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3260" windowHeight="10965" tabRatio="751" firstSheet="4" activeTab="5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표지" sheetId="18" r:id="rId5"/>
    <sheet name="총괄표" sheetId="19" r:id="rId6"/>
    <sheet name="4추일입" sheetId="13" r:id="rId7"/>
    <sheet name="4추일출" sheetId="15" r:id="rId8"/>
    <sheet name="명시이월(일반회계)" sheetId="16" r:id="rId9"/>
  </sheets>
  <externalReferences>
    <externalReference r:id="rId10"/>
    <externalReference r:id="rId11"/>
    <externalReference r:id="rId12"/>
  </externalReferences>
  <definedNames>
    <definedName name="_xlnm._FilterDatabase" localSheetId="6" hidden="1">'4추일입'!$A$6:$AT$6</definedName>
    <definedName name="_xlnm.Print_Area" localSheetId="6">'4추일입'!$A:$T</definedName>
    <definedName name="_xlnm.Print_Area" localSheetId="7">'4추일출'!$A:$T</definedName>
    <definedName name="_xlnm.Print_Area" localSheetId="5">총괄표!$A$1:$I$25</definedName>
  </definedNames>
  <calcPr calcId="145621"/>
</workbook>
</file>

<file path=xl/calcChain.xml><?xml version="1.0" encoding="utf-8"?>
<calcChain xmlns="http://schemas.openxmlformats.org/spreadsheetml/2006/main">
  <c r="C40" i="19" l="1"/>
  <c r="B40" i="19"/>
  <c r="C39" i="19"/>
  <c r="B39" i="19"/>
  <c r="C38" i="19"/>
  <c r="B38" i="19"/>
  <c r="C37" i="19"/>
  <c r="B37" i="19"/>
  <c r="C36" i="19"/>
  <c r="C30" i="19" s="1"/>
  <c r="B36" i="19"/>
  <c r="C35" i="19"/>
  <c r="B35" i="19"/>
  <c r="C34" i="19"/>
  <c r="B34" i="19"/>
  <c r="C33" i="19"/>
  <c r="B33" i="19"/>
  <c r="C32" i="19"/>
  <c r="B32" i="19"/>
  <c r="C31" i="19"/>
  <c r="B31" i="19"/>
  <c r="B30" i="19" s="1"/>
  <c r="F30" i="19"/>
  <c r="E30" i="19"/>
  <c r="D30" i="19"/>
  <c r="I25" i="19"/>
  <c r="L25" i="19" s="1"/>
  <c r="G25" i="19"/>
  <c r="F25" i="19"/>
  <c r="D25" i="19"/>
  <c r="E25" i="19" s="1"/>
  <c r="C25" i="19"/>
  <c r="B25" i="19"/>
  <c r="K25" i="19" s="1"/>
  <c r="G24" i="19"/>
  <c r="F24" i="19"/>
  <c r="H24" i="19" s="1"/>
  <c r="H23" i="19" s="1"/>
  <c r="E24" i="19"/>
  <c r="D24" i="19"/>
  <c r="C24" i="19"/>
  <c r="B24" i="19"/>
  <c r="I24" i="19" s="1"/>
  <c r="G23" i="19"/>
  <c r="D23" i="19"/>
  <c r="C23" i="19"/>
  <c r="G17" i="19"/>
  <c r="H17" i="19" s="1"/>
  <c r="F17" i="19"/>
  <c r="D17" i="19"/>
  <c r="E17" i="19" s="1"/>
  <c r="C17" i="19"/>
  <c r="B17" i="19"/>
  <c r="I17" i="19" s="1"/>
  <c r="G16" i="19"/>
  <c r="H16" i="19" s="1"/>
  <c r="F16" i="19"/>
  <c r="D16" i="19"/>
  <c r="E16" i="19" s="1"/>
  <c r="C16" i="19"/>
  <c r="B16" i="19"/>
  <c r="I16" i="19" s="1"/>
  <c r="G15" i="19"/>
  <c r="H15" i="19" s="1"/>
  <c r="F15" i="19"/>
  <c r="D15" i="19"/>
  <c r="E15" i="19" s="1"/>
  <c r="C15" i="19"/>
  <c r="B15" i="19"/>
  <c r="I15" i="19" s="1"/>
  <c r="G14" i="19"/>
  <c r="H14" i="19" s="1"/>
  <c r="F14" i="19"/>
  <c r="D14" i="19"/>
  <c r="E14" i="19" s="1"/>
  <c r="C14" i="19"/>
  <c r="B14" i="19"/>
  <c r="I14" i="19" s="1"/>
  <c r="G13" i="19"/>
  <c r="H13" i="19" s="1"/>
  <c r="F13" i="19"/>
  <c r="D13" i="19"/>
  <c r="E13" i="19" s="1"/>
  <c r="C13" i="19"/>
  <c r="B13" i="19"/>
  <c r="I13" i="19" s="1"/>
  <c r="G12" i="19"/>
  <c r="H12" i="19" s="1"/>
  <c r="F12" i="19"/>
  <c r="D12" i="19"/>
  <c r="E12" i="19" s="1"/>
  <c r="C12" i="19"/>
  <c r="B12" i="19"/>
  <c r="I12" i="19" s="1"/>
  <c r="G11" i="19"/>
  <c r="H11" i="19" s="1"/>
  <c r="F11" i="19"/>
  <c r="D11" i="19"/>
  <c r="E11" i="19" s="1"/>
  <c r="C11" i="19"/>
  <c r="B11" i="19"/>
  <c r="I11" i="19" s="1"/>
  <c r="G10" i="19"/>
  <c r="H10" i="19" s="1"/>
  <c r="F10" i="19"/>
  <c r="D10" i="19"/>
  <c r="E10" i="19" s="1"/>
  <c r="C10" i="19"/>
  <c r="B10" i="19"/>
  <c r="I10" i="19" s="1"/>
  <c r="M9" i="19"/>
  <c r="L9" i="19"/>
  <c r="N9" i="19" s="1"/>
  <c r="G9" i="19"/>
  <c r="H9" i="19" s="1"/>
  <c r="F9" i="19"/>
  <c r="E9" i="19"/>
  <c r="D9" i="19"/>
  <c r="C9" i="19"/>
  <c r="B9" i="19"/>
  <c r="I9" i="19" s="1"/>
  <c r="N8" i="19"/>
  <c r="M8" i="19"/>
  <c r="L8" i="19"/>
  <c r="I8" i="19"/>
  <c r="G8" i="19"/>
  <c r="F8" i="19"/>
  <c r="H8" i="19" s="1"/>
  <c r="D8" i="19"/>
  <c r="E8" i="19" s="1"/>
  <c r="C8" i="19"/>
  <c r="B8" i="19"/>
  <c r="I23" i="19" l="1"/>
  <c r="E23" i="19"/>
  <c r="K24" i="19"/>
  <c r="K23" i="19" s="1"/>
  <c r="B23" i="19"/>
  <c r="F23" i="19"/>
  <c r="L23" i="19" l="1"/>
  <c r="L24" i="19"/>
  <c r="E7" i="19" l="1"/>
  <c r="D7" i="19" l="1"/>
  <c r="G7" i="19"/>
  <c r="B7" i="19"/>
  <c r="I7" i="19"/>
  <c r="F7" i="19"/>
  <c r="L7" i="19"/>
  <c r="M7" i="19"/>
  <c r="H7" i="19"/>
  <c r="C7" i="19"/>
  <c r="D3" i="19" s="1"/>
  <c r="G3" i="19" l="1"/>
  <c r="N7" i="19"/>
  <c r="M6" i="15" l="1"/>
  <c r="L6" i="15"/>
  <c r="K6" i="15"/>
  <c r="J6" i="15"/>
  <c r="I6" i="15"/>
  <c r="H6" i="15"/>
  <c r="M6" i="13"/>
  <c r="L6" i="13"/>
  <c r="K6" i="13"/>
  <c r="J6" i="13"/>
  <c r="I6" i="13"/>
  <c r="H6" i="13"/>
  <c r="AM8" i="15" l="1" a="1"/>
  <c r="AM8" i="15" s="1"/>
  <c r="AM9" i="15" a="1"/>
  <c r="AM9" i="15" s="1"/>
  <c r="AM10" i="15" a="1"/>
  <c r="AM10" i="15" s="1"/>
  <c r="AM11" i="15" a="1"/>
  <c r="AM11" i="15" s="1"/>
  <c r="AM7" i="15" a="1"/>
  <c r="AM7" i="15" s="1"/>
  <c r="AK11" i="15" l="1"/>
  <c r="AE11" i="15"/>
  <c r="AD11" i="15"/>
  <c r="AF11" i="15" s="1"/>
  <c r="AA11" i="15"/>
  <c r="P11" i="15"/>
  <c r="M11" i="15"/>
  <c r="J11" i="15"/>
  <c r="AK10" i="15"/>
  <c r="AE10" i="15"/>
  <c r="AD10" i="15"/>
  <c r="AF10" i="15" s="1"/>
  <c r="AA10" i="15"/>
  <c r="P10" i="15"/>
  <c r="M10" i="15"/>
  <c r="J10" i="15"/>
  <c r="AK9" i="15"/>
  <c r="AE9" i="15"/>
  <c r="AD9" i="15"/>
  <c r="AF9" i="15" s="1"/>
  <c r="AA9" i="15"/>
  <c r="P9" i="15"/>
  <c r="M9" i="15"/>
  <c r="J9" i="15"/>
  <c r="AK8" i="15"/>
  <c r="AE8" i="15"/>
  <c r="AD8" i="15"/>
  <c r="AF8" i="15" s="1"/>
  <c r="AA8" i="15"/>
  <c r="P8" i="15"/>
  <c r="M8" i="15"/>
  <c r="J8" i="15"/>
  <c r="AK7" i="15"/>
  <c r="AE7" i="15"/>
  <c r="AD7" i="15"/>
  <c r="AF7" i="15" s="1"/>
  <c r="AA7" i="15"/>
  <c r="P7" i="15"/>
  <c r="M7" i="15"/>
  <c r="AJ11" i="13" a="1"/>
  <c r="AJ11" i="13" s="1"/>
  <c r="AE11" i="13"/>
  <c r="AD11" i="13"/>
  <c r="AA11" i="13"/>
  <c r="P11" i="13"/>
  <c r="M11" i="13"/>
  <c r="J11" i="13"/>
  <c r="AJ10" i="13" a="1"/>
  <c r="AJ10" i="13" s="1"/>
  <c r="AE10" i="13"/>
  <c r="AD10" i="13"/>
  <c r="AA10" i="13"/>
  <c r="P10" i="13"/>
  <c r="M10" i="13"/>
  <c r="Q10" i="13" s="1"/>
  <c r="J10" i="13"/>
  <c r="AJ9" i="13" a="1"/>
  <c r="AJ9" i="13" s="1"/>
  <c r="AE9" i="13"/>
  <c r="AF9" i="13" s="1"/>
  <c r="AD9" i="13"/>
  <c r="AA9" i="13"/>
  <c r="P9" i="13"/>
  <c r="Q9" i="13" s="1"/>
  <c r="M9" i="13"/>
  <c r="J9" i="13"/>
  <c r="AJ8" i="13" a="1"/>
  <c r="AJ8" i="13" s="1"/>
  <c r="AF8" i="13"/>
  <c r="AE8" i="13"/>
  <c r="AD8" i="13"/>
  <c r="AA8" i="13"/>
  <c r="Q8" i="13"/>
  <c r="P8" i="13"/>
  <c r="M8" i="13"/>
  <c r="J8" i="13"/>
  <c r="AJ7" i="13" a="1"/>
  <c r="AJ7" i="13" s="1"/>
  <c r="AE7" i="13"/>
  <c r="AD7" i="13"/>
  <c r="AA7" i="13"/>
  <c r="P7" i="13"/>
  <c r="M7" i="13"/>
  <c r="J7" i="13"/>
  <c r="Q7" i="15" l="1"/>
  <c r="Q8" i="15"/>
  <c r="Q9" i="15"/>
  <c r="Q10" i="15"/>
  <c r="Q11" i="15"/>
  <c r="Q7" i="13"/>
  <c r="Q11" i="13"/>
  <c r="AH11" i="13"/>
  <c r="AO11" i="13" s="1"/>
  <c r="AH7" i="13"/>
  <c r="AO7" i="13" s="1"/>
  <c r="AH8" i="13"/>
  <c r="AO8" i="13" s="1"/>
  <c r="AH9" i="13"/>
  <c r="AO9" i="13" s="1"/>
  <c r="AH10" i="13"/>
  <c r="AO10" i="13" s="1"/>
  <c r="AF10" i="13"/>
  <c r="AF7" i="13"/>
  <c r="AF11" i="13"/>
  <c r="AR11" i="13" l="1"/>
  <c r="AT11" i="13" s="1"/>
  <c r="AP11" i="13"/>
  <c r="AS11" i="13"/>
  <c r="AR9" i="13"/>
  <c r="AT9" i="13" s="1"/>
  <c r="AS9" i="13"/>
  <c r="AP9" i="13"/>
  <c r="AR10" i="13"/>
  <c r="AT10" i="13" s="1"/>
  <c r="AS10" i="13"/>
  <c r="AP10" i="13"/>
  <c r="AS8" i="13"/>
  <c r="AP8" i="13"/>
  <c r="AR8" i="13"/>
  <c r="AT8" i="13" s="1"/>
  <c r="AS7" i="13"/>
  <c r="AP7" i="13"/>
  <c r="AR7" i="13"/>
  <c r="AT7" i="13" s="1"/>
  <c r="M13" i="15" l="1"/>
  <c r="AA13" i="15"/>
  <c r="AK15" i="15"/>
  <c r="AE15" i="15"/>
  <c r="AD15" i="15"/>
  <c r="AF15" i="15" s="1"/>
  <c r="AA15" i="15"/>
  <c r="P15" i="15"/>
  <c r="M15" i="15"/>
  <c r="Q15" i="15" s="1"/>
  <c r="B15" i="15"/>
  <c r="AM15" i="15" s="1" a="1"/>
  <c r="AM15" i="15" s="1"/>
  <c r="A15" i="15"/>
  <c r="AK14" i="15"/>
  <c r="AE14" i="15"/>
  <c r="AD14" i="15"/>
  <c r="AF14" i="15" s="1"/>
  <c r="AA14" i="15"/>
  <c r="P14" i="15"/>
  <c r="M14" i="15"/>
  <c r="Q14" i="15" s="1"/>
  <c r="B14" i="15"/>
  <c r="AM14" i="15" s="1" a="1"/>
  <c r="AM14" i="15" s="1"/>
  <c r="A14" i="15"/>
  <c r="J17" i="13"/>
  <c r="B13" i="15" l="1"/>
  <c r="A13" i="15"/>
  <c r="B15" i="13"/>
  <c r="A15" i="13"/>
  <c r="B14" i="13"/>
  <c r="A14" i="13"/>
  <c r="B13" i="13"/>
  <c r="A13" i="13"/>
  <c r="N6" i="15" l="1"/>
  <c r="O6" i="15"/>
  <c r="P12" i="15"/>
  <c r="P13" i="15"/>
  <c r="P16" i="15"/>
  <c r="M12" i="15"/>
  <c r="M16" i="15"/>
  <c r="P13" i="13"/>
  <c r="P14" i="13"/>
  <c r="P15" i="13"/>
  <c r="P16" i="13"/>
  <c r="P17" i="13"/>
  <c r="P12" i="13"/>
  <c r="M13" i="13"/>
  <c r="M14" i="13"/>
  <c r="M15" i="13"/>
  <c r="M16" i="13"/>
  <c r="M17" i="13"/>
  <c r="M12" i="13"/>
  <c r="P6" i="15" l="1"/>
  <c r="AH6" i="15"/>
  <c r="AD12" i="15"/>
  <c r="AD13" i="15"/>
  <c r="AE13" i="15" s="1"/>
  <c r="AD16" i="15"/>
  <c r="AE16" i="15" s="1"/>
  <c r="AF16" i="15" s="1"/>
  <c r="AE13" i="13"/>
  <c r="AE17" i="13"/>
  <c r="AD13" i="13"/>
  <c r="AD14" i="13"/>
  <c r="AE14" i="13" s="1"/>
  <c r="AD15" i="13"/>
  <c r="AE15" i="13" s="1"/>
  <c r="AD16" i="13"/>
  <c r="AE16" i="13" s="1"/>
  <c r="AD17" i="13"/>
  <c r="Y14" i="13"/>
  <c r="Z14" i="13" s="1"/>
  <c r="Y15" i="13"/>
  <c r="Z15" i="13" s="1"/>
  <c r="AJ9" i="15" l="1"/>
  <c r="AJ8" i="15"/>
  <c r="AJ11" i="15"/>
  <c r="AJ10" i="15"/>
  <c r="AJ7" i="15"/>
  <c r="AJ14" i="15"/>
  <c r="AJ15" i="15"/>
  <c r="AA12" i="15"/>
  <c r="AA16" i="15"/>
  <c r="AE12" i="15"/>
  <c r="AF12" i="15" s="1"/>
  <c r="AF13" i="15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3" i="3"/>
  <c r="B10" i="3"/>
  <c r="I8" i="3"/>
  <c r="I7" i="3"/>
  <c r="B7" i="3"/>
  <c r="M11" i="3" l="1"/>
  <c r="K6" i="3"/>
  <c r="F11" i="3"/>
  <c r="F13" i="3"/>
  <c r="M12" i="3"/>
  <c r="K9" i="3"/>
  <c r="M13" i="3"/>
  <c r="I9" i="3"/>
  <c r="M10" i="3"/>
  <c r="I6" i="3"/>
  <c r="M9" i="3" l="1"/>
  <c r="K5" i="3"/>
  <c r="I5" i="3"/>
  <c r="AK12" i="15" l="1"/>
  <c r="AK13" i="15"/>
  <c r="AJ16" i="15"/>
  <c r="AK16" i="15"/>
  <c r="AM16" i="15" a="1"/>
  <c r="AM16" i="15" s="1"/>
  <c r="J16" i="15"/>
  <c r="J13" i="15"/>
  <c r="J12" i="15"/>
  <c r="B12" i="15"/>
  <c r="A12" i="15"/>
  <c r="AF14" i="13"/>
  <c r="AF17" i="13"/>
  <c r="AD12" i="13"/>
  <c r="AE12" i="13" s="1"/>
  <c r="AF12" i="13" s="1"/>
  <c r="AA14" i="13"/>
  <c r="Q12" i="13"/>
  <c r="O3" i="13"/>
  <c r="N3" i="13"/>
  <c r="L3" i="13"/>
  <c r="K3" i="13"/>
  <c r="N6" i="13"/>
  <c r="O6" i="13"/>
  <c r="J13" i="13"/>
  <c r="J14" i="13"/>
  <c r="J15" i="13"/>
  <c r="J16" i="13"/>
  <c r="J12" i="13"/>
  <c r="A16" i="13"/>
  <c r="B16" i="13"/>
  <c r="B12" i="13"/>
  <c r="A12" i="13"/>
  <c r="B12" i="3" l="1"/>
  <c r="B9" i="3" s="1"/>
  <c r="B8" i="3"/>
  <c r="B6" i="3" s="1"/>
  <c r="AA12" i="13"/>
  <c r="AA13" i="13"/>
  <c r="AA17" i="13"/>
  <c r="Q14" i="13"/>
  <c r="Q16" i="13"/>
  <c r="AJ12" i="13" a="1"/>
  <c r="AJ12" i="13" s="1"/>
  <c r="AH12" i="13" s="1"/>
  <c r="AR12" i="13" s="1"/>
  <c r="AT12" i="13" s="1"/>
  <c r="AJ16" i="13" a="1"/>
  <c r="AJ16" i="13" s="1"/>
  <c r="AJ14" i="13" a="1"/>
  <c r="AJ14" i="13" s="1"/>
  <c r="AJ17" i="13" a="1"/>
  <c r="AJ17" i="13" s="1"/>
  <c r="AJ15" i="13" a="1"/>
  <c r="AJ15" i="13" s="1"/>
  <c r="AJ13" i="13" a="1"/>
  <c r="AJ13" i="13" s="1"/>
  <c r="AM13" i="15" a="1"/>
  <c r="AM13" i="15" s="1"/>
  <c r="AM12" i="15" a="1"/>
  <c r="AM12" i="15" s="1"/>
  <c r="AJ13" i="15"/>
  <c r="AJ12" i="15"/>
  <c r="D10" i="3"/>
  <c r="Q15" i="13"/>
  <c r="AD6" i="13"/>
  <c r="P6" i="13"/>
  <c r="AF16" i="13"/>
  <c r="Q17" i="13"/>
  <c r="Q13" i="13"/>
  <c r="J5" i="3"/>
  <c r="AA16" i="13"/>
  <c r="O3" i="15"/>
  <c r="Q16" i="15"/>
  <c r="L3" i="15"/>
  <c r="K3" i="15"/>
  <c r="Q13" i="15"/>
  <c r="N3" i="15"/>
  <c r="Q12" i="15"/>
  <c r="AF13" i="13"/>
  <c r="Y6" i="13"/>
  <c r="AH13" i="13" l="1"/>
  <c r="AR13" i="13" s="1"/>
  <c r="B5" i="3"/>
  <c r="C5" i="3" s="1"/>
  <c r="AO12" i="13"/>
  <c r="L6" i="3"/>
  <c r="AS12" i="13"/>
  <c r="AP12" i="13"/>
  <c r="AH14" i="13"/>
  <c r="AN14" i="13" s="1"/>
  <c r="AP14" i="13" s="1"/>
  <c r="AH16" i="13"/>
  <c r="AR16" i="13" s="1"/>
  <c r="AT16" i="13" s="1"/>
  <c r="AH15" i="13"/>
  <c r="AR15" i="13" s="1"/>
  <c r="AT15" i="13" s="1"/>
  <c r="AH17" i="13"/>
  <c r="AP17" i="13" s="1"/>
  <c r="D12" i="3"/>
  <c r="F12" i="3" s="1"/>
  <c r="F10" i="3"/>
  <c r="D8" i="3"/>
  <c r="D7" i="3"/>
  <c r="AE6" i="13"/>
  <c r="J6" i="3" s="1"/>
  <c r="J9" i="3"/>
  <c r="C9" i="3"/>
  <c r="Z6" i="13"/>
  <c r="C6" i="3" s="1"/>
  <c r="AS13" i="13"/>
  <c r="AO13" i="13"/>
  <c r="L5" i="3"/>
  <c r="L9" i="3"/>
  <c r="AF15" i="13"/>
  <c r="AA15" i="13"/>
  <c r="AO15" i="13" l="1"/>
  <c r="AO17" i="13"/>
  <c r="AR17" i="13"/>
  <c r="AT17" i="13" s="1"/>
  <c r="AS14" i="13"/>
  <c r="AO14" i="13"/>
  <c r="AF6" i="13"/>
  <c r="AF3" i="13" s="1"/>
  <c r="AS17" i="13"/>
  <c r="AS16" i="13"/>
  <c r="AR14" i="13"/>
  <c r="AT14" i="13" s="1"/>
  <c r="AO16" i="13"/>
  <c r="AS15" i="13"/>
  <c r="AN16" i="13"/>
  <c r="AP16" i="13" s="1"/>
  <c r="AN15" i="13"/>
  <c r="AP15" i="13" s="1"/>
  <c r="D6" i="3"/>
  <c r="E6" i="3" s="1"/>
  <c r="D9" i="3"/>
  <c r="E9" i="3" s="1"/>
  <c r="F9" i="3"/>
  <c r="AA6" i="13"/>
  <c r="AA3" i="13" s="1"/>
  <c r="AP13" i="13"/>
  <c r="AT13" i="13"/>
  <c r="Y3" i="15"/>
  <c r="Y3" i="13"/>
  <c r="AD3" i="13"/>
  <c r="AD3" i="15"/>
  <c r="AF3" i="15"/>
  <c r="AS6" i="13" l="1"/>
  <c r="AO6" i="13"/>
  <c r="AT6" i="13"/>
  <c r="AR6" i="13"/>
  <c r="AP6" i="13"/>
  <c r="AN6" i="13"/>
  <c r="D5" i="3"/>
  <c r="E5" i="3" s="1"/>
  <c r="AA3" i="15"/>
</calcChain>
</file>

<file path=xl/sharedStrings.xml><?xml version="1.0" encoding="utf-8"?>
<sst xmlns="http://schemas.openxmlformats.org/spreadsheetml/2006/main" count="2153" uniqueCount="940">
  <si>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</si>
  <si>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</si>
  <si>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</si>
  <si>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</si>
  <si>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</si>
  <si>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</si>
  <si>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</si>
  <si>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</si>
  <si>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</si>
  <si>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</si>
  <si>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</si>
  <si>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</si>
  <si>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</si>
  <si>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</si>
  <si>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</si>
  <si>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</si>
  <si>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</si>
  <si>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</si>
  <si>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</si>
  <si>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</si>
  <si>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</si>
  <si>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</si>
  <si>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</si>
  <si>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</si>
  <si>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</si>
  <si>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</si>
  <si>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</si>
  <si>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</si>
  <si>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</si>
  <si>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</si>
  <si>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</si>
  <si>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</si>
  <si>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</si>
  <si>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</si>
  <si>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</si>
  <si>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</si>
  <si>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</si>
  <si>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</si>
  <si>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</si>
  <si>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</si>
  <si>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</si>
  <si>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</si>
  <si>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</si>
  <si>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</si>
  <si>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</si>
  <si>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</si>
  <si>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</si>
  <si>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</si>
  <si>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</si>
  <si>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</si>
  <si>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</si>
  <si>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</si>
  <si>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</si>
  <si>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</si>
  <si>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</si>
  <si>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</si>
  <si>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</si>
  <si>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</si>
  <si>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</si>
  <si>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</si>
  <si>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</si>
  <si>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</si>
  <si>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</si>
  <si>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</si>
  <si>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</si>
  <si>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</si>
  <si>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</si>
  <si>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</si>
  <si>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</si>
  <si>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</si>
  <si>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</si>
  <si>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</si>
  <si>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</si>
  <si>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</si>
  <si>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</si>
  <si>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</si>
  <si>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</si>
  <si>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</si>
  <si>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</si>
  <si>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</si>
  <si>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</si>
  <si>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</si>
  <si>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</si>
  <si>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</si>
  <si>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</si>
  <si>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</si>
  <si>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</si>
  <si>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</si>
  <si>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</si>
  <si>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</si>
  <si>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</si>
  <si>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</si>
  <si>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</si>
  <si>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</si>
  <si>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</si>
  <si>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</si>
  <si>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</si>
  <si>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</si>
  <si>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</si>
  <si>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</si>
  <si>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</si>
  <si>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</si>
  <si>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</si>
  <si>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</si>
  <si>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</si>
  <si>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</si>
  <si>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</si>
  <si>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</si>
  <si>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</si>
  <si>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</si>
  <si>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</si>
  <si>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</si>
  <si>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</si>
  <si>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</si>
  <si>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</si>
  <si>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</si>
  <si>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</si>
  <si>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</si>
  <si>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</si>
  <si>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</si>
  <si>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</si>
  <si>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</si>
  <si>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</si>
  <si>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</si>
  <si>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</si>
  <si>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</si>
  <si>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</si>
  <si>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</si>
  <si>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</si>
  <si>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</si>
  <si>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</si>
  <si>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</si>
  <si>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</si>
  <si>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</si>
  <si>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</si>
  <si>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</si>
  <si>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</si>
  <si>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</si>
  <si>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</si>
  <si>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</si>
  <si>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</si>
  <si>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</si>
  <si>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</si>
  <si>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</si>
  <si>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</si>
  <si>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</si>
  <si>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</si>
  <si>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</si>
  <si>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</si>
  <si>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</si>
  <si>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</si>
  <si>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</si>
  <si>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</si>
  <si>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</si>
  <si>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</si>
  <si>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</si>
  <si>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</si>
  <si>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</si>
  <si>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</si>
  <si>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</si>
  <si>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</si>
  <si>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</si>
  <si>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</si>
  <si>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</si>
  <si>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</si>
  <si>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</si>
  <si>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</si>
  <si>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</si>
  <si>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</si>
  <si>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</si>
  <si>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</si>
  <si>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</si>
  <si>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</si>
  <si>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</si>
  <si>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</si>
  <si>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</si>
  <si>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</si>
  <si>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</si>
  <si>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</si>
  <si>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</si>
  <si>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</si>
  <si>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</si>
  <si>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</si>
  <si>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</si>
  <si>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</si>
  <si>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</si>
  <si>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</si>
  <si>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</si>
  <si>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</si>
  <si>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</si>
  <si>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</si>
  <si>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</si>
  <si>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</si>
  <si>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</si>
  <si>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</si>
  <si>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</si>
  <si>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</si>
  <si>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</si>
  <si>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</si>
  <si>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</si>
  <si>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</si>
  <si>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</si>
  <si>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</si>
  <si>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</si>
  <si>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</si>
  <si>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</si>
  <si>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</si>
  <si>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</si>
  <si>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</si>
  <si>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</si>
  <si>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</si>
  <si>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</si>
  <si>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</si>
  <si>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</si>
  <si>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</si>
  <si>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</si>
  <si>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</si>
  <si>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</si>
  <si>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</si>
  <si>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</si>
  <si>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</si>
  <si>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</si>
  <si>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</si>
  <si>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</si>
  <si>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</si>
  <si>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</si>
  <si>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</si>
  <si>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</si>
  <si>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</si>
  <si>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</si>
  <si>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</si>
  <si>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</si>
  <si>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</si>
  <si>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</si>
  <si>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</si>
  <si>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</si>
  <si>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</si>
  <si>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</si>
  <si>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</si>
  <si>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</si>
  <si>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</si>
  <si>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</si>
  <si>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</si>
  <si>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</si>
  <si>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</si>
  <si>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</si>
  <si>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</si>
  <si>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</si>
  <si>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</si>
  <si>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</si>
  <si>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</si>
  <si>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</si>
  <si>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</si>
  <si>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</si>
  <si>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</si>
  <si>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</si>
  <si>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</si>
  <si>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</si>
  <si>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</si>
  <si>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</si>
  <si>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</si>
  <si>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</si>
  <si>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</si>
  <si>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</si>
  <si>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</si>
  <si>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</si>
  <si>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</si>
  <si>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</si>
  <si>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</si>
  <si>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</si>
  <si>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</si>
  <si>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</si>
  <si>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</si>
  <si>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</si>
  <si>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</si>
  <si>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</si>
  <si>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</si>
  <si>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</si>
  <si>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</si>
  <si>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</si>
  <si>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</si>
  <si>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</si>
  <si>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</si>
  <si>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</si>
  <si>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</si>
  <si>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</si>
  <si>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</si>
  <si>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</si>
  <si>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</si>
  <si>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</si>
  <si>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</si>
  <si>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</si>
  <si>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</si>
  <si>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</si>
  <si>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</si>
  <si>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</si>
  <si>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</si>
  <si>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</si>
  <si>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</si>
  <si>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</si>
  <si>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</si>
  <si>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</si>
  <si>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</si>
  <si>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</si>
  <si>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</si>
  <si>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</si>
  <si>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</si>
  <si>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</si>
  <si>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</si>
  <si>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</si>
  <si>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</si>
  <si>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</si>
  <si>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</si>
  <si>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</si>
  <si>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</si>
  <si>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</si>
  <si>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</si>
  <si>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</si>
  <si>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</si>
  <si>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</si>
  <si>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</si>
  <si>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</si>
  <si>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</si>
  <si>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</si>
  <si>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</si>
  <si>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</si>
  <si>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</si>
  <si>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</si>
  <si>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</si>
  <si>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</si>
  <si>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</si>
  <si>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</si>
  <si>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</si>
  <si>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</si>
  <si>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</si>
  <si>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</si>
  <si>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</si>
  <si>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</si>
  <si>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</si>
  <si>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</si>
  <si>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</si>
  <si>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</si>
  <si>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</si>
  <si>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</si>
  <si>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</si>
  <si>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</si>
  <si>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</si>
  <si>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</si>
  <si>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</si>
  <si>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</si>
  <si>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</si>
  <si>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</si>
  <si>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</si>
  <si>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</si>
  <si>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</si>
  <si>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</si>
  <si>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</si>
  <si>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</si>
  <si>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</si>
  <si>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</si>
  <si>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</si>
  <si>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</si>
  <si>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</si>
  <si>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</si>
  <si>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</si>
  <si>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</si>
  <si>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</si>
  <si>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</si>
  <si>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</si>
  <si>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</si>
  <si>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</si>
  <si>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</si>
  <si>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</si>
  <si>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</si>
  <si>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</si>
  <si>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</si>
  <si>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</si>
  <si>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</si>
  <si>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</si>
  <si>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</si>
  <si>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</si>
  <si>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</si>
  <si>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</si>
  <si>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</si>
  <si>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</si>
  <si>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</si>
  <si>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</si>
  <si>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</si>
  <si>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</si>
  <si>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</si>
  <si>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</si>
  <si>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</si>
  <si>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</si>
  <si>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</si>
  <si>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</si>
  <si>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</si>
  <si>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</si>
  <si>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</si>
  <si>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</si>
  <si>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</si>
  <si>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</si>
  <si>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</si>
  <si>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</si>
  <si>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</si>
  <si>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</si>
  <si>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</si>
  <si>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</si>
  <si>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</si>
  <si>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</si>
  <si>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</si>
  <si>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</si>
  <si>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</si>
  <si>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</si>
  <si>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</si>
  <si>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</si>
  <si>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</si>
  <si>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</si>
  <si>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</si>
  <si>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</si>
  <si>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</si>
  <si>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</si>
  <si>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</si>
  <si>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</si>
  <si>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</si>
  <si>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</si>
  <si>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</si>
  <si>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</si>
  <si>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</si>
  <si>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</si>
  <si>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</si>
  <si>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</si>
  <si>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</si>
  <si>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</si>
  <si>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</si>
  <si>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</si>
  <si>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</si>
  <si>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</si>
  <si>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</si>
  <si>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</si>
  <si>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</si>
  <si>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</si>
  <si>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</si>
  <si>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</si>
  <si>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</si>
  <si>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</si>
  <si>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</si>
  <si>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</si>
  <si>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</si>
  <si>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</si>
  <si>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</si>
  <si>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</si>
  <si>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</si>
  <si>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</si>
  <si>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</si>
  <si>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</si>
  <si>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</si>
  <si>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</si>
  <si>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</si>
  <si>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</si>
  <si>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</si>
  <si>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</si>
  <si>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</si>
  <si>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</si>
  <si>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</si>
  <si>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</si>
  <si>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</si>
  <si>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</si>
  <si>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</si>
  <si>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</si>
  <si>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</si>
  <si>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</si>
  <si>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</si>
  <si>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</si>
  <si>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</si>
  <si>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</si>
  <si>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</si>
  <si>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</si>
  <si>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</si>
  <si>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</si>
  <si>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</si>
  <si>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</si>
  <si>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</si>
  <si>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</si>
  <si>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</si>
  <si>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</si>
  <si>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</si>
  <si>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</si>
  <si>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</si>
  <si>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</si>
  <si>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</si>
  <si>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</si>
  <si>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</si>
  <si>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</si>
  <si>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</si>
  <si>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</si>
  <si>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</si>
  <si>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</si>
  <si>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</si>
  <si>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</si>
  <si>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</si>
  <si>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</si>
  <si>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</si>
  <si>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</si>
  <si>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</si>
  <si>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</si>
  <si>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</si>
  <si>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</si>
  <si>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</si>
  <si>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</si>
  <si>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</si>
  <si>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</si>
  <si>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</si>
  <si>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</si>
  <si>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</si>
  <si>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</si>
  <si>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</si>
  <si>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</si>
  <si>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</si>
  <si>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</si>
  <si>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</si>
  <si>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</si>
  <si>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</si>
  <si>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</si>
  <si>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</si>
  <si>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</si>
  <si>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2015년도 제2회 일반회계 및 특별회계 추가경정 세입·세출 예산안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</si>
  <si>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</si>
  <si>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제4회 추경 일반회계 검증</t>
    <phoneticPr fontId="1" type="noConversion"/>
  </si>
  <si>
    <t>4추 예비비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</si>
  <si>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</si>
  <si>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</si>
  <si>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</si>
  <si>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</si>
  <si>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</si>
  <si>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</si>
  <si>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</si>
  <si>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</si>
  <si>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</si>
  <si>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</si>
  <si>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</si>
  <si>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</si>
  <si>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</si>
  <si>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</si>
  <si>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</si>
  <si>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</si>
  <si>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</si>
  <si>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</si>
  <si>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</si>
  <si>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</si>
  <si>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</si>
  <si>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</si>
  <si>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</si>
  <si>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</si>
  <si>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</si>
  <si>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</si>
  <si>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</si>
  <si>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</si>
  <si>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</si>
  <si>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</si>
  <si>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</si>
  <si>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</si>
  <si>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</si>
  <si>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</si>
  <si>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</si>
  <si>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</si>
  <si>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</si>
  <si>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</si>
  <si>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</si>
  <si>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</si>
  <si>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</si>
  <si>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</si>
  <si>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</si>
  <si>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</si>
  <si>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</si>
  <si>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</si>
  <si>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</si>
  <si>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</si>
  <si>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</si>
  <si>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</si>
  <si>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</si>
  <si>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</si>
  <si>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</si>
  <si>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</si>
  <si>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</si>
  <si>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</si>
  <si>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</si>
  <si>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</si>
  <si>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</si>
  <si>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</si>
  <si>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</si>
  <si>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</si>
  <si>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</si>
  <si>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</si>
  <si>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</si>
  <si>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</si>
  <si>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</si>
  <si>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</si>
  <si>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</si>
  <si>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</si>
  <si>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</si>
  <si>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</si>
  <si>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</si>
  <si>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</si>
  <si>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</si>
  <si>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</si>
  <si>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</si>
  <si>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</si>
  <si>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</si>
  <si>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</si>
  <si>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</si>
  <si>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</si>
  <si>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</si>
  <si>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</si>
  <si>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</si>
  <si>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</si>
  <si>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</si>
  <si>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</si>
  <si>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</si>
  <si>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</si>
  <si>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</si>
  <si>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</si>
  <si>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</si>
  <si>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</si>
  <si>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</si>
  <si>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</si>
  <si>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</si>
  <si>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</si>
  <si>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</si>
  <si>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</si>
  <si>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</si>
  <si>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</si>
  <si>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</si>
  <si>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</si>
  <si>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</si>
  <si>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</si>
  <si>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</si>
  <si>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</si>
  <si>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</si>
  <si>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</si>
  <si>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</si>
  <si>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</si>
  <si>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</si>
  <si>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</si>
  <si>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</si>
  <si>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</si>
  <si>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</si>
  <si>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</si>
  <si>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</si>
  <si>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</si>
  <si>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</si>
  <si>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</si>
  <si>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</si>
  <si>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</si>
  <si>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</si>
  <si>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</si>
  <si>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</si>
  <si>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</si>
  <si>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</si>
  <si>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</si>
  <si>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</si>
  <si>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</si>
  <si>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</si>
  <si>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</si>
  <si>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</si>
  <si>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</si>
  <si>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</si>
  <si>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</si>
  <si>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</si>
  <si>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</si>
  <si>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</si>
  <si>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</si>
  <si>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</si>
  <si>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</si>
  <si>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</si>
  <si>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</si>
  <si>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</si>
  <si>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</si>
  <si>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</si>
  <si>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</si>
  <si>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</si>
  <si>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</si>
  <si>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</si>
  <si>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</si>
  <si>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</si>
  <si>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</si>
  <si>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</si>
  <si>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</si>
  <si>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</si>
  <si>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</si>
  <si>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</si>
  <si>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</si>
  <si>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</si>
  <si>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</si>
  <si>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</si>
  <si>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</si>
  <si>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</si>
  <si>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</si>
  <si>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</si>
  <si>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</si>
  <si>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</si>
  <si>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</si>
  <si>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</si>
  <si>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</si>
  <si>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</si>
  <si>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</si>
  <si>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</si>
  <si>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</si>
  <si>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</si>
  <si>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</si>
  <si>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</si>
  <si>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</si>
  <si>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</si>
  <si>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</si>
  <si>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</si>
  <si>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</si>
  <si>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</si>
  <si>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</si>
  <si>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</si>
  <si>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</si>
  <si>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</si>
  <si>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</si>
  <si>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</si>
  <si>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</si>
  <si>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</si>
  <si>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</si>
  <si>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</si>
  <si>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</si>
  <si>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</si>
  <si>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</si>
  <si>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</si>
  <si>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</si>
  <si>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</si>
  <si>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</si>
  <si>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</si>
  <si>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</si>
  <si>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</si>
  <si>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</si>
  <si>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</si>
  <si>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</si>
  <si>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</si>
  <si>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</si>
  <si>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제4회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</si>
  <si>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제4회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</si>
  <si>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제4회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</si>
  <si>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(마=가+라)</t>
    </r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</si>
  <si>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(마=가+라)</t>
    </r>
    <phoneticPr fontId="1" type="noConversion"/>
  </si>
  <si>
    <t>상임위 변경사유
(심의 참고자료)</t>
    <phoneticPr fontId="1" type="noConversion"/>
  </si>
  <si>
    <t>비고
(상임위 부대의견)</t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</si>
  <si>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</si>
  <si>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</si>
  <si>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</si>
  <si>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</si>
  <si>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증감액
</t>
    </r>
    <r>
      <rPr>
        <b/>
        <sz val="8"/>
        <color rgb="FFFF0000"/>
        <rFont val="맑은 고딕"/>
        <family val="3"/>
        <charset val="129"/>
        <scheme val="minor"/>
      </rPr>
      <t>(다=가-나)</t>
    </r>
    <phoneticPr fontId="1" type="noConversion"/>
  </si>
  <si>
    <t>본예산</t>
  </si>
  <si>
    <t>신규</t>
  </si>
  <si>
    <t>국고내시/농림축산식품부 친환경축산팀-4656('16.11.4)</t>
    <phoneticPr fontId="1" type="noConversion"/>
  </si>
  <si>
    <t>국도비</t>
  </si>
  <si>
    <t>기금</t>
  </si>
  <si>
    <t>0227-1</t>
    <phoneticPr fontId="1" type="noConversion"/>
  </si>
  <si>
    <t>동물방역위생과</t>
    <phoneticPr fontId="1" type="noConversion"/>
  </si>
  <si>
    <t>동물방역위생과</t>
    <phoneticPr fontId="1" type="noConversion"/>
  </si>
  <si>
    <t>본예산</t>
    <phoneticPr fontId="1" type="noConversion"/>
  </si>
  <si>
    <t>과징금
 - 동물방역위생과 과징금 수입</t>
    <phoneticPr fontId="1" type="noConversion"/>
  </si>
  <si>
    <t>과태료
 - 동물방역위생과 과태료 수입</t>
    <phoneticPr fontId="1" type="noConversion"/>
  </si>
  <si>
    <t>2016년 축산물 위생관리법 위반 과징금 수입 세입조치</t>
    <phoneticPr fontId="1" type="noConversion"/>
  </si>
  <si>
    <t>2016년 축산물 위생관리법 위반 과태료 수입 세입조치</t>
    <phoneticPr fontId="1" type="noConversion"/>
  </si>
  <si>
    <t>도비</t>
  </si>
  <si>
    <t>국비변경내시
농림축산식품부 방역총괄과-6477(2016.10.18)</t>
    <phoneticPr fontId="1" type="noConversion"/>
  </si>
  <si>
    <t>국비변경내시
농림축산식품부 방역총괄과-6477(2016.10.18)</t>
    <phoneticPr fontId="1" type="noConversion"/>
  </si>
  <si>
    <t>국비</t>
  </si>
  <si>
    <t>0228-1</t>
    <phoneticPr fontId="1" type="noConversion"/>
  </si>
  <si>
    <t>동물방역위생과</t>
    <phoneticPr fontId="1" type="noConversion"/>
  </si>
  <si>
    <t>신규</t>
    <phoneticPr fontId="1" type="noConversion"/>
  </si>
  <si>
    <t xml:space="preserve"> </t>
    <phoneticPr fontId="1" type="noConversion"/>
  </si>
  <si>
    <t>국비 추가교부
농림축산식품부 방역총괄과-6982('16.11.15)</t>
    <phoneticPr fontId="1" type="noConversion"/>
  </si>
  <si>
    <t>0228-4</t>
    <phoneticPr fontId="1" type="noConversion"/>
  </si>
  <si>
    <t>2016년 4회추경 명시이월 사업조서(일반회계)</t>
    <phoneticPr fontId="33" type="noConversion"/>
  </si>
  <si>
    <t>(단위:천원)</t>
    <phoneticPr fontId="33" type="noConversion"/>
  </si>
  <si>
    <t>구  분</t>
    <phoneticPr fontId="33" type="noConversion"/>
  </si>
  <si>
    <t>예      산     과     목</t>
  </si>
  <si>
    <t>명시이월내용</t>
    <phoneticPr fontId="33" type="noConversion"/>
  </si>
  <si>
    <t>예산액</t>
    <phoneticPr fontId="33" type="noConversion"/>
  </si>
  <si>
    <t>2016년이월액</t>
    <phoneticPr fontId="33" type="noConversion"/>
  </si>
  <si>
    <t>사유</t>
    <phoneticPr fontId="33" type="noConversion"/>
  </si>
  <si>
    <t>연번</t>
    <phoneticPr fontId="33" type="noConversion"/>
  </si>
  <si>
    <t>소관실국</t>
    <phoneticPr fontId="33" type="noConversion"/>
  </si>
  <si>
    <t>소관위원회</t>
    <phoneticPr fontId="33" type="noConversion"/>
  </si>
  <si>
    <t>정책사업</t>
    <phoneticPr fontId="33" type="noConversion"/>
  </si>
  <si>
    <t>단위사업</t>
    <phoneticPr fontId="33" type="noConversion"/>
  </si>
  <si>
    <t>세부사업</t>
    <phoneticPr fontId="33" type="noConversion"/>
  </si>
  <si>
    <t>편성목
(통계목)</t>
    <phoneticPr fontId="33" type="noConversion"/>
  </si>
  <si>
    <t>시도가축방역사업(국비/직접)</t>
    <phoneticPr fontId="33" type="noConversion"/>
  </si>
  <si>
    <t>축산산림국</t>
    <phoneticPr fontId="33" type="noConversion"/>
  </si>
  <si>
    <t>농정해양위원회</t>
    <phoneticPr fontId="33" type="noConversion"/>
  </si>
  <si>
    <t>가축질병청정화</t>
    <phoneticPr fontId="1" type="noConversion"/>
  </si>
  <si>
    <t>주요가축전염병예방</t>
    <phoneticPr fontId="1" type="noConversion"/>
  </si>
  <si>
    <t>재료비
(재료비)</t>
    <phoneticPr fontId="1" type="noConversion"/>
  </si>
  <si>
    <t>꿀벌질병예방 및 구제역· AI 등 방역을 위한 방역물품 구입비</t>
    <phoneticPr fontId="1" type="noConversion"/>
  </si>
  <si>
    <t xml:space="preserve"> 사업기간 부족(`17년 상반기 집행 예정) 
  - 예산편성 :'16 4회추경('16.12.16) 
 ※ 농식품부 예산 추가교부결정 '16.11.15</t>
    <phoneticPr fontId="33" type="noConversion"/>
  </si>
  <si>
    <t>축산진흥센터</t>
    <phoneticPr fontId="1" type="noConversion"/>
  </si>
  <si>
    <t>축산진흥센터</t>
    <phoneticPr fontId="1" type="noConversion"/>
  </si>
  <si>
    <t>농정해양위원회</t>
    <phoneticPr fontId="1" type="noConversion"/>
  </si>
  <si>
    <t>축산산림국</t>
    <phoneticPr fontId="1" type="noConversion"/>
  </si>
  <si>
    <t>축산정책과</t>
    <phoneticPr fontId="1" type="noConversion"/>
  </si>
  <si>
    <t>국비변경내시
농림축산식품부 축산경영과-4294(2016.11.1)</t>
    <phoneticPr fontId="1" type="noConversion"/>
  </si>
  <si>
    <t>축산산림국</t>
    <phoneticPr fontId="1" type="noConversion"/>
  </si>
  <si>
    <t>0227-1</t>
    <phoneticPr fontId="1" type="noConversion"/>
  </si>
  <si>
    <t>국고보조금
- 시도가축방역사업</t>
    <phoneticPr fontId="1" type="noConversion"/>
  </si>
  <si>
    <t>기금
- 학교우유급식지원사업</t>
    <phoneticPr fontId="1" type="noConversion"/>
  </si>
  <si>
    <t>학교우유급식지원(기금.지원)
 - 학교우유급식 지원(자치단체경상보조)</t>
    <phoneticPr fontId="1" type="noConversion"/>
  </si>
  <si>
    <t>시도가축방역사업(국비/직접)
 - 꿀벌질병예방(재료비)</t>
    <phoneticPr fontId="1" type="noConversion"/>
  </si>
  <si>
    <t>시도가축방역사업(국비/직접)
 - 구제역 AI 등 방역비(재료비)</t>
    <phoneticPr fontId="1" type="noConversion"/>
  </si>
  <si>
    <t>농정해양위원회</t>
    <phoneticPr fontId="1" type="noConversion"/>
  </si>
  <si>
    <t>농정해양위원회</t>
    <phoneticPr fontId="1" type="noConversion"/>
  </si>
  <si>
    <t>농정해양국</t>
    <phoneticPr fontId="1" type="noConversion"/>
  </si>
  <si>
    <t>농정해양국</t>
    <phoneticPr fontId="1" type="noConversion"/>
  </si>
  <si>
    <t>친환경농업과</t>
    <phoneticPr fontId="1" type="noConversion"/>
  </si>
  <si>
    <t>친환경농업과</t>
    <phoneticPr fontId="1" type="noConversion"/>
  </si>
  <si>
    <t>4회추경</t>
  </si>
  <si>
    <t>쌀소득보전고정직불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</si>
  <si>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</si>
  <si>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</si>
  <si>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</si>
  <si>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밭농업직불제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</si>
  <si>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</si>
  <si>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</si>
  <si>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</si>
  <si>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조건불리지역직접지불</t>
    <phoneticPr fontId="1" type="noConversion"/>
  </si>
  <si>
    <t>국비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</si>
  <si>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</si>
  <si>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</si>
  <si>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</si>
  <si>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4회추경</t>
    <phoneticPr fontId="1" type="noConversion"/>
  </si>
  <si>
    <t>4회추경</t>
    <phoneticPr fontId="1" type="noConversion"/>
  </si>
  <si>
    <t>FTA피해보전직불제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</si>
  <si>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</si>
  <si>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</si>
  <si>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</si>
  <si>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쌀소득등보전직불제(국비/지원)
 - 쌀소득등보전직불제</t>
    <phoneticPr fontId="1" type="noConversion"/>
  </si>
  <si>
    <t>0223-1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</si>
  <si>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</si>
  <si>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</si>
  <si>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</si>
  <si>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4회추경</t>
    <phoneticPr fontId="1" type="noConversion"/>
  </si>
  <si>
    <t>밭농업직불제(국비/지원)
 - 밭농업직불제</t>
    <phoneticPr fontId="1" type="noConversion"/>
  </si>
  <si>
    <t>0223-2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</si>
  <si>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</si>
  <si>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</si>
  <si>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</si>
  <si>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조건불리지역직접지불(국비/지원)
 - 조건불리지역직접지불</t>
    <phoneticPr fontId="1" type="noConversion"/>
  </si>
  <si>
    <t>0223-3</t>
    <phoneticPr fontId="1" type="noConversion"/>
  </si>
  <si>
    <t>4회추경</t>
    <phoneticPr fontId="1" type="noConversion"/>
  </si>
  <si>
    <t>0223-4</t>
    <phoneticPr fontId="1" type="noConversion"/>
  </si>
  <si>
    <t>0223-5</t>
    <phoneticPr fontId="1" type="noConversion"/>
  </si>
  <si>
    <t>국비변경내시/농림축산식품부 농가소득안정추진단-2991(2016.11.2)</t>
    <phoneticPr fontId="1" type="noConversion"/>
  </si>
  <si>
    <t>국비변경내시/농림축산식품부 농가소득안정추진단-3123(2016.11.10)</t>
    <phoneticPr fontId="1" type="noConversion"/>
  </si>
  <si>
    <t>국비변경내시/농림축산식품부 원예경영과-4874(2016.11.11)</t>
    <phoneticPr fontId="1" type="noConversion"/>
  </si>
  <si>
    <t>국비변경내시/농림축산식품부 농가소득안정추진단-2991(2016.11.2)</t>
    <phoneticPr fontId="1" type="noConversion"/>
  </si>
  <si>
    <t>국비변경내시/농림축산식품부 원예경영과-4874(2016.11.11)</t>
    <phoneticPr fontId="1" type="noConversion"/>
  </si>
  <si>
    <t>축산위생연구</t>
    <phoneticPr fontId="1" type="noConversion"/>
  </si>
  <si>
    <t>가축방역</t>
    <phoneticPr fontId="1" type="noConversion"/>
  </si>
  <si>
    <t xml:space="preserve">축산위생업무지원(자체/직접) </t>
    <phoneticPr fontId="33" type="noConversion"/>
  </si>
  <si>
    <t>시설비및부대비
(시설비)</t>
    <phoneticPr fontId="1" type="noConversion"/>
  </si>
  <si>
    <t xml:space="preserve"> 저온저장고 설치공사 </t>
    <phoneticPr fontId="1" type="noConversion"/>
  </si>
  <si>
    <t xml:space="preserve"> 사업기간 부족
  - 행정절차 지연에 따른 공기부족</t>
    <phoneticPr fontId="1" type="noConversion"/>
  </si>
  <si>
    <t>시설비및부대비
(감리비)</t>
    <phoneticPr fontId="1" type="noConversion"/>
  </si>
  <si>
    <t>바이오 연구기반 조성(자치/직접)</t>
    <phoneticPr fontId="33" type="noConversion"/>
  </si>
  <si>
    <t xml:space="preserve"> 유용미생물 분말화 시설 설치 </t>
    <phoneticPr fontId="1" type="noConversion"/>
  </si>
  <si>
    <t>자산취득비
(자산및물품취득비)</t>
    <phoneticPr fontId="1" type="noConversion"/>
  </si>
  <si>
    <t xml:space="preserve"> 동결건조기 등 6종 구입(유용미생물 분말화 시설 설치와 병행)</t>
    <phoneticPr fontId="1" type="noConversion"/>
  </si>
  <si>
    <t xml:space="preserve"> 사업기간 부족
  - 분말생산시설 시설 설치 지연</t>
    <phoneticPr fontId="1" type="noConversion"/>
  </si>
  <si>
    <t>말산업전문인력양성기관지원(기금/지원)
 - 말산업전문인력양성기관지원( 자치단체자본보조)</t>
    <phoneticPr fontId="1" type="noConversion"/>
  </si>
  <si>
    <t>살처분보상금지원사업(국비/지원)
 - 살처분보상금 지원(자치단체경상보조)</t>
    <phoneticPr fontId="1" type="noConversion"/>
  </si>
  <si>
    <t>(농정해양위원회)</t>
    <phoneticPr fontId="1" type="noConversion"/>
  </si>
  <si>
    <t>국고내시/농림축산식품부 친환경축산팀
-4656('16.11.4)</t>
    <phoneticPr fontId="1" type="noConversion"/>
  </si>
  <si>
    <t>FTA폐업지원제</t>
    <phoneticPr fontId="1" type="noConversion"/>
  </si>
  <si>
    <t>FTA피해보전직불제(기금/지원)
 - (자치단체경상보조) FTA피해보전직불제</t>
    <phoneticPr fontId="1" type="noConversion"/>
  </si>
  <si>
    <t>FTA폐업지원제(기금/지원)
 - (자치단체경상보조) FTA폐업지원제</t>
    <phoneticPr fontId="1" type="noConversion"/>
  </si>
  <si>
    <t xml:space="preserve"> - 2016년도 제4회 일반회계 및 특별회계 추가경정 세입·세출 예산안</t>
    <phoneticPr fontId="1" type="noConversion"/>
  </si>
  <si>
    <t>계수조정 결과</t>
    <phoneticPr fontId="1" type="noConversion"/>
  </si>
  <si>
    <t>농정해양위원회회</t>
    <phoneticPr fontId="1" type="noConversion"/>
  </si>
  <si>
    <t>사업설명서페이지</t>
  </si>
  <si>
    <t>합  계</t>
    <phoneticPr fontId="1" type="noConversion"/>
  </si>
  <si>
    <t>증감액</t>
    <phoneticPr fontId="1" type="noConversion"/>
  </si>
  <si>
    <t>세입예산 증감</t>
    <phoneticPr fontId="1" type="noConversion"/>
  </si>
  <si>
    <t>2016년도 제4회 추경 일반 및 특별회계 세입·세출 예산안(전체예산총괄)</t>
    <phoneticPr fontId="1" type="noConversion"/>
  </si>
  <si>
    <t>□ 총     괄</t>
    <phoneticPr fontId="1" type="noConversion"/>
  </si>
  <si>
    <t>세출예산증감</t>
    <phoneticPr fontId="1" type="noConversion"/>
  </si>
  <si>
    <t>※ 예비비 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</si>
  <si>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</si>
  <si>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</si>
  <si>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</si>
  <si>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</si>
  <si>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</si>
  <si>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</si>
  <si>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※ 예산안 증감현황</t>
    <phoneticPr fontId="1" type="noConversion"/>
  </si>
  <si>
    <t>감 액</t>
    <phoneticPr fontId="1" type="noConversion"/>
  </si>
  <si>
    <t>증 액</t>
    <phoneticPr fontId="1" type="noConversion"/>
  </si>
  <si>
    <t>감 액</t>
    <phoneticPr fontId="1" type="noConversion"/>
  </si>
  <si>
    <t>구  분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</si>
  <si>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</si>
  <si>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</si>
  <si>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</si>
  <si>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비고(???)</t>
    <phoneticPr fontId="1" type="noConversion"/>
  </si>
  <si>
    <t>합  계</t>
    <phoneticPr fontId="1" type="noConversion"/>
  </si>
  <si>
    <t>의회운영위원회</t>
    <phoneticPr fontId="1" type="noConversion"/>
  </si>
  <si>
    <t>일반회계</t>
    <phoneticPr fontId="1" type="noConversion"/>
  </si>
  <si>
    <t>예비비 증감
 - 감액,
+ 증액에 입력</t>
    <phoneticPr fontId="1" type="noConversion"/>
  </si>
  <si>
    <t>기획재정위원회</t>
    <phoneticPr fontId="1" type="noConversion"/>
  </si>
  <si>
    <t>특별회계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</si>
  <si>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</si>
  <si>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</si>
  <si>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</si>
  <si>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</si>
  <si>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</si>
  <si>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</si>
  <si>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도시환경위원회</t>
    <phoneticPr fontId="1" type="noConversion"/>
  </si>
  <si>
    <t>여상가족교육협력위원회</t>
    <phoneticPr fontId="1" type="noConversion"/>
  </si>
  <si>
    <t>□ 회계별 예산 총 규모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</si>
  <si>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</si>
  <si>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</si>
  <si>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</si>
  <si>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</si>
  <si>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</si>
  <si>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</si>
  <si>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세입기준</t>
    <phoneticPr fontId="1" type="noConversion"/>
  </si>
  <si>
    <t>감 액</t>
    <phoneticPr fontId="1" type="noConversion"/>
  </si>
  <si>
    <t>증 액</t>
    <phoneticPr fontId="1" type="noConversion"/>
  </si>
  <si>
    <t>증감액</t>
    <phoneticPr fontId="1" type="noConversion"/>
  </si>
  <si>
    <t>세출기준-세입기준</t>
    <phoneticPr fontId="1" type="noConversion"/>
  </si>
  <si>
    <t>합  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</si>
  <si>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</si>
  <si>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</si>
  <si>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합계</t>
    <phoneticPr fontId="1" type="noConversion"/>
  </si>
  <si>
    <t>일반+기타</t>
    <phoneticPr fontId="1" type="noConversion"/>
  </si>
  <si>
    <t>기타특별회계</t>
    <phoneticPr fontId="1" type="noConversion"/>
  </si>
  <si>
    <t>공기업특별회계</t>
    <phoneticPr fontId="1" type="noConversion"/>
  </si>
  <si>
    <t>예비비</t>
    <phoneticPr fontId="1" type="noConversion"/>
  </si>
  <si>
    <t>기금
- 말산업전문인력양성기관지원</t>
    <phoneticPr fontId="1" type="noConversion"/>
  </si>
  <si>
    <t>국고보조금
 - 살처분 보상금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</si>
</sst>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,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  <numFmt numFmtId="185" formatCode="#,##0.00&quot;₩&quot;\!\ &quot;F&quot;;[Red]&quot;₩&quot;\!\-#,##0.00&quot;₩&quot;\!\ &quot;F&quot;"/>
  </numFmts>
  <fonts count="8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8"/>
      <color theme="1"/>
      <name val="궁서체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4"/>
      <color theme="1"/>
      <name val="HY헤드라인M"/>
      <family val="1"/>
      <charset val="129"/>
    </font>
    <font>
      <sz val="18"/>
      <color theme="1"/>
      <name val="HY견고딕"/>
      <family val="1"/>
      <charset val="129"/>
    </font>
  </fonts>
  <fills count="9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5" fillId="0" borderId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25" fillId="0" borderId="0"/>
    <xf numFmtId="0" fontId="40" fillId="27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1" fillId="59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62" borderId="0" applyNumberFormat="0" applyBorder="0" applyAlignment="0" applyProtection="0">
      <alignment vertical="center"/>
    </xf>
    <xf numFmtId="0" fontId="41" fillId="63" borderId="0" applyNumberFormat="0" applyBorder="0" applyAlignment="0" applyProtection="0">
      <alignment vertical="center"/>
    </xf>
    <xf numFmtId="0" fontId="41" fillId="62" borderId="0" applyNumberFormat="0" applyBorder="0" applyAlignment="0" applyProtection="0">
      <alignment vertical="center"/>
    </xf>
    <xf numFmtId="0" fontId="41" fillId="6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64" borderId="0" applyNumberFormat="0" applyBorder="0" applyAlignment="0" applyProtection="0">
      <alignment vertical="center"/>
    </xf>
    <xf numFmtId="0" fontId="41" fillId="65" borderId="0" applyNumberFormat="0" applyBorder="0" applyAlignment="0" applyProtection="0">
      <alignment vertical="center"/>
    </xf>
    <xf numFmtId="0" fontId="41" fillId="64" borderId="0" applyNumberFormat="0" applyBorder="0" applyAlignment="0" applyProtection="0">
      <alignment vertical="center"/>
    </xf>
    <xf numFmtId="0" fontId="41" fillId="6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1" fillId="66" borderId="0" applyNumberFormat="0" applyBorder="0" applyAlignment="0" applyProtection="0">
      <alignment vertical="center"/>
    </xf>
    <xf numFmtId="0" fontId="41" fillId="67" borderId="0" applyNumberFormat="0" applyBorder="0" applyAlignment="0" applyProtection="0">
      <alignment vertical="center"/>
    </xf>
    <xf numFmtId="0" fontId="41" fillId="66" borderId="0" applyNumberFormat="0" applyBorder="0" applyAlignment="0" applyProtection="0">
      <alignment vertical="center"/>
    </xf>
    <xf numFmtId="0" fontId="41" fillId="66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1" fillId="62" borderId="0" applyNumberFormat="0" applyBorder="0" applyAlignment="0" applyProtection="0">
      <alignment vertical="center"/>
    </xf>
    <xf numFmtId="0" fontId="41" fillId="63" borderId="0" applyNumberFormat="0" applyBorder="0" applyAlignment="0" applyProtection="0">
      <alignment vertical="center"/>
    </xf>
    <xf numFmtId="0" fontId="41" fillId="62" borderId="0" applyNumberFormat="0" applyBorder="0" applyAlignment="0" applyProtection="0">
      <alignment vertical="center"/>
    </xf>
    <xf numFmtId="0" fontId="41" fillId="62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1" fillId="68" borderId="0" applyNumberFormat="0" applyBorder="0" applyAlignment="0" applyProtection="0">
      <alignment vertical="center"/>
    </xf>
    <xf numFmtId="0" fontId="41" fillId="69" borderId="0" applyNumberFormat="0" applyBorder="0" applyAlignment="0" applyProtection="0">
      <alignment vertical="center"/>
    </xf>
    <xf numFmtId="0" fontId="41" fillId="68" borderId="0" applyNumberFormat="0" applyBorder="0" applyAlignment="0" applyProtection="0">
      <alignment vertical="center"/>
    </xf>
    <xf numFmtId="0" fontId="41" fillId="6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3" fillId="70" borderId="0" applyNumberFormat="0" applyBorder="0" applyAlignment="0" applyProtection="0">
      <alignment vertical="center"/>
    </xf>
    <xf numFmtId="0" fontId="43" fillId="71" borderId="0" applyNumberFormat="0" applyBorder="0" applyAlignment="0" applyProtection="0">
      <alignment vertical="center"/>
    </xf>
    <xf numFmtId="0" fontId="43" fillId="70" borderId="0" applyNumberFormat="0" applyBorder="0" applyAlignment="0" applyProtection="0">
      <alignment vertical="center"/>
    </xf>
    <xf numFmtId="0" fontId="43" fillId="70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3" fillId="64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64" borderId="0" applyNumberFormat="0" applyBorder="0" applyAlignment="0" applyProtection="0">
      <alignment vertical="center"/>
    </xf>
    <xf numFmtId="0" fontId="43" fillId="6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66" borderId="0" applyNumberFormat="0" applyBorder="0" applyAlignment="0" applyProtection="0">
      <alignment vertical="center"/>
    </xf>
    <xf numFmtId="0" fontId="43" fillId="67" borderId="0" applyNumberFormat="0" applyBorder="0" applyAlignment="0" applyProtection="0">
      <alignment vertical="center"/>
    </xf>
    <xf numFmtId="0" fontId="43" fillId="66" borderId="0" applyNumberFormat="0" applyBorder="0" applyAlignment="0" applyProtection="0">
      <alignment vertical="center"/>
    </xf>
    <xf numFmtId="0" fontId="43" fillId="66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77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45" fillId="0" borderId="0" applyFont="0" applyFill="0" applyBorder="0" applyAlignment="0" applyProtection="0"/>
    <xf numFmtId="183" fontId="25" fillId="0" borderId="0" applyFont="0" applyFill="0" applyBorder="0" applyAlignment="0" applyProtection="0"/>
    <xf numFmtId="38" fontId="46" fillId="78" borderId="0" applyNumberFormat="0" applyBorder="0" applyAlignment="0" applyProtection="0"/>
    <xf numFmtId="0" fontId="47" fillId="0" borderId="25" applyNumberFormat="0" applyAlignment="0" applyProtection="0">
      <alignment horizontal="left" vertical="center"/>
    </xf>
    <xf numFmtId="0" fontId="47" fillId="0" borderId="8">
      <alignment horizontal="left" vertical="center"/>
    </xf>
    <xf numFmtId="10" fontId="46" fillId="16" borderId="2" applyNumberFormat="0" applyBorder="0" applyAlignment="0" applyProtection="0"/>
    <xf numFmtId="183" fontId="25" fillId="0" borderId="0"/>
    <xf numFmtId="183" fontId="25" fillId="0" borderId="0"/>
    <xf numFmtId="183" fontId="25" fillId="0" borderId="0"/>
    <xf numFmtId="183" fontId="25" fillId="0" borderId="0"/>
    <xf numFmtId="183" fontId="25" fillId="0" borderId="0"/>
    <xf numFmtId="183" fontId="25" fillId="0" borderId="0"/>
    <xf numFmtId="183" fontId="25" fillId="0" borderId="0"/>
    <xf numFmtId="183" fontId="25" fillId="0" borderId="0"/>
    <xf numFmtId="183" fontId="25" fillId="0" borderId="0"/>
    <xf numFmtId="183" fontId="25" fillId="0" borderId="0"/>
    <xf numFmtId="183" fontId="25" fillId="0" borderId="0"/>
    <xf numFmtId="0" fontId="48" fillId="0" borderId="0"/>
    <xf numFmtId="10" fontId="48" fillId="0" borderId="0" applyFont="0" applyFill="0" applyBorder="0" applyAlignment="0" applyProtection="0"/>
    <xf numFmtId="0" fontId="42" fillId="26" borderId="0" applyNumberFormat="0" applyBorder="0" applyAlignment="0" applyProtection="0">
      <alignment vertical="center"/>
    </xf>
    <xf numFmtId="0" fontId="43" fillId="79" borderId="0" applyNumberFormat="0" applyBorder="0" applyAlignment="0" applyProtection="0">
      <alignment vertical="center"/>
    </xf>
    <xf numFmtId="0" fontId="43" fillId="80" borderId="0" applyNumberFormat="0" applyBorder="0" applyAlignment="0" applyProtection="0">
      <alignment vertical="center"/>
    </xf>
    <xf numFmtId="0" fontId="43" fillId="79" borderId="0" applyNumberFormat="0" applyBorder="0" applyAlignment="0" applyProtection="0">
      <alignment vertical="center"/>
    </xf>
    <xf numFmtId="0" fontId="43" fillId="7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81" borderId="0" applyNumberFormat="0" applyBorder="0" applyAlignment="0" applyProtection="0">
      <alignment vertical="center"/>
    </xf>
    <xf numFmtId="0" fontId="43" fillId="82" borderId="0" applyNumberFormat="0" applyBorder="0" applyAlignment="0" applyProtection="0">
      <alignment vertical="center"/>
    </xf>
    <xf numFmtId="0" fontId="43" fillId="81" borderId="0" applyNumberFormat="0" applyBorder="0" applyAlignment="0" applyProtection="0">
      <alignment vertical="center"/>
    </xf>
    <xf numFmtId="0" fontId="43" fillId="81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3" fillId="83" borderId="0" applyNumberFormat="0" applyBorder="0" applyAlignment="0" applyProtection="0">
      <alignment vertical="center"/>
    </xf>
    <xf numFmtId="0" fontId="43" fillId="84" borderId="0" applyNumberFormat="0" applyBorder="0" applyAlignment="0" applyProtection="0">
      <alignment vertical="center"/>
    </xf>
    <xf numFmtId="0" fontId="43" fillId="83" borderId="0" applyNumberFormat="0" applyBorder="0" applyAlignment="0" applyProtection="0">
      <alignment vertical="center"/>
    </xf>
    <xf numFmtId="0" fontId="43" fillId="83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3" fillId="72" borderId="0" applyNumberFormat="0" applyBorder="0" applyAlignment="0" applyProtection="0">
      <alignment vertical="center"/>
    </xf>
    <xf numFmtId="0" fontId="42" fillId="42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3" fillId="85" borderId="0" applyNumberFormat="0" applyBorder="0" applyAlignment="0" applyProtection="0">
      <alignment vertical="center"/>
    </xf>
    <xf numFmtId="0" fontId="43" fillId="86" borderId="0" applyNumberFormat="0" applyBorder="0" applyAlignment="0" applyProtection="0">
      <alignment vertical="center"/>
    </xf>
    <xf numFmtId="0" fontId="43" fillId="85" borderId="0" applyNumberFormat="0" applyBorder="0" applyAlignment="0" applyProtection="0">
      <alignment vertical="center"/>
    </xf>
    <xf numFmtId="0" fontId="43" fillId="85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3" borderId="19" applyNumberFormat="0" applyAlignment="0" applyProtection="0">
      <alignment vertical="center"/>
    </xf>
    <xf numFmtId="0" fontId="52" fillId="87" borderId="26" applyNumberFormat="0" applyAlignment="0" applyProtection="0">
      <alignment vertical="center"/>
    </xf>
    <xf numFmtId="0" fontId="52" fillId="78" borderId="26" applyNumberFormat="0" applyAlignment="0" applyProtection="0">
      <alignment vertical="center"/>
    </xf>
    <xf numFmtId="0" fontId="52" fillId="87" borderId="26" applyNumberFormat="0" applyAlignment="0" applyProtection="0">
      <alignment vertical="center"/>
    </xf>
    <xf numFmtId="0" fontId="52" fillId="87" borderId="26" applyNumberFormat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3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54" fillId="52" borderId="0" applyNumberFormat="0" applyBorder="0" applyAlignment="0" applyProtection="0">
      <alignment vertical="center"/>
    </xf>
    <xf numFmtId="0" fontId="40" fillId="25" borderId="23" applyNumberFormat="0" applyFont="0" applyAlignment="0" applyProtection="0">
      <alignment vertical="center"/>
    </xf>
    <xf numFmtId="0" fontId="25" fillId="88" borderId="27" applyNumberFormat="0" applyFont="0" applyAlignment="0" applyProtection="0">
      <alignment vertical="center"/>
    </xf>
    <xf numFmtId="0" fontId="25" fillId="16" borderId="27" applyNumberFormat="0" applyFont="0" applyAlignment="0" applyProtection="0">
      <alignment vertical="center"/>
    </xf>
    <xf numFmtId="0" fontId="25" fillId="88" borderId="27" applyNumberFormat="0" applyFont="0" applyAlignment="0" applyProtection="0">
      <alignment vertical="center"/>
    </xf>
    <xf numFmtId="0" fontId="25" fillId="88" borderId="27" applyNumberFormat="0" applyFont="0" applyAlignment="0" applyProtection="0">
      <alignment vertical="center"/>
    </xf>
    <xf numFmtId="9" fontId="55" fillId="0" borderId="0" applyFont="0" applyFill="0" applyAlignment="0" applyProtection="0"/>
    <xf numFmtId="9" fontId="25" fillId="0" borderId="0" applyFont="0" applyFill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7" fillId="89" borderId="0" applyNumberFormat="0" applyBorder="0" applyAlignment="0" applyProtection="0">
      <alignment vertical="center"/>
    </xf>
    <xf numFmtId="0" fontId="57" fillId="90" borderId="0" applyNumberFormat="0" applyBorder="0" applyAlignment="0" applyProtection="0">
      <alignment vertical="center"/>
    </xf>
    <xf numFmtId="0" fontId="57" fillId="89" borderId="0" applyNumberFormat="0" applyBorder="0" applyAlignment="0" applyProtection="0">
      <alignment vertical="center"/>
    </xf>
    <xf numFmtId="0" fontId="57" fillId="89" borderId="0" applyNumberFormat="0" applyBorder="0" applyAlignment="0" applyProtection="0">
      <alignment vertical="center"/>
    </xf>
    <xf numFmtId="0" fontId="58" fillId="0" borderId="0"/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24" borderId="22" applyNumberFormat="0" applyAlignment="0" applyProtection="0">
      <alignment vertical="center"/>
    </xf>
    <xf numFmtId="0" fontId="62" fillId="91" borderId="28" applyNumberFormat="0" applyAlignment="0" applyProtection="0">
      <alignment vertical="center"/>
    </xf>
    <xf numFmtId="0" fontId="62" fillId="92" borderId="28" applyNumberFormat="0" applyAlignment="0" applyProtection="0">
      <alignment vertical="center"/>
    </xf>
    <xf numFmtId="0" fontId="62" fillId="91" borderId="28" applyNumberFormat="0" applyAlignment="0" applyProtection="0">
      <alignment vertical="center"/>
    </xf>
    <xf numFmtId="0" fontId="62" fillId="91" borderId="28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9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0" fontId="55" fillId="0" borderId="0" applyNumberFormat="0" applyBorder="0" applyProtection="0"/>
    <xf numFmtId="0" fontId="55" fillId="0" borderId="0" applyNumberFormat="0" applyBorder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0" fontId="55" fillId="0" borderId="0" applyNumberFormat="0" applyBorder="0" applyProtection="0"/>
    <xf numFmtId="18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55" fillId="0" borderId="0" applyNumberFormat="0" applyBorder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4" fillId="0" borderId="29" applyNumberFormat="0" applyFill="0" applyAlignment="0" applyProtection="0">
      <alignment vertical="center"/>
    </xf>
    <xf numFmtId="0" fontId="64" fillId="0" borderId="29" applyNumberFormat="0" applyFill="0" applyAlignment="0" applyProtection="0">
      <alignment vertical="center"/>
    </xf>
    <xf numFmtId="0" fontId="65" fillId="0" borderId="24" applyNumberFormat="0" applyFill="0" applyAlignment="0" applyProtection="0">
      <alignment vertical="center"/>
    </xf>
    <xf numFmtId="0" fontId="66" fillId="0" borderId="30" applyNumberFormat="0" applyFill="0" applyAlignment="0" applyProtection="0">
      <alignment vertical="center"/>
    </xf>
    <xf numFmtId="0" fontId="66" fillId="0" borderId="30" applyNumberFormat="0" applyFill="0" applyAlignment="0" applyProtection="0">
      <alignment vertical="center"/>
    </xf>
    <xf numFmtId="0" fontId="67" fillId="22" borderId="19" applyNumberFormat="0" applyAlignment="0" applyProtection="0">
      <alignment vertical="center"/>
    </xf>
    <xf numFmtId="0" fontId="68" fillId="60" borderId="26" applyNumberFormat="0" applyAlignment="0" applyProtection="0">
      <alignment vertical="center"/>
    </xf>
    <xf numFmtId="0" fontId="68" fillId="61" borderId="26" applyNumberFormat="0" applyAlignment="0" applyProtection="0">
      <alignment vertical="center"/>
    </xf>
    <xf numFmtId="0" fontId="68" fillId="60" borderId="26" applyNumberFormat="0" applyAlignment="0" applyProtection="0">
      <alignment vertical="center"/>
    </xf>
    <xf numFmtId="0" fontId="68" fillId="60" borderId="26" applyNumberFormat="0" applyAlignment="0" applyProtection="0">
      <alignment vertical="center"/>
    </xf>
    <xf numFmtId="0" fontId="69" fillId="0" borderId="16" applyNumberFormat="0" applyFill="0" applyAlignment="0" applyProtection="0">
      <alignment vertical="center"/>
    </xf>
    <xf numFmtId="0" fontId="70" fillId="0" borderId="31" applyNumberFormat="0" applyFill="0" applyAlignment="0" applyProtection="0">
      <alignment vertical="center"/>
    </xf>
    <xf numFmtId="0" fontId="70" fillId="0" borderId="31" applyNumberFormat="0" applyFill="0" applyAlignment="0" applyProtection="0">
      <alignment vertical="center"/>
    </xf>
    <xf numFmtId="0" fontId="71" fillId="0" borderId="17" applyNumberFormat="0" applyFill="0" applyAlignment="0" applyProtection="0">
      <alignment vertical="center"/>
    </xf>
    <xf numFmtId="0" fontId="72" fillId="0" borderId="32" applyNumberFormat="0" applyFill="0" applyAlignment="0" applyProtection="0">
      <alignment vertical="center"/>
    </xf>
    <xf numFmtId="0" fontId="72" fillId="0" borderId="32" applyNumberFormat="0" applyFill="0" applyAlignment="0" applyProtection="0">
      <alignment vertical="center"/>
    </xf>
    <xf numFmtId="0" fontId="73" fillId="0" borderId="18" applyNumberFormat="0" applyFill="0" applyAlignment="0" applyProtection="0">
      <alignment vertical="center"/>
    </xf>
    <xf numFmtId="0" fontId="74" fillId="0" borderId="33" applyNumberFormat="0" applyFill="0" applyAlignment="0" applyProtection="0">
      <alignment vertical="center"/>
    </xf>
    <xf numFmtId="0" fontId="74" fillId="0" borderId="33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78" fillId="54" borderId="0" applyNumberFormat="0" applyBorder="0" applyAlignment="0" applyProtection="0">
      <alignment vertical="center"/>
    </xf>
    <xf numFmtId="0" fontId="78" fillId="55" borderId="0" applyNumberFormat="0" applyBorder="0" applyAlignment="0" applyProtection="0">
      <alignment vertical="center"/>
    </xf>
    <xf numFmtId="0" fontId="78" fillId="54" borderId="0" applyNumberFormat="0" applyBorder="0" applyAlignment="0" applyProtection="0">
      <alignment vertical="center"/>
    </xf>
    <xf numFmtId="0" fontId="78" fillId="54" borderId="0" applyNumberFormat="0" applyBorder="0" applyAlignment="0" applyProtection="0">
      <alignment vertical="center"/>
    </xf>
    <xf numFmtId="0" fontId="79" fillId="23" borderId="20" applyNumberFormat="0" applyAlignment="0" applyProtection="0">
      <alignment vertical="center"/>
    </xf>
    <xf numFmtId="0" fontId="80" fillId="87" borderId="34" applyNumberFormat="0" applyAlignment="0" applyProtection="0">
      <alignment vertical="center"/>
    </xf>
    <xf numFmtId="0" fontId="80" fillId="78" borderId="34" applyNumberFormat="0" applyAlignment="0" applyProtection="0">
      <alignment vertical="center"/>
    </xf>
    <xf numFmtId="0" fontId="80" fillId="87" borderId="34" applyNumberFormat="0" applyAlignment="0" applyProtection="0">
      <alignment vertical="center"/>
    </xf>
    <xf numFmtId="0" fontId="80" fillId="87" borderId="34" applyNumberFormat="0" applyAlignment="0" applyProtection="0">
      <alignment vertical="center"/>
    </xf>
    <xf numFmtId="185" fontId="25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55" fillId="0" borderId="0" applyFill="0" applyAlignment="0"/>
    <xf numFmtId="0" fontId="55" fillId="0" borderId="0" applyFill="0" applyAlignment="0"/>
    <xf numFmtId="0" fontId="25" fillId="0" borderId="0"/>
    <xf numFmtId="0" fontId="40" fillId="0" borderId="0" applyNumberFormat="0" applyFont="0" applyFill="0" applyBorder="0" applyAlignment="0" applyProtection="0">
      <alignment vertical="center"/>
    </xf>
    <xf numFmtId="0" fontId="25" fillId="0" borderId="0"/>
    <xf numFmtId="0" fontId="40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</cellStyleXfs>
  <cellXfs count="2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6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0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2" fillId="7" borderId="10" xfId="0" applyFont="1" applyFill="1" applyBorder="1" applyAlignment="1">
      <alignment horizontal="centerContinuous" vertical="center"/>
    </xf>
    <xf numFmtId="0" fontId="22" fillId="7" borderId="4" xfId="0" applyFont="1" applyFill="1" applyBorder="1" applyAlignment="1">
      <alignment horizontal="centerContinuous" vertical="center"/>
    </xf>
    <xf numFmtId="0" fontId="22" fillId="7" borderId="9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7" xfId="0" applyFont="1" applyFill="1" applyBorder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" fillId="0" borderId="7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1" borderId="2" xfId="0" applyFont="1" applyFill="1" applyBorder="1" applyAlignment="1">
      <alignment horizontal="centerContinuous" vertical="center"/>
    </xf>
    <xf numFmtId="0" fontId="3" fillId="11" borderId="2" xfId="0" applyFont="1" applyFill="1" applyBorder="1" applyAlignment="1">
      <alignment horizontal="centerContinuous" vertical="center"/>
    </xf>
    <xf numFmtId="0" fontId="3" fillId="11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2" borderId="2" xfId="0" applyFont="1" applyFill="1" applyBorder="1" applyAlignment="1">
      <alignment horizontal="center" vertical="center"/>
    </xf>
    <xf numFmtId="176" fontId="3" fillId="12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3" borderId="2" xfId="0" applyFont="1" applyFill="1" applyBorder="1" applyAlignment="1">
      <alignment horizontal="center" vertical="center"/>
    </xf>
    <xf numFmtId="0" fontId="2" fillId="14" borderId="1" xfId="0" applyFont="1" applyFill="1" applyBorder="1">
      <alignment vertical="center"/>
    </xf>
    <xf numFmtId="0" fontId="11" fillId="10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27" fillId="0" borderId="10" xfId="0" applyFont="1" applyBorder="1">
      <alignment vertical="center"/>
    </xf>
    <xf numFmtId="0" fontId="28" fillId="5" borderId="4" xfId="0" applyFont="1" applyFill="1" applyBorder="1" applyAlignment="1">
      <alignment vertical="center" wrapText="1"/>
    </xf>
    <xf numFmtId="176" fontId="28" fillId="0" borderId="9" xfId="1" applyNumberFormat="1" applyFont="1" applyBorder="1" applyAlignment="1">
      <alignment horizontal="right" vertical="center"/>
    </xf>
    <xf numFmtId="176" fontId="28" fillId="0" borderId="4" xfId="1" applyNumberFormat="1" applyFont="1" applyBorder="1" applyAlignment="1">
      <alignment horizontal="right" vertical="center"/>
    </xf>
    <xf numFmtId="176" fontId="28" fillId="9" borderId="10" xfId="1" applyNumberFormat="1" applyFont="1" applyFill="1" applyBorder="1" applyAlignment="1">
      <alignment horizontal="right" vertical="center"/>
    </xf>
    <xf numFmtId="176" fontId="28" fillId="0" borderId="7" xfId="1" applyNumberFormat="1" applyFont="1" applyBorder="1" applyAlignment="1">
      <alignment horizontal="right" vertical="center"/>
    </xf>
    <xf numFmtId="176" fontId="28" fillId="9" borderId="9" xfId="1" applyNumberFormat="1" applyFont="1" applyFill="1" applyBorder="1" applyAlignment="1">
      <alignment horizontal="right" vertical="center"/>
    </xf>
    <xf numFmtId="176" fontId="28" fillId="9" borderId="7" xfId="1" applyNumberFormat="1" applyFont="1" applyFill="1" applyBorder="1" applyAlignment="1">
      <alignment horizontal="right" vertical="center"/>
    </xf>
    <xf numFmtId="0" fontId="28" fillId="0" borderId="4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 wrapText="1"/>
    </xf>
    <xf numFmtId="0" fontId="29" fillId="0" borderId="0" xfId="2" applyFont="1" applyAlignment="1">
      <alignment horizontal="left"/>
    </xf>
    <xf numFmtId="0" fontId="30" fillId="0" borderId="0" xfId="2" applyFont="1" applyAlignment="1">
      <alignment vertical="center"/>
    </xf>
    <xf numFmtId="0" fontId="25" fillId="0" borderId="0" xfId="2" applyFill="1" applyAlignment="1">
      <alignment horizontal="center" vertical="center"/>
    </xf>
    <xf numFmtId="0" fontId="31" fillId="0" borderId="0" xfId="2" applyFont="1" applyAlignment="1">
      <alignment vertical="center"/>
    </xf>
    <xf numFmtId="0" fontId="30" fillId="0" borderId="0" xfId="2" applyFont="1" applyAlignment="1">
      <alignment horizontal="center" vertical="center"/>
    </xf>
    <xf numFmtId="0" fontId="31" fillId="0" borderId="0" xfId="2" applyFont="1" applyAlignment="1">
      <alignment horizontal="right" vertical="center"/>
    </xf>
    <xf numFmtId="0" fontId="34" fillId="16" borderId="2" xfId="2" applyFont="1" applyFill="1" applyBorder="1" applyAlignment="1">
      <alignment horizontal="center" vertical="center"/>
    </xf>
    <xf numFmtId="0" fontId="34" fillId="16" borderId="2" xfId="2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Continuous" vertical="center" wrapText="1"/>
    </xf>
    <xf numFmtId="0" fontId="2" fillId="0" borderId="0" xfId="0" applyFont="1" applyAlignment="1">
      <alignment vertical="center" wrapText="1"/>
    </xf>
    <xf numFmtId="0" fontId="28" fillId="0" borderId="4" xfId="0" applyFont="1" applyBorder="1">
      <alignment vertical="center"/>
    </xf>
    <xf numFmtId="0" fontId="28" fillId="0" borderId="9" xfId="0" applyFont="1" applyBorder="1">
      <alignment vertical="center"/>
    </xf>
    <xf numFmtId="0" fontId="28" fillId="5" borderId="4" xfId="0" applyFont="1" applyFill="1" applyBorder="1">
      <alignment vertical="center"/>
    </xf>
    <xf numFmtId="0" fontId="28" fillId="0" borderId="7" xfId="0" applyFont="1" applyBorder="1" applyAlignment="1">
      <alignment horizontal="center" vertical="center"/>
    </xf>
    <xf numFmtId="0" fontId="28" fillId="0" borderId="7" xfId="0" applyFont="1" applyBorder="1" applyAlignment="1">
      <alignment vertical="center" wrapText="1"/>
    </xf>
    <xf numFmtId="0" fontId="28" fillId="0" borderId="0" xfId="0" applyFont="1">
      <alignment vertical="center"/>
    </xf>
    <xf numFmtId="0" fontId="28" fillId="0" borderId="7" xfId="0" applyFont="1" applyBorder="1">
      <alignment vertical="center"/>
    </xf>
    <xf numFmtId="0" fontId="28" fillId="0" borderId="10" xfId="0" applyFont="1" applyBorder="1">
      <alignment vertical="center"/>
    </xf>
    <xf numFmtId="0" fontId="28" fillId="0" borderId="0" xfId="0" applyFont="1" applyAlignment="1">
      <alignment vertical="center" wrapText="1"/>
    </xf>
    <xf numFmtId="0" fontId="37" fillId="0" borderId="2" xfId="2" applyFont="1" applyFill="1" applyBorder="1" applyAlignment="1">
      <alignment horizontal="center" vertical="center" wrapText="1"/>
    </xf>
    <xf numFmtId="0" fontId="37" fillId="0" borderId="2" xfId="2" applyFont="1" applyFill="1" applyBorder="1" applyAlignment="1">
      <alignment horizontal="center" vertical="center"/>
    </xf>
    <xf numFmtId="0" fontId="37" fillId="17" borderId="2" xfId="0" applyFont="1" applyFill="1" applyBorder="1" applyAlignment="1">
      <alignment horizontal="center" vertical="center" wrapText="1" shrinkToFit="1"/>
    </xf>
    <xf numFmtId="180" fontId="37" fillId="0" borderId="2" xfId="3" quotePrefix="1" applyNumberFormat="1" applyFont="1" applyFill="1" applyBorder="1" applyAlignment="1" applyProtection="1">
      <alignment horizontal="left" vertical="center" wrapText="1"/>
    </xf>
    <xf numFmtId="179" fontId="37" fillId="17" borderId="2" xfId="3" applyNumberFormat="1" applyFont="1" applyFill="1" applyBorder="1" applyAlignment="1" applyProtection="1">
      <alignment horizontal="center" vertical="center" wrapText="1"/>
    </xf>
    <xf numFmtId="180" fontId="37" fillId="18" borderId="2" xfId="3" quotePrefix="1" applyNumberFormat="1" applyFont="1" applyFill="1" applyBorder="1" applyAlignment="1" applyProtection="1">
      <alignment horizontal="left" vertical="center" wrapText="1"/>
    </xf>
    <xf numFmtId="176" fontId="2" fillId="0" borderId="3" xfId="0" applyNumberFormat="1" applyFont="1" applyBorder="1" applyAlignment="1">
      <alignment horizontal="center" vertical="center"/>
    </xf>
    <xf numFmtId="176" fontId="2" fillId="7" borderId="7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Continuous" vertical="center"/>
    </xf>
    <xf numFmtId="0" fontId="38" fillId="0" borderId="0" xfId="0" applyFont="1" applyAlignment="1">
      <alignment horizontal="left" vertical="center"/>
    </xf>
    <xf numFmtId="0" fontId="39" fillId="0" borderId="0" xfId="0" applyFont="1">
      <alignment vertical="center"/>
    </xf>
    <xf numFmtId="0" fontId="39" fillId="0" borderId="0" xfId="0" applyFont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35" xfId="0" applyFont="1" applyBorder="1">
      <alignment vertical="center"/>
    </xf>
    <xf numFmtId="0" fontId="28" fillId="93" borderId="9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Continuous" vertical="center"/>
    </xf>
    <xf numFmtId="0" fontId="22" fillId="7" borderId="9" xfId="0" applyFont="1" applyFill="1" applyBorder="1" applyAlignment="1">
      <alignment horizontal="centerContinuous" vertical="center"/>
    </xf>
    <xf numFmtId="0" fontId="28" fillId="93" borderId="9" xfId="0" applyFont="1" applyFill="1" applyBorder="1">
      <alignment vertical="center"/>
    </xf>
    <xf numFmtId="0" fontId="0" fillId="0" borderId="0" xfId="0" applyFill="1">
      <alignment vertical="center"/>
    </xf>
    <xf numFmtId="178" fontId="36" fillId="0" borderId="2" xfId="0" applyNumberFormat="1" applyFont="1" applyBorder="1">
      <alignment vertical="center"/>
    </xf>
    <xf numFmtId="178" fontId="3" fillId="10" borderId="2" xfId="0" applyNumberFormat="1" applyFont="1" applyFill="1" applyBorder="1">
      <alignment vertical="center"/>
    </xf>
    <xf numFmtId="0" fontId="3" fillId="94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36" fillId="0" borderId="0" xfId="0" applyFont="1">
      <alignment vertical="center"/>
    </xf>
    <xf numFmtId="178" fontId="3" fillId="0" borderId="0" xfId="0" applyNumberFormat="1" applyFont="1" applyFill="1" applyBorder="1">
      <alignment vertical="center"/>
    </xf>
    <xf numFmtId="178" fontId="3" fillId="10" borderId="40" xfId="0" applyNumberFormat="1" applyFont="1" applyFill="1" applyBorder="1">
      <alignment vertical="center"/>
    </xf>
    <xf numFmtId="0" fontId="3" fillId="10" borderId="41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0" fontId="65" fillId="94" borderId="5" xfId="0" applyFont="1" applyFill="1" applyBorder="1" applyAlignment="1">
      <alignment horizontal="center" vertical="center"/>
    </xf>
    <xf numFmtId="0" fontId="65" fillId="94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82" fillId="0" borderId="0" xfId="0" applyFont="1">
      <alignment vertical="center"/>
    </xf>
    <xf numFmtId="0" fontId="36" fillId="10" borderId="2" xfId="0" applyFont="1" applyFill="1" applyBorder="1">
      <alignment vertical="center"/>
    </xf>
    <xf numFmtId="178" fontId="36" fillId="10" borderId="2" xfId="0" applyNumberFormat="1" applyFont="1" applyFill="1" applyBorder="1">
      <alignment vertical="center"/>
    </xf>
    <xf numFmtId="0" fontId="36" fillId="0" borderId="0" xfId="0" applyFont="1" applyBorder="1">
      <alignment vertical="center"/>
    </xf>
    <xf numFmtId="0" fontId="11" fillId="0" borderId="0" xfId="0" applyFont="1" applyAlignment="1">
      <alignment horizontal="center" vertical="center"/>
    </xf>
    <xf numFmtId="178" fontId="36" fillId="0" borderId="0" xfId="0" applyNumberFormat="1" applyFont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83" fillId="0" borderId="0" xfId="0" applyFont="1" applyAlignment="1">
      <alignment horizontal="centerContinuous" vertical="center"/>
    </xf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82" fillId="0" borderId="0" xfId="0" applyFont="1">
      <alignment vertical="center"/>
    </xf>
    <xf numFmtId="0" fontId="0" fillId="0" borderId="0" xfId="0" applyFill="1">
      <alignment vertical="center"/>
    </xf>
    <xf numFmtId="0" fontId="65" fillId="94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36" fillId="0" borderId="2" xfId="0" applyNumberFormat="1" applyFont="1" applyBorder="1">
      <alignment vertical="center"/>
    </xf>
    <xf numFmtId="0" fontId="36" fillId="0" borderId="2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178" fontId="3" fillId="0" borderId="40" xfId="0" applyNumberFormat="1" applyFont="1" applyBorder="1">
      <alignment vertical="center"/>
    </xf>
    <xf numFmtId="0" fontId="3" fillId="0" borderId="39" xfId="0" applyFont="1" applyBorder="1" applyAlignment="1">
      <alignment horizontal="center" vertical="center"/>
    </xf>
    <xf numFmtId="178" fontId="3" fillId="0" borderId="38" xfId="0" applyNumberFormat="1" applyFont="1" applyBorder="1">
      <alignment vertical="center"/>
    </xf>
    <xf numFmtId="178" fontId="3" fillId="0" borderId="36" xfId="0" applyNumberFormat="1" applyFont="1" applyBorder="1">
      <alignment vertical="center"/>
    </xf>
    <xf numFmtId="0" fontId="21" fillId="0" borderId="0" xfId="0" applyFont="1" applyFill="1" applyBorder="1" applyAlignment="1">
      <alignment horizontal="left" vertical="center"/>
    </xf>
    <xf numFmtId="0" fontId="36" fillId="0" borderId="0" xfId="0" applyFont="1">
      <alignment vertical="center"/>
    </xf>
    <xf numFmtId="0" fontId="36" fillId="0" borderId="0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178" fontId="36" fillId="0" borderId="0" xfId="0" applyNumberFormat="1" applyFont="1">
      <alignment vertical="center"/>
    </xf>
    <xf numFmtId="0" fontId="36" fillId="0" borderId="0" xfId="0" applyFont="1" applyAlignment="1">
      <alignment horizontal="center" vertical="center"/>
    </xf>
    <xf numFmtId="0" fontId="40" fillId="0" borderId="0" xfId="0" applyFont="1">
      <alignment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0" fontId="3" fillId="94" borderId="2" xfId="0" applyFont="1" applyFill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/>
    </xf>
    <xf numFmtId="178" fontId="3" fillId="10" borderId="40" xfId="0" applyNumberFormat="1" applyFont="1" applyFill="1" applyBorder="1">
      <alignment vertical="center"/>
    </xf>
    <xf numFmtId="0" fontId="3" fillId="0" borderId="48" xfId="0" applyFont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0" fontId="65" fillId="94" borderId="5" xfId="0" applyFont="1" applyFill="1" applyBorder="1" applyAlignment="1">
      <alignment horizontal="center" vertical="center"/>
    </xf>
    <xf numFmtId="178" fontId="3" fillId="0" borderId="5" xfId="0" applyNumberFormat="1" applyFont="1" applyBorder="1">
      <alignment vertical="center"/>
    </xf>
    <xf numFmtId="178" fontId="3" fillId="0" borderId="37" xfId="0" applyNumberFormat="1" applyFont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6" fillId="0" borderId="13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 wrapText="1"/>
    </xf>
    <xf numFmtId="0" fontId="65" fillId="94" borderId="47" xfId="0" applyFont="1" applyFill="1" applyBorder="1" applyAlignment="1">
      <alignment horizontal="center" vertical="center"/>
    </xf>
    <xf numFmtId="0" fontId="65" fillId="94" borderId="41" xfId="0" applyFont="1" applyFill="1" applyBorder="1" applyAlignment="1">
      <alignment horizontal="center" vertical="center"/>
    </xf>
    <xf numFmtId="0" fontId="65" fillId="94" borderId="46" xfId="0" applyFont="1" applyFill="1" applyBorder="1" applyAlignment="1">
      <alignment horizontal="center" vertical="center"/>
    </xf>
    <xf numFmtId="0" fontId="65" fillId="94" borderId="2" xfId="0" applyFont="1" applyFill="1" applyBorder="1" applyAlignment="1">
      <alignment horizontal="center" vertical="center"/>
    </xf>
    <xf numFmtId="0" fontId="65" fillId="94" borderId="42" xfId="0" applyFont="1" applyFill="1" applyBorder="1" applyAlignment="1">
      <alignment horizontal="center" vertical="center"/>
    </xf>
    <xf numFmtId="0" fontId="65" fillId="94" borderId="40" xfId="0" applyFont="1" applyFill="1" applyBorder="1" applyAlignment="1">
      <alignment horizontal="center" vertical="center"/>
    </xf>
    <xf numFmtId="0" fontId="65" fillId="94" borderId="45" xfId="0" applyFont="1" applyFill="1" applyBorder="1" applyAlignment="1">
      <alignment horizontal="center" vertical="center"/>
    </xf>
    <xf numFmtId="0" fontId="65" fillId="94" borderId="44" xfId="0" applyFont="1" applyFill="1" applyBorder="1" applyAlignment="1">
      <alignment horizontal="center" vertical="center"/>
    </xf>
    <xf numFmtId="0" fontId="65" fillId="94" borderId="43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 wrapText="1"/>
    </xf>
    <xf numFmtId="0" fontId="11" fillId="9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/>
    </xf>
    <xf numFmtId="0" fontId="14" fillId="9" borderId="13" xfId="0" applyFont="1" applyFill="1" applyBorder="1" applyAlignment="1">
      <alignment horizontal="center" vertical="center" wrapText="1"/>
    </xf>
    <xf numFmtId="0" fontId="14" fillId="9" borderId="15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178" fontId="26" fillId="15" borderId="13" xfId="0" applyNumberFormat="1" applyFont="1" applyFill="1" applyBorder="1" applyAlignment="1">
      <alignment horizontal="center" vertical="center" wrapText="1"/>
    </xf>
    <xf numFmtId="178" fontId="26" fillId="15" borderId="15" xfId="0" applyNumberFormat="1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2" fillId="0" borderId="0" xfId="2" applyFont="1" applyAlignment="1">
      <alignment horizontal="center" vertical="center"/>
    </xf>
    <xf numFmtId="0" fontId="34" fillId="16" borderId="2" xfId="2" applyFont="1" applyFill="1" applyBorder="1" applyAlignment="1">
      <alignment horizontal="center" vertical="center"/>
    </xf>
    <xf numFmtId="0" fontId="25" fillId="0" borderId="2" xfId="2" applyBorder="1" applyAlignment="1">
      <alignment horizontal="center" vertical="center"/>
    </xf>
    <xf numFmtId="0" fontId="35" fillId="16" borderId="2" xfId="2" applyFont="1" applyFill="1" applyBorder="1" applyAlignment="1">
      <alignment horizontal="center" vertical="center"/>
    </xf>
  </cellXfs>
  <cellStyles count="274">
    <cellStyle name="20% - 강조색1 2" xfId="7"/>
    <cellStyle name="20% - 강조색1 2 2" xfId="8"/>
    <cellStyle name="20% - 강조색1 2 3" xfId="9"/>
    <cellStyle name="20% - 강조색1 3" xfId="10"/>
    <cellStyle name="20% - 강조색1 4" xfId="11"/>
    <cellStyle name="20% - 강조색2 2" xfId="12"/>
    <cellStyle name="20% - 강조색2 2 2" xfId="13"/>
    <cellStyle name="20% - 강조색2 2 3" xfId="14"/>
    <cellStyle name="20% - 강조색2 3" xfId="15"/>
    <cellStyle name="20% - 강조색2 4" xfId="16"/>
    <cellStyle name="20% - 강조색3 2" xfId="17"/>
    <cellStyle name="20% - 강조색3 2 2" xfId="18"/>
    <cellStyle name="20% - 강조색3 2 3" xfId="19"/>
    <cellStyle name="20% - 강조색3 3" xfId="20"/>
    <cellStyle name="20% - 강조색3 4" xfId="21"/>
    <cellStyle name="20% - 강조색4 2" xfId="22"/>
    <cellStyle name="20% - 강조색4 2 2" xfId="23"/>
    <cellStyle name="20% - 강조색4 2 3" xfId="24"/>
    <cellStyle name="20% - 강조색4 3" xfId="25"/>
    <cellStyle name="20% - 강조색4 4" xfId="26"/>
    <cellStyle name="20% - 강조색5 2" xfId="27"/>
    <cellStyle name="20% - 강조색5 2 2" xfId="28"/>
    <cellStyle name="20% - 강조색5 2 3" xfId="29"/>
    <cellStyle name="20% - 강조색5 3" xfId="30"/>
    <cellStyle name="20% - 강조색5 4" xfId="31"/>
    <cellStyle name="20% - 강조색6 2" xfId="32"/>
    <cellStyle name="20% - 강조색6 2 2" xfId="33"/>
    <cellStyle name="20% - 강조색6 2 3" xfId="34"/>
    <cellStyle name="20% - 강조색6 3" xfId="35"/>
    <cellStyle name="20% - 강조색6 4" xfId="36"/>
    <cellStyle name="40% - 강조색1 2" xfId="37"/>
    <cellStyle name="40% - 강조색1 2 2" xfId="38"/>
    <cellStyle name="40% - 강조색1 2 3" xfId="39"/>
    <cellStyle name="40% - 강조색1 3" xfId="40"/>
    <cellStyle name="40% - 강조색1 4" xfId="41"/>
    <cellStyle name="40% - 강조색2 2" xfId="42"/>
    <cellStyle name="40% - 강조색2 2 2" xfId="43"/>
    <cellStyle name="40% - 강조색2 2 3" xfId="44"/>
    <cellStyle name="40% - 강조색2 3" xfId="45"/>
    <cellStyle name="40% - 강조색2 4" xfId="46"/>
    <cellStyle name="40% - 강조색3 2" xfId="47"/>
    <cellStyle name="40% - 강조색3 2 2" xfId="48"/>
    <cellStyle name="40% - 강조색3 2 3" xfId="49"/>
    <cellStyle name="40% - 강조색3 3" xfId="50"/>
    <cellStyle name="40% - 강조색3 4" xfId="51"/>
    <cellStyle name="40% - 강조색4 2" xfId="52"/>
    <cellStyle name="40% - 강조색4 2 2" xfId="53"/>
    <cellStyle name="40% - 강조색4 2 3" xfId="54"/>
    <cellStyle name="40% - 강조색4 3" xfId="55"/>
    <cellStyle name="40% - 강조색4 4" xfId="56"/>
    <cellStyle name="40% - 강조색5 2" xfId="57"/>
    <cellStyle name="40% - 강조색5 2 2" xfId="58"/>
    <cellStyle name="40% - 강조색5 2 3" xfId="59"/>
    <cellStyle name="40% - 강조색5 3" xfId="60"/>
    <cellStyle name="40% - 강조색5 4" xfId="61"/>
    <cellStyle name="40% - 강조색6 2" xfId="62"/>
    <cellStyle name="40% - 강조색6 2 2" xfId="63"/>
    <cellStyle name="40% - 강조색6 2 3" xfId="64"/>
    <cellStyle name="40% - 강조색6 3" xfId="65"/>
    <cellStyle name="40% - 강조색6 4" xfId="66"/>
    <cellStyle name="60% - 강조색1 2" xfId="67"/>
    <cellStyle name="60% - 강조색1 2 2" xfId="68"/>
    <cellStyle name="60% - 강조색1 2 3" xfId="69"/>
    <cellStyle name="60% - 강조색1 3" xfId="70"/>
    <cellStyle name="60% - 강조색1 4" xfId="71"/>
    <cellStyle name="60% - 강조색2 2" xfId="72"/>
    <cellStyle name="60% - 강조색2 2 2" xfId="73"/>
    <cellStyle name="60% - 강조색2 2 3" xfId="74"/>
    <cellStyle name="60% - 강조색2 3" xfId="75"/>
    <cellStyle name="60% - 강조색2 4" xfId="76"/>
    <cellStyle name="60% - 강조색3 2" xfId="77"/>
    <cellStyle name="60% - 강조색3 2 2" xfId="78"/>
    <cellStyle name="60% - 강조색3 2 3" xfId="79"/>
    <cellStyle name="60% - 강조색3 3" xfId="80"/>
    <cellStyle name="60% - 강조색3 4" xfId="81"/>
    <cellStyle name="60% - 강조색4 2" xfId="82"/>
    <cellStyle name="60% - 강조색4 2 2" xfId="83"/>
    <cellStyle name="60% - 강조색4 2 3" xfId="84"/>
    <cellStyle name="60% - 강조색4 3" xfId="85"/>
    <cellStyle name="60% - 강조색4 4" xfId="86"/>
    <cellStyle name="60% - 강조색5 2" xfId="87"/>
    <cellStyle name="60% - 강조색5 2 2" xfId="88"/>
    <cellStyle name="60% - 강조색5 2 3" xfId="89"/>
    <cellStyle name="60% - 강조색5 3" xfId="90"/>
    <cellStyle name="60% - 강조색5 4" xfId="91"/>
    <cellStyle name="60% - 강조색6 2" xfId="92"/>
    <cellStyle name="60% - 강조색6 2 2" xfId="93"/>
    <cellStyle name="60% - 강조색6 2 3" xfId="94"/>
    <cellStyle name="60% - 강조색6 3" xfId="95"/>
    <cellStyle name="60% - 강조색6 4" xfId="96"/>
    <cellStyle name="AeE­ [0]_INQUIRY ¿μ¾÷AßAø " xfId="97"/>
    <cellStyle name="AeE­_INQUIRY ¿μ¾÷AßAø " xfId="98"/>
    <cellStyle name="AÞ¸¶ [0]_INQUIRY ¿μ¾÷AßAø " xfId="99"/>
    <cellStyle name="AÞ¸¶_INQUIRY ¿μ¾÷AßAø " xfId="100"/>
    <cellStyle name="C￥AØ_¿μ¾÷CoE² " xfId="101"/>
    <cellStyle name="Comma [0]_ SG&amp;A Bridge " xfId="102"/>
    <cellStyle name="Comma_ SG&amp;A Bridge " xfId="103"/>
    <cellStyle name="Currency [0]_ SG&amp;A Bridge " xfId="104"/>
    <cellStyle name="Currency_ SG&amp;A Bridge " xfId="105"/>
    <cellStyle name="Grey" xfId="106"/>
    <cellStyle name="Header1" xfId="107"/>
    <cellStyle name="Header2" xfId="108"/>
    <cellStyle name="Input [yellow]" xfId="109"/>
    <cellStyle name="Normal - Style1" xfId="110"/>
    <cellStyle name="Normal - Style1 10" xfId="111"/>
    <cellStyle name="Normal - Style1 11" xfId="112"/>
    <cellStyle name="Normal - Style1 2" xfId="113"/>
    <cellStyle name="Normal - Style1 3" xfId="114"/>
    <cellStyle name="Normal - Style1 4" xfId="115"/>
    <cellStyle name="Normal - Style1 5" xfId="116"/>
    <cellStyle name="Normal - Style1 6" xfId="117"/>
    <cellStyle name="Normal - Style1 7" xfId="118"/>
    <cellStyle name="Normal - Style1 8" xfId="119"/>
    <cellStyle name="Normal - Style1 9" xfId="120"/>
    <cellStyle name="Normal_ SG&amp;A Bridge " xfId="121"/>
    <cellStyle name="Percent [2]" xfId="122"/>
    <cellStyle name="강조색1 2" xfId="123"/>
    <cellStyle name="강조색1 2 2" xfId="124"/>
    <cellStyle name="강조색1 2 3" xfId="125"/>
    <cellStyle name="강조색1 3" xfId="126"/>
    <cellStyle name="강조색1 4" xfId="127"/>
    <cellStyle name="강조색2 2" xfId="128"/>
    <cellStyle name="강조색2 2 2" xfId="129"/>
    <cellStyle name="강조색2 2 3" xfId="130"/>
    <cellStyle name="강조색2 3" xfId="131"/>
    <cellStyle name="강조색2 4" xfId="132"/>
    <cellStyle name="강조색3 2" xfId="133"/>
    <cellStyle name="강조색3 2 2" xfId="134"/>
    <cellStyle name="강조색3 2 3" xfId="135"/>
    <cellStyle name="강조색3 3" xfId="136"/>
    <cellStyle name="강조색3 4" xfId="137"/>
    <cellStyle name="강조색4 2" xfId="138"/>
    <cellStyle name="강조색4 2 2" xfId="139"/>
    <cellStyle name="강조색4 2 3" xfId="140"/>
    <cellStyle name="강조색4 3" xfId="141"/>
    <cellStyle name="강조색4 4" xfId="142"/>
    <cellStyle name="강조색5 2" xfId="143"/>
    <cellStyle name="강조색5 2 2" xfId="144"/>
    <cellStyle name="강조색5 2 3" xfId="145"/>
    <cellStyle name="강조색5 3" xfId="146"/>
    <cellStyle name="강조색5 4" xfId="147"/>
    <cellStyle name="강조색6 2" xfId="148"/>
    <cellStyle name="강조색6 2 2" xfId="149"/>
    <cellStyle name="강조색6 2 3" xfId="150"/>
    <cellStyle name="강조색6 3" xfId="151"/>
    <cellStyle name="강조색6 4" xfId="152"/>
    <cellStyle name="경고문 2" xfId="153"/>
    <cellStyle name="경고문 2 2" xfId="154"/>
    <cellStyle name="경고문 3" xfId="155"/>
    <cellStyle name="계산 2" xfId="156"/>
    <cellStyle name="계산 2 2" xfId="157"/>
    <cellStyle name="계산 2 3" xfId="158"/>
    <cellStyle name="계산 3" xfId="159"/>
    <cellStyle name="계산 4" xfId="160"/>
    <cellStyle name="나쁨 2" xfId="161"/>
    <cellStyle name="나쁨 2 2" xfId="162"/>
    <cellStyle name="나쁨 2 3" xfId="163"/>
    <cellStyle name="나쁨 3" xfId="164"/>
    <cellStyle name="나쁨 4" xfId="165"/>
    <cellStyle name="메모 2" xfId="166"/>
    <cellStyle name="메모 2 2" xfId="167"/>
    <cellStyle name="메모 2 3" xfId="168"/>
    <cellStyle name="메모 3" xfId="169"/>
    <cellStyle name="메모 4" xfId="170"/>
    <cellStyle name="백분율 2" xfId="171"/>
    <cellStyle name="백분율 3" xfId="172"/>
    <cellStyle name="보통 2" xfId="173"/>
    <cellStyle name="보통 2 2" xfId="174"/>
    <cellStyle name="보통 2 3" xfId="175"/>
    <cellStyle name="보통 3" xfId="176"/>
    <cellStyle name="보통 4" xfId="177"/>
    <cellStyle name="뷭?_BOOKSHIP" xfId="178"/>
    <cellStyle name="설명 텍스트 2" xfId="179"/>
    <cellStyle name="설명 텍스트 2 2" xfId="180"/>
    <cellStyle name="설명 텍스트 3" xfId="181"/>
    <cellStyle name="셀 확인 2" xfId="182"/>
    <cellStyle name="셀 확인 2 2" xfId="183"/>
    <cellStyle name="셀 확인 2 3" xfId="184"/>
    <cellStyle name="셀 확인 3" xfId="185"/>
    <cellStyle name="셀 확인 4" xfId="186"/>
    <cellStyle name="쉼표 [0]" xfId="1" builtinId="6"/>
    <cellStyle name="쉼표 [0] 10" xfId="3"/>
    <cellStyle name="쉼표 [0] 10 2" xfId="4"/>
    <cellStyle name="쉼표 [0] 10 3" xfId="187"/>
    <cellStyle name="쉼표 [0] 11" xfId="188"/>
    <cellStyle name="쉼표 [0] 11 2" xfId="189"/>
    <cellStyle name="쉼표 [0] 12" xfId="190"/>
    <cellStyle name="쉼표 [0] 12 2" xfId="191"/>
    <cellStyle name="쉼표 [0] 2" xfId="5"/>
    <cellStyle name="쉼표 [0] 2 2" xfId="192"/>
    <cellStyle name="쉼표 [0] 2 2 2" xfId="193"/>
    <cellStyle name="쉼표 [0] 2 2 2 2" xfId="194"/>
    <cellStyle name="쉼표 [0] 2 2 2 3" xfId="195"/>
    <cellStyle name="쉼표 [0] 2 2 3" xfId="196"/>
    <cellStyle name="쉼표 [0] 2 2 4" xfId="197"/>
    <cellStyle name="쉼표 [0] 2 3" xfId="198"/>
    <cellStyle name="쉼표 [0] 2 3 2" xfId="199"/>
    <cellStyle name="쉼표 [0] 2 3 2 2" xfId="200"/>
    <cellStyle name="쉼표 [0] 2 3 3" xfId="201"/>
    <cellStyle name="쉼표 [0] 2 3 4" xfId="202"/>
    <cellStyle name="쉼표 [0] 2 4" xfId="203"/>
    <cellStyle name="쉼표 [0] 2 4 2" xfId="204"/>
    <cellStyle name="쉼표 [0] 2 4 3" xfId="205"/>
    <cellStyle name="쉼표 [0] 2 4 4" xfId="206"/>
    <cellStyle name="쉼표 [0] 2 5" xfId="207"/>
    <cellStyle name="쉼표 [0] 2 6" xfId="208"/>
    <cellStyle name="쉼표 [0] 2 7" xfId="209"/>
    <cellStyle name="쉼표 [0] 2 7 2" xfId="210"/>
    <cellStyle name="쉼표 [0] 3" xfId="211"/>
    <cellStyle name="쉼표 [0] 3 2" xfId="212"/>
    <cellStyle name="쉼표 [0] 3 2 2" xfId="213"/>
    <cellStyle name="쉼표 [0] 3 2 3" xfId="214"/>
    <cellStyle name="쉼표 [0] 3 2 4" xfId="215"/>
    <cellStyle name="쉼표 [0] 3 3" xfId="216"/>
    <cellStyle name="쉼표 [0] 3 3 2" xfId="217"/>
    <cellStyle name="쉼표 [0] 3 4" xfId="218"/>
    <cellStyle name="쉼표 [0] 4" xfId="219"/>
    <cellStyle name="쉼표 [0] 4 2" xfId="220"/>
    <cellStyle name="쉼표 [0] 5" xfId="221"/>
    <cellStyle name="쉼표 [0] 6" xfId="222"/>
    <cellStyle name="쉼표 [0] 6 3" xfId="223"/>
    <cellStyle name="쉼표 [0] 7" xfId="224"/>
    <cellStyle name="쉼표 [0] 8" xfId="225"/>
    <cellStyle name="쉼표 [0] 9" xfId="226"/>
    <cellStyle name="연결된 셀 2" xfId="227"/>
    <cellStyle name="연결된 셀 2 2" xfId="228"/>
    <cellStyle name="연결된 셀 3" xfId="229"/>
    <cellStyle name="요약 2" xfId="230"/>
    <cellStyle name="요약 2 2" xfId="231"/>
    <cellStyle name="요약 3" xfId="232"/>
    <cellStyle name="입력 2" xfId="233"/>
    <cellStyle name="입력 2 2" xfId="234"/>
    <cellStyle name="입력 2 3" xfId="235"/>
    <cellStyle name="입력 3" xfId="236"/>
    <cellStyle name="입력 4" xfId="237"/>
    <cellStyle name="제목 1 2" xfId="238"/>
    <cellStyle name="제목 1 2 2" xfId="239"/>
    <cellStyle name="제목 1 3" xfId="240"/>
    <cellStyle name="제목 2 2" xfId="241"/>
    <cellStyle name="제목 2 2 2" xfId="242"/>
    <cellStyle name="제목 2 3" xfId="243"/>
    <cellStyle name="제목 3 2" xfId="244"/>
    <cellStyle name="제목 3 2 2" xfId="245"/>
    <cellStyle name="제목 3 3" xfId="246"/>
    <cellStyle name="제목 4 2" xfId="247"/>
    <cellStyle name="제목 4 2 2" xfId="248"/>
    <cellStyle name="제목 4 3" xfId="249"/>
    <cellStyle name="제목 5" xfId="250"/>
    <cellStyle name="제목 5 2" xfId="251"/>
    <cellStyle name="제목 6" xfId="252"/>
    <cellStyle name="좋음 2" xfId="253"/>
    <cellStyle name="좋음 2 2" xfId="254"/>
    <cellStyle name="좋음 2 3" xfId="255"/>
    <cellStyle name="좋음 3" xfId="256"/>
    <cellStyle name="좋음 4" xfId="257"/>
    <cellStyle name="출력 2" xfId="258"/>
    <cellStyle name="출력 2 2" xfId="259"/>
    <cellStyle name="출력 2 3" xfId="260"/>
    <cellStyle name="출력 3" xfId="261"/>
    <cellStyle name="출력 4" xfId="262"/>
    <cellStyle name="콤마 [0]_1202" xfId="263"/>
    <cellStyle name="콤마_1202" xfId="264"/>
    <cellStyle name="표준" xfId="0" builtinId="0"/>
    <cellStyle name="표준 2" xfId="2"/>
    <cellStyle name="표준 2 2" xfId="265"/>
    <cellStyle name="표준 2 2 2" xfId="6"/>
    <cellStyle name="표준 2 2 3" xfId="266"/>
    <cellStyle name="표준 2 3" xfId="267"/>
    <cellStyle name="표준 3" xfId="268"/>
    <cellStyle name="표준 3 2" xfId="269"/>
    <cellStyle name="표준 4" xfId="270"/>
    <cellStyle name="표준 4 6" xfId="271"/>
    <cellStyle name="표준 5" xfId="272"/>
    <cellStyle name="표준 6" xfId="273"/>
  </cellStyles>
  <dxfs count="0"/>
  <tableStyles count="0" defaultTableStyle="TableStyleMedium2" defaultPivotStyle="PivotStyleLight16"/>
  <colors>
    <mruColors>
      <color rgb="FF0000CC"/>
      <color rgb="FFCCFFFF"/>
      <color rgb="FF9999FF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/AppData/Local/Microsoft/Windows/Temporary%20Internet%20Files/Content.IE5/EFQ670KP/3.2016&#45380;%204&#54924;%20&#52628;&#44221;%20&#50696;&#49328;&#50504;&#51312;&#51221;&#49436;&#49885;(&#49345;&#51076;&#50948;&#50857;)-&#49569;&#48512;&#50857;-&#49324;&#50629;&#49444;&#47749;&#49436;%20&#52628;&#4403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/AppData/Local/Microsoft/Windows/Temporary%20Internet%20Files/Content.IE5/DMS2GXQL/&#48373;&#49324;&#48376;%203.2016&#45380;%204&#54924;%20&#52628;&#44221;%20&#50696;&#49328;&#50504;&#51312;&#51221;&#49436;&#49885;(&#49345;&#51076;&#50948;&#50857;)-&#45453;&#51221;&#54644;&#50577;&#44397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TKQL1XD0/2016&#45380;%204&#54924;%20&#52628;&#44221;%20&#50696;&#49328;&#50504;&#51312;&#51221;&#49436;&#49885;(&#49345;&#51076;&#50948;&#50857;)-&#52629;&#49328;&#49328;&#47548;&#443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4추일입"/>
      <sheetName val="4추일출"/>
      <sheetName val="4추특입"/>
      <sheetName val="4추특출"/>
      <sheetName val="명시이월(일반회계)"/>
    </sheetNames>
    <sheetDataSet>
      <sheetData sheetId="0"/>
      <sheetData sheetId="1"/>
      <sheetData sheetId="2"/>
      <sheetData sheetId="3"/>
      <sheetData sheetId="4"/>
      <sheetData sheetId="5">
        <row r="8">
          <cell r="A8" t="str">
            <v>의회운영위원회</v>
          </cell>
        </row>
        <row r="9">
          <cell r="A9" t="str">
            <v>기획재정위원회</v>
          </cell>
        </row>
        <row r="10">
          <cell r="A10" t="str">
            <v>경제과학기술위원회</v>
          </cell>
        </row>
        <row r="11">
          <cell r="A11" t="str">
            <v>안전행정위원회</v>
          </cell>
        </row>
        <row r="12">
          <cell r="A12" t="str">
            <v>문화체육관광위원회</v>
          </cell>
        </row>
        <row r="13">
          <cell r="A13" t="str">
            <v>농정해양위원회</v>
          </cell>
        </row>
        <row r="14">
          <cell r="A14" t="str">
            <v>보건복지위원회</v>
          </cell>
        </row>
        <row r="15">
          <cell r="A15" t="str">
            <v>건설교통위원회</v>
          </cell>
        </row>
        <row r="16">
          <cell r="A16" t="str">
            <v>도시환경위원회</v>
          </cell>
        </row>
        <row r="17">
          <cell r="A17" t="str">
            <v>여상가족교육협력위원회</v>
          </cell>
        </row>
      </sheetData>
      <sheetData sheetId="6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</sheetData>
      <sheetData sheetId="7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>(의회운영위원회)</v>
          </cell>
          <cell r="N7">
            <v>0</v>
          </cell>
          <cell r="O7">
            <v>0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>(기획재정위원회)</v>
          </cell>
          <cell r="N13">
            <v>0</v>
          </cell>
          <cell r="O13">
            <v>0</v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>(경제과학기술위원회)</v>
          </cell>
          <cell r="N19">
            <v>0</v>
          </cell>
          <cell r="O19">
            <v>0</v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>(안전행정위원회)</v>
          </cell>
          <cell r="N25">
            <v>0</v>
          </cell>
          <cell r="O25">
            <v>0</v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>(문화체육관광위원회)</v>
          </cell>
          <cell r="N31">
            <v>0</v>
          </cell>
          <cell r="O31">
            <v>0</v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>(농정해양위원회)</v>
          </cell>
          <cell r="N37">
            <v>0</v>
          </cell>
          <cell r="O37">
            <v>0</v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>(보건복지위원회)</v>
          </cell>
          <cell r="N43">
            <v>0</v>
          </cell>
          <cell r="O43">
            <v>0</v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>(건설교통위원회)</v>
          </cell>
          <cell r="N49">
            <v>0</v>
          </cell>
          <cell r="O49">
            <v>0</v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>(도시환경위원회)</v>
          </cell>
          <cell r="N55">
            <v>0</v>
          </cell>
          <cell r="O55">
            <v>0</v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>(여성가족교육협력위원회)</v>
          </cell>
          <cell r="N61">
            <v>0</v>
          </cell>
          <cell r="O61">
            <v>0</v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</sheetData>
      <sheetData sheetId="8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</sheetData>
      <sheetData sheetId="9">
        <row r="6">
          <cell r="A6" t="str">
            <v>합  계</v>
          </cell>
          <cell r="N6">
            <v>0</v>
          </cell>
          <cell r="O6">
            <v>0</v>
          </cell>
        </row>
        <row r="7">
          <cell r="A7" t="str">
            <v>(          특별회계)</v>
          </cell>
          <cell r="N7">
            <v>0</v>
          </cell>
          <cell r="O7">
            <v>0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>(              특별회계)</v>
          </cell>
          <cell r="N15">
            <v>0</v>
          </cell>
          <cell r="O15">
            <v>0</v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>(              특별회계)</v>
          </cell>
          <cell r="N23">
            <v>0</v>
          </cell>
          <cell r="O23">
            <v>0</v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4추일입"/>
      <sheetName val="4추일출"/>
      <sheetName val="4추특입"/>
      <sheetName val="4추특출"/>
      <sheetName val="명시이월(일반회계)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공보담당관</v>
          </cell>
          <cell r="G3" t="str">
            <v>의회운영위원회</v>
          </cell>
          <cell r="I3" t="str">
            <v>0101</v>
          </cell>
        </row>
        <row r="4">
          <cell r="E4" t="str">
            <v>의회사무처</v>
          </cell>
          <cell r="F4" t="str">
            <v>총무담당관</v>
          </cell>
          <cell r="G4" t="str">
            <v>의회운영위원회</v>
          </cell>
          <cell r="I4" t="str">
            <v>0102</v>
          </cell>
        </row>
        <row r="5">
          <cell r="E5" t="str">
            <v>의회사무처</v>
          </cell>
          <cell r="F5" t="str">
            <v>의정담당관</v>
          </cell>
          <cell r="G5" t="str">
            <v>의회운영위원회</v>
          </cell>
          <cell r="I5" t="str">
            <v>0103</v>
          </cell>
        </row>
        <row r="6"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 t="str">
            <v>0104</v>
          </cell>
        </row>
        <row r="7"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 t="str">
            <v>0105</v>
          </cell>
        </row>
        <row r="8"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 t="str">
            <v>0106</v>
          </cell>
        </row>
        <row r="9"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 t="str">
            <v>0107</v>
          </cell>
        </row>
        <row r="10">
          <cell r="E10" t="str">
            <v>소통기획관</v>
          </cell>
          <cell r="F10" t="str">
            <v>홍보미디어담당관</v>
          </cell>
          <cell r="G10" t="str">
            <v>의회운영위원회</v>
          </cell>
          <cell r="I10" t="str">
            <v>0108</v>
          </cell>
        </row>
        <row r="11">
          <cell r="E11" t="str">
            <v>소통기획관</v>
          </cell>
          <cell r="F11" t="str">
            <v>홍보콘텐츠담당관</v>
          </cell>
          <cell r="G11" t="str">
            <v>의회운영위원회</v>
          </cell>
          <cell r="I11" t="str">
            <v>0109</v>
          </cell>
        </row>
        <row r="12">
          <cell r="E12" t="str">
            <v>연정협력국</v>
          </cell>
          <cell r="F12" t="str">
            <v>연정협력과</v>
          </cell>
          <cell r="G12" t="str">
            <v>의회운영위원회</v>
          </cell>
          <cell r="I12" t="str">
            <v>0110</v>
          </cell>
        </row>
        <row r="13">
          <cell r="E13" t="str">
            <v>연정협력국</v>
          </cell>
          <cell r="F13" t="str">
            <v>대외협력과</v>
          </cell>
          <cell r="G13" t="str">
            <v>의회운영위원회</v>
          </cell>
          <cell r="I13" t="str">
            <v>0111</v>
          </cell>
        </row>
        <row r="14">
          <cell r="E14" t="str">
            <v>연정협력국</v>
          </cell>
          <cell r="F14" t="str">
            <v>서울사무소</v>
          </cell>
          <cell r="G14" t="str">
            <v>의회운영위원회</v>
          </cell>
          <cell r="I14" t="str">
            <v>0112</v>
          </cell>
        </row>
        <row r="15"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 t="str">
            <v>0113</v>
          </cell>
        </row>
        <row r="16"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 t="str">
            <v>0114</v>
          </cell>
        </row>
        <row r="17"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 t="str">
            <v>0115</v>
          </cell>
        </row>
        <row r="18"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 t="str">
            <v>0116</v>
          </cell>
        </row>
        <row r="19"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 t="str">
            <v>0117</v>
          </cell>
        </row>
        <row r="20"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 t="str">
            <v>0118</v>
          </cell>
        </row>
        <row r="21"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 t="str">
            <v>0119</v>
          </cell>
        </row>
        <row r="22"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 t="str">
            <v>0120</v>
          </cell>
        </row>
        <row r="23"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 t="str">
            <v>0121</v>
          </cell>
        </row>
        <row r="24"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 t="str">
            <v>0122</v>
          </cell>
        </row>
        <row r="25"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 t="str">
            <v>0123</v>
          </cell>
        </row>
        <row r="26"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 t="str">
            <v>0124</v>
          </cell>
        </row>
        <row r="27"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 t="str">
            <v>0125</v>
          </cell>
        </row>
        <row r="28"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 t="str">
            <v>0126</v>
          </cell>
        </row>
        <row r="29"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 t="str">
            <v>0127</v>
          </cell>
        </row>
        <row r="30"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 t="str">
            <v>0128</v>
          </cell>
        </row>
        <row r="31"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 t="str">
            <v>0129</v>
          </cell>
        </row>
        <row r="32"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 t="str">
            <v>0130</v>
          </cell>
        </row>
        <row r="33"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 t="str">
            <v>0131</v>
          </cell>
        </row>
        <row r="34">
          <cell r="E34" t="str">
            <v>따복공동체지원단</v>
          </cell>
          <cell r="F34" t="str">
            <v>따복공동체지원단</v>
          </cell>
          <cell r="G34" t="str">
            <v>기획재정위원회</v>
          </cell>
          <cell r="I34" t="str">
            <v>0132</v>
          </cell>
        </row>
        <row r="35">
          <cell r="E35" t="str">
            <v>경제실</v>
          </cell>
          <cell r="F35" t="str">
            <v>경제정책과</v>
          </cell>
          <cell r="G35" t="str">
            <v>경제과학기술위원회</v>
          </cell>
          <cell r="I35" t="str">
            <v>0133</v>
          </cell>
        </row>
        <row r="36">
          <cell r="E36" t="str">
            <v>경제실</v>
          </cell>
          <cell r="F36" t="str">
            <v>일자리정책과</v>
          </cell>
          <cell r="G36" t="str">
            <v>경제과학기술위원회</v>
          </cell>
          <cell r="I36" t="str">
            <v>0134</v>
          </cell>
        </row>
        <row r="37">
          <cell r="E37" t="str">
            <v>경제실</v>
          </cell>
          <cell r="F37" t="str">
            <v>경기일자리센터</v>
          </cell>
          <cell r="G37" t="str">
            <v>경제과학기술위원회</v>
          </cell>
          <cell r="I37" t="str">
            <v>0135</v>
          </cell>
        </row>
        <row r="38">
          <cell r="E38" t="str">
            <v>경제실</v>
          </cell>
          <cell r="F38" t="str">
            <v>공정경제과</v>
          </cell>
          <cell r="G38" t="str">
            <v>경제과학기술위원회</v>
          </cell>
          <cell r="I38" t="str">
            <v>0136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 t="str">
            <v>0137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 t="str">
            <v>0138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 t="str">
            <v>0139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 t="str">
            <v>0140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 t="str">
            <v>0141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 t="str">
            <v>0142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 t="str">
            <v>0143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 t="str">
            <v>0144</v>
          </cell>
        </row>
        <row r="47">
          <cell r="E47" t="str">
            <v>경제실</v>
          </cell>
          <cell r="F47" t="str">
            <v>기술학교</v>
          </cell>
          <cell r="G47" t="str">
            <v>경제과학기술위원회</v>
          </cell>
          <cell r="I47" t="str">
            <v>0145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 t="str">
            <v>0146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 t="str">
            <v>0147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 t="str">
            <v>0148</v>
          </cell>
        </row>
        <row r="51">
          <cell r="E51" t="str">
            <v>따복공동체지원단</v>
          </cell>
          <cell r="F51" t="str">
            <v>따복공동체지원단</v>
          </cell>
          <cell r="G51" t="str">
            <v>경제과학기술위원회</v>
          </cell>
          <cell r="I51" t="str">
            <v>0149</v>
          </cell>
        </row>
        <row r="52">
          <cell r="E52" t="str">
            <v>자치행정국</v>
          </cell>
          <cell r="F52" t="str">
            <v>총무과</v>
          </cell>
          <cell r="G52" t="str">
            <v>안전행정위원회</v>
          </cell>
          <cell r="I52" t="str">
            <v>0150</v>
          </cell>
        </row>
        <row r="53">
          <cell r="E53" t="str">
            <v>자치행정국</v>
          </cell>
          <cell r="F53" t="str">
            <v>자치행정과</v>
          </cell>
          <cell r="G53" t="str">
            <v>안전행정위원회</v>
          </cell>
          <cell r="I53" t="str">
            <v>0151</v>
          </cell>
        </row>
        <row r="54">
          <cell r="E54" t="str">
            <v>자치행정국</v>
          </cell>
          <cell r="F54" t="str">
            <v>인사과</v>
          </cell>
          <cell r="G54" t="str">
            <v>안전행정위원회</v>
          </cell>
          <cell r="I54" t="str">
            <v>0152</v>
          </cell>
        </row>
        <row r="55">
          <cell r="E55" t="str">
            <v>자치행정국</v>
          </cell>
          <cell r="F55" t="str">
            <v>언제나민원실</v>
          </cell>
          <cell r="G55" t="str">
            <v>안전행정위원회</v>
          </cell>
          <cell r="I55" t="str">
            <v>0153</v>
          </cell>
        </row>
        <row r="56">
          <cell r="E56" t="str">
            <v>자치행정국</v>
          </cell>
          <cell r="F56" t="str">
            <v>세정과</v>
          </cell>
          <cell r="G56" t="str">
            <v>안전행정위원회</v>
          </cell>
          <cell r="I56" t="str">
            <v>0154</v>
          </cell>
        </row>
        <row r="57">
          <cell r="E57" t="str">
            <v>자치행정국</v>
          </cell>
          <cell r="F57" t="str">
            <v>세원관리과</v>
          </cell>
          <cell r="G57" t="str">
            <v>안전행정위원회</v>
          </cell>
          <cell r="I57" t="str">
            <v>0155</v>
          </cell>
        </row>
        <row r="58">
          <cell r="E58" t="str">
            <v>자치행정국</v>
          </cell>
          <cell r="F58" t="str">
            <v>회계과</v>
          </cell>
          <cell r="G58" t="str">
            <v>안전행정위원회</v>
          </cell>
          <cell r="I58" t="str">
            <v>0156</v>
          </cell>
        </row>
        <row r="59">
          <cell r="E59" t="str">
            <v>자치행정국</v>
          </cell>
          <cell r="F59" t="str">
            <v>특별사법경찰단</v>
          </cell>
          <cell r="G59" t="str">
            <v>안전행정위원회</v>
          </cell>
          <cell r="I59" t="str">
            <v>0157</v>
          </cell>
        </row>
        <row r="60">
          <cell r="E60" t="str">
            <v>재난안전본부</v>
          </cell>
          <cell r="F60" t="str">
            <v>소방행정과</v>
          </cell>
          <cell r="G60" t="str">
            <v>안전행정위원회</v>
          </cell>
          <cell r="I60" t="str">
            <v>0158</v>
          </cell>
        </row>
        <row r="61">
          <cell r="E61" t="str">
            <v>재난안전본부</v>
          </cell>
          <cell r="F61" t="str">
            <v>재난안전과</v>
          </cell>
          <cell r="G61" t="str">
            <v>안전행정위원회</v>
          </cell>
          <cell r="I61" t="str">
            <v>0159</v>
          </cell>
        </row>
        <row r="62">
          <cell r="E62" t="str">
            <v>재난안전본부</v>
          </cell>
          <cell r="F62" t="str">
            <v>재난대응과</v>
          </cell>
          <cell r="G62" t="str">
            <v>안전행정위원회</v>
          </cell>
          <cell r="I62" t="str">
            <v>0160</v>
          </cell>
        </row>
        <row r="63">
          <cell r="E63" t="str">
            <v>재난안전본부</v>
          </cell>
          <cell r="F63" t="str">
            <v>재난종합지휘센터</v>
          </cell>
          <cell r="G63" t="str">
            <v>안전행정위원회</v>
          </cell>
          <cell r="I63" t="str">
            <v>0161</v>
          </cell>
        </row>
        <row r="64">
          <cell r="E64" t="str">
            <v>재난안전본부</v>
          </cell>
          <cell r="F64" t="str">
            <v>안전교육훈련담당관</v>
          </cell>
          <cell r="G64" t="str">
            <v>안전행정위원회</v>
          </cell>
          <cell r="I64" t="str">
            <v>0162</v>
          </cell>
        </row>
        <row r="65">
          <cell r="E65" t="str">
            <v>재난안전본부</v>
          </cell>
          <cell r="F65" t="str">
            <v>청문감사담당관</v>
          </cell>
          <cell r="G65" t="str">
            <v>안전행정위원회</v>
          </cell>
          <cell r="I65" t="str">
            <v>0163</v>
          </cell>
        </row>
        <row r="66"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 t="str">
            <v>0164</v>
          </cell>
        </row>
        <row r="67"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 t="str">
            <v>0165</v>
          </cell>
        </row>
        <row r="68">
          <cell r="E68" t="str">
            <v>재난안전본부</v>
          </cell>
          <cell r="F68" t="str">
            <v>재난대책과</v>
          </cell>
          <cell r="G68" t="str">
            <v>안전행정위원회</v>
          </cell>
          <cell r="I68" t="str">
            <v>0166</v>
          </cell>
        </row>
        <row r="69">
          <cell r="E69" t="str">
            <v>재난안전본부</v>
          </cell>
          <cell r="F69" t="str">
            <v>기동안전점검단</v>
          </cell>
          <cell r="G69" t="str">
            <v>안전행정위원회</v>
          </cell>
          <cell r="I69" t="str">
            <v>0167</v>
          </cell>
        </row>
        <row r="70">
          <cell r="E70" t="str">
            <v>재난안전본부</v>
          </cell>
          <cell r="F70" t="str">
            <v>소방행정기획과</v>
          </cell>
          <cell r="G70" t="str">
            <v>안전행정위원회</v>
          </cell>
          <cell r="I70" t="str">
            <v>0168</v>
          </cell>
        </row>
        <row r="71">
          <cell r="E71" t="str">
            <v>재난안전본부</v>
          </cell>
          <cell r="F71" t="str">
            <v>특수대응단(북부)</v>
          </cell>
          <cell r="G71" t="str">
            <v>안전행정위원회</v>
          </cell>
          <cell r="I71" t="str">
            <v>0169</v>
          </cell>
        </row>
        <row r="72">
          <cell r="E72" t="str">
            <v>재난안전본부</v>
          </cell>
          <cell r="F72" t="str">
            <v>교육지원과</v>
          </cell>
          <cell r="G72" t="str">
            <v>안전행정위원회</v>
          </cell>
          <cell r="I72" t="str">
            <v>0170</v>
          </cell>
        </row>
        <row r="73">
          <cell r="E73" t="str">
            <v>재난안전본부</v>
          </cell>
          <cell r="F73" t="str">
            <v>교육기획과</v>
          </cell>
          <cell r="G73" t="str">
            <v>안전행정위원회</v>
          </cell>
          <cell r="I73" t="str">
            <v>0171</v>
          </cell>
        </row>
        <row r="74">
          <cell r="E74" t="str">
            <v>재난안전본부</v>
          </cell>
          <cell r="F74" t="str">
            <v>교수운영과</v>
          </cell>
          <cell r="G74" t="str">
            <v>안전행정위원회</v>
          </cell>
          <cell r="I74" t="str">
            <v>0172</v>
          </cell>
        </row>
        <row r="75">
          <cell r="E75" t="str">
            <v>재난안전본부</v>
          </cell>
          <cell r="F75" t="str">
            <v>수원소방서</v>
          </cell>
          <cell r="G75" t="str">
            <v>안전행정위원회</v>
          </cell>
          <cell r="I75" t="str">
            <v>0173</v>
          </cell>
        </row>
        <row r="76">
          <cell r="E76" t="str">
            <v>재난안전본부</v>
          </cell>
          <cell r="F76" t="str">
            <v>성남소방서</v>
          </cell>
          <cell r="G76" t="str">
            <v>안전행정위원회</v>
          </cell>
          <cell r="I76" t="str">
            <v>0174</v>
          </cell>
        </row>
        <row r="77">
          <cell r="E77" t="str">
            <v>재난안전본부</v>
          </cell>
          <cell r="F77" t="str">
            <v>분당소방서</v>
          </cell>
          <cell r="G77" t="str">
            <v>안전행정위원회</v>
          </cell>
          <cell r="I77" t="str">
            <v>0175</v>
          </cell>
        </row>
        <row r="78">
          <cell r="E78" t="str">
            <v>재난안전본부</v>
          </cell>
          <cell r="F78" t="str">
            <v>부천소방서</v>
          </cell>
          <cell r="G78" t="str">
            <v>안전행정위원회</v>
          </cell>
          <cell r="I78" t="str">
            <v>0176</v>
          </cell>
        </row>
        <row r="79">
          <cell r="E79" t="str">
            <v>재난안전본부</v>
          </cell>
          <cell r="F79" t="str">
            <v>안양소방서</v>
          </cell>
          <cell r="G79" t="str">
            <v>안전행정위원회</v>
          </cell>
          <cell r="I79" t="str">
            <v>0177</v>
          </cell>
        </row>
        <row r="80">
          <cell r="E80" t="str">
            <v>재난안전본부</v>
          </cell>
          <cell r="F80" t="str">
            <v>안산소방서</v>
          </cell>
          <cell r="G80" t="str">
            <v>안전행정위원회</v>
          </cell>
          <cell r="I80" t="str">
            <v>0178</v>
          </cell>
        </row>
        <row r="81">
          <cell r="E81" t="str">
            <v>재난안전본부</v>
          </cell>
          <cell r="F81" t="str">
            <v>용인소방서</v>
          </cell>
          <cell r="G81" t="str">
            <v>안전행정위원회</v>
          </cell>
          <cell r="I81" t="str">
            <v>0179</v>
          </cell>
        </row>
        <row r="82">
          <cell r="E82" t="str">
            <v>재난안전본부</v>
          </cell>
          <cell r="F82" t="str">
            <v>평택소방서</v>
          </cell>
          <cell r="G82" t="str">
            <v>안전행정위원회</v>
          </cell>
          <cell r="I82" t="str">
            <v>0180</v>
          </cell>
        </row>
        <row r="83">
          <cell r="E83" t="str">
            <v>재난안전본부</v>
          </cell>
          <cell r="F83" t="str">
            <v>송탄소방서</v>
          </cell>
          <cell r="G83" t="str">
            <v>안전행정위원회</v>
          </cell>
          <cell r="I83" t="str">
            <v>0181</v>
          </cell>
        </row>
        <row r="84">
          <cell r="E84" t="str">
            <v>재난안전본부</v>
          </cell>
          <cell r="F84" t="str">
            <v>광명소방서</v>
          </cell>
          <cell r="G84" t="str">
            <v>안전행정위원회</v>
          </cell>
          <cell r="I84" t="str">
            <v>0182</v>
          </cell>
        </row>
        <row r="85">
          <cell r="E85" t="str">
            <v>재난안전본부</v>
          </cell>
          <cell r="F85" t="str">
            <v>시흥소방서</v>
          </cell>
          <cell r="G85" t="str">
            <v>안전행정위원회</v>
          </cell>
          <cell r="I85" t="str">
            <v>0183</v>
          </cell>
        </row>
        <row r="86">
          <cell r="E86" t="str">
            <v>재난안전본부</v>
          </cell>
          <cell r="F86" t="str">
            <v>군포소방서</v>
          </cell>
          <cell r="G86" t="str">
            <v>안전행정위원회</v>
          </cell>
          <cell r="I86" t="str">
            <v>0184</v>
          </cell>
        </row>
        <row r="87">
          <cell r="E87" t="str">
            <v>재난안전본부</v>
          </cell>
          <cell r="F87" t="str">
            <v>화성소방서</v>
          </cell>
          <cell r="G87" t="str">
            <v>안전행정위원회</v>
          </cell>
          <cell r="I87" t="str">
            <v>0185</v>
          </cell>
        </row>
        <row r="88">
          <cell r="E88" t="str">
            <v>재난안전본부</v>
          </cell>
          <cell r="F88" t="str">
            <v>이천소방서</v>
          </cell>
          <cell r="G88" t="str">
            <v>안전행정위원회</v>
          </cell>
          <cell r="I88" t="str">
            <v>0186</v>
          </cell>
        </row>
        <row r="89">
          <cell r="E89" t="str">
            <v>재난안전본부</v>
          </cell>
          <cell r="F89" t="str">
            <v>김포소방서</v>
          </cell>
          <cell r="G89" t="str">
            <v>안전행정위원회</v>
          </cell>
          <cell r="I89" t="str">
            <v>0187</v>
          </cell>
        </row>
        <row r="90">
          <cell r="E90" t="str">
            <v>재난안전본부</v>
          </cell>
          <cell r="F90" t="str">
            <v>광주소방서</v>
          </cell>
          <cell r="G90" t="str">
            <v>안전행정위원회</v>
          </cell>
          <cell r="I90" t="str">
            <v>0188</v>
          </cell>
        </row>
        <row r="91">
          <cell r="E91" t="str">
            <v>재난안전본부</v>
          </cell>
          <cell r="F91" t="str">
            <v>안성소방서</v>
          </cell>
          <cell r="G91" t="str">
            <v>안전행정위원회</v>
          </cell>
          <cell r="I91" t="str">
            <v>0189</v>
          </cell>
        </row>
        <row r="92">
          <cell r="E92" t="str">
            <v>재난안전본부</v>
          </cell>
          <cell r="F92" t="str">
            <v>하남소방서</v>
          </cell>
          <cell r="G92" t="str">
            <v>안전행정위원회</v>
          </cell>
          <cell r="I92" t="str">
            <v>0190</v>
          </cell>
        </row>
        <row r="93">
          <cell r="E93" t="str">
            <v>재난안전본부</v>
          </cell>
          <cell r="F93" t="str">
            <v>의왕소방서</v>
          </cell>
          <cell r="G93" t="str">
            <v>안전행정위원회</v>
          </cell>
          <cell r="I93" t="str">
            <v>0191</v>
          </cell>
        </row>
        <row r="94">
          <cell r="E94" t="str">
            <v>재난안전본부</v>
          </cell>
          <cell r="F94" t="str">
            <v>오산소방서</v>
          </cell>
          <cell r="G94" t="str">
            <v>안전행정위원회</v>
          </cell>
          <cell r="I94" t="str">
            <v>0192</v>
          </cell>
        </row>
        <row r="95">
          <cell r="E95" t="str">
            <v>재난안전본부</v>
          </cell>
          <cell r="F95" t="str">
            <v>여주소방서</v>
          </cell>
          <cell r="G95" t="str">
            <v>안전행정위원회</v>
          </cell>
          <cell r="I95" t="str">
            <v>0193</v>
          </cell>
        </row>
        <row r="96">
          <cell r="E96" t="str">
            <v>재난안전본부</v>
          </cell>
          <cell r="F96" t="str">
            <v>양평소방서</v>
          </cell>
          <cell r="G96" t="str">
            <v>안전행정위원회</v>
          </cell>
          <cell r="I96" t="str">
            <v>0194</v>
          </cell>
        </row>
        <row r="97">
          <cell r="E97" t="str">
            <v>재난안전본부</v>
          </cell>
          <cell r="F97" t="str">
            <v>과천소방서</v>
          </cell>
          <cell r="G97" t="str">
            <v>안전행정위원회</v>
          </cell>
          <cell r="I97" t="str">
            <v>0195</v>
          </cell>
        </row>
        <row r="98">
          <cell r="E98" t="str">
            <v>재난안전본부</v>
          </cell>
          <cell r="F98" t="str">
            <v>고양소방서</v>
          </cell>
          <cell r="G98" t="str">
            <v>안전행정위원회</v>
          </cell>
          <cell r="I98" t="str">
            <v>0196</v>
          </cell>
        </row>
        <row r="99">
          <cell r="E99" t="str">
            <v>재난안전본부</v>
          </cell>
          <cell r="F99" t="str">
            <v>일산소방서</v>
          </cell>
          <cell r="G99" t="str">
            <v>안전행정위원회</v>
          </cell>
          <cell r="I99" t="str">
            <v>0197</v>
          </cell>
        </row>
        <row r="100">
          <cell r="E100" t="str">
            <v>재난안전본부</v>
          </cell>
          <cell r="F100" t="str">
            <v>의정부소방서</v>
          </cell>
          <cell r="G100" t="str">
            <v>안전행정위원회</v>
          </cell>
          <cell r="I100" t="str">
            <v>0198</v>
          </cell>
        </row>
        <row r="101">
          <cell r="E101" t="str">
            <v>재난안전본부</v>
          </cell>
          <cell r="F101" t="str">
            <v>남양주소방서</v>
          </cell>
          <cell r="G101" t="str">
            <v>안전행정위원회</v>
          </cell>
          <cell r="I101" t="str">
            <v>0199</v>
          </cell>
        </row>
        <row r="102">
          <cell r="E102" t="str">
            <v>재난안전본부</v>
          </cell>
          <cell r="F102" t="str">
            <v>파주소방서</v>
          </cell>
          <cell r="G102" t="str">
            <v>안전행정위원회</v>
          </cell>
          <cell r="I102" t="str">
            <v>0200</v>
          </cell>
        </row>
        <row r="103">
          <cell r="E103" t="str">
            <v>재난안전본부</v>
          </cell>
          <cell r="F103" t="str">
            <v>구리소방서</v>
          </cell>
          <cell r="G103" t="str">
            <v>안전행정위원회</v>
          </cell>
          <cell r="I103" t="str">
            <v>0201</v>
          </cell>
        </row>
        <row r="104">
          <cell r="E104" t="str">
            <v>재난안전본부</v>
          </cell>
          <cell r="F104" t="str">
            <v>포천소방서</v>
          </cell>
          <cell r="G104" t="str">
            <v>안전행정위원회</v>
          </cell>
          <cell r="I104" t="str">
            <v>0202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 t="str">
            <v>0203</v>
          </cell>
        </row>
        <row r="106">
          <cell r="E106" t="str">
            <v>재난안전본부</v>
          </cell>
          <cell r="F106" t="str">
            <v>동두천소방서</v>
          </cell>
          <cell r="G106" t="str">
            <v>안전행정위원회</v>
          </cell>
          <cell r="I106" t="str">
            <v>0204</v>
          </cell>
        </row>
        <row r="107">
          <cell r="E107" t="str">
            <v>재난안전본부</v>
          </cell>
          <cell r="F107" t="str">
            <v>가평소방서</v>
          </cell>
          <cell r="G107" t="str">
            <v>안전행정위원회</v>
          </cell>
          <cell r="I107" t="str">
            <v>0205</v>
          </cell>
        </row>
        <row r="108">
          <cell r="E108" t="str">
            <v>재난안전본부</v>
          </cell>
          <cell r="F108" t="str">
            <v>연천소방서</v>
          </cell>
          <cell r="G108" t="str">
            <v>안전행정위원회</v>
          </cell>
          <cell r="I108" t="str">
            <v>0206</v>
          </cell>
        </row>
        <row r="109">
          <cell r="E109" t="str">
            <v>균형발전기획실</v>
          </cell>
          <cell r="F109" t="str">
            <v>행정관리담당관</v>
          </cell>
          <cell r="G109" t="str">
            <v>안전행정위원회</v>
          </cell>
          <cell r="I109" t="str">
            <v>0207</v>
          </cell>
        </row>
        <row r="110">
          <cell r="E110" t="str">
            <v>균형발전기획실</v>
          </cell>
          <cell r="F110" t="str">
            <v>비상기획담당관</v>
          </cell>
          <cell r="G110" t="str">
            <v>안전행정위원회</v>
          </cell>
          <cell r="I110" t="str">
            <v>0208</v>
          </cell>
        </row>
        <row r="111">
          <cell r="E111" t="str">
            <v>인재개발원</v>
          </cell>
          <cell r="F111" t="str">
            <v>교육컨설팅과</v>
          </cell>
          <cell r="G111" t="str">
            <v>안전행정위원회</v>
          </cell>
          <cell r="I111" t="str">
            <v>0209</v>
          </cell>
        </row>
        <row r="112">
          <cell r="E112" t="str">
            <v>인재개발원</v>
          </cell>
          <cell r="F112" t="str">
            <v>역량개발지원과</v>
          </cell>
          <cell r="G112" t="str">
            <v>안전행정위원회</v>
          </cell>
          <cell r="I112" t="str">
            <v>0210</v>
          </cell>
        </row>
        <row r="113">
          <cell r="E113" t="str">
            <v>인재개발원</v>
          </cell>
          <cell r="F113" t="str">
            <v>스마트교육과</v>
          </cell>
          <cell r="G113" t="str">
            <v>안전행정위원회</v>
          </cell>
          <cell r="I113" t="str">
            <v>0211</v>
          </cell>
        </row>
        <row r="114">
          <cell r="E114" t="str">
            <v>문화체육관광국</v>
          </cell>
          <cell r="F114" t="str">
            <v>문화정책과</v>
          </cell>
          <cell r="G114" t="str">
            <v>문화체육관광위원회</v>
          </cell>
          <cell r="I114" t="str">
            <v>0212</v>
          </cell>
        </row>
        <row r="115">
          <cell r="E115" t="str">
            <v>문화체육관광국</v>
          </cell>
          <cell r="F115" t="str">
            <v>종무과</v>
          </cell>
          <cell r="G115" t="str">
            <v>문화체육관광위원회</v>
          </cell>
          <cell r="I115" t="str">
            <v>0213</v>
          </cell>
        </row>
        <row r="116">
          <cell r="E116" t="str">
            <v>문화체육관광국</v>
          </cell>
          <cell r="F116" t="str">
            <v>체육과</v>
          </cell>
          <cell r="G116" t="str">
            <v>문화체육관광위원회</v>
          </cell>
          <cell r="I116" t="str">
            <v>0214</v>
          </cell>
        </row>
        <row r="117">
          <cell r="E117" t="str">
            <v>문화체육관광국</v>
          </cell>
          <cell r="F117" t="str">
            <v>문화유산과</v>
          </cell>
          <cell r="G117" t="str">
            <v>문화체육관광위원회</v>
          </cell>
          <cell r="I117" t="str">
            <v>0215</v>
          </cell>
        </row>
        <row r="118">
          <cell r="E118" t="str">
            <v>문화체육관광국</v>
          </cell>
          <cell r="F118" t="str">
            <v>콘텐츠산업과</v>
          </cell>
          <cell r="G118" t="str">
            <v>문화체육관광위원회</v>
          </cell>
          <cell r="I118" t="str">
            <v>0216</v>
          </cell>
        </row>
        <row r="119">
          <cell r="E119" t="str">
            <v>문화체육관광국</v>
          </cell>
          <cell r="F119" t="str">
            <v>관광과</v>
          </cell>
          <cell r="G119" t="str">
            <v>문화체육관광위원회</v>
          </cell>
          <cell r="I119" t="str">
            <v>0217</v>
          </cell>
        </row>
        <row r="120">
          <cell r="E120" t="str">
            <v>문화체육관광국</v>
          </cell>
          <cell r="F120" t="str">
            <v>한류월드사업단</v>
          </cell>
          <cell r="G120" t="str">
            <v>문화체육관광위원회</v>
          </cell>
          <cell r="I120" t="str">
            <v>0218</v>
          </cell>
        </row>
        <row r="121">
          <cell r="E121" t="str">
            <v>문화체육관광국</v>
          </cell>
          <cell r="F121" t="str">
            <v>남한산성세계유산센터</v>
          </cell>
          <cell r="G121" t="str">
            <v>문화체육관광위원회</v>
          </cell>
          <cell r="I121" t="str">
            <v>0219</v>
          </cell>
        </row>
        <row r="122">
          <cell r="E122" t="str">
            <v>농정해양국</v>
          </cell>
          <cell r="F122" t="str">
            <v>농업정책과</v>
          </cell>
          <cell r="G122" t="str">
            <v>농정해양위원회</v>
          </cell>
          <cell r="I122" t="str">
            <v>0220</v>
          </cell>
        </row>
        <row r="123">
          <cell r="E123" t="str">
            <v>농정해양국</v>
          </cell>
          <cell r="F123" t="str">
            <v>해양항만정책과</v>
          </cell>
          <cell r="G123" t="str">
            <v>농정해양위원회</v>
          </cell>
          <cell r="I123" t="str">
            <v>0221</v>
          </cell>
        </row>
        <row r="124">
          <cell r="E124" t="str">
            <v>농정해양국</v>
          </cell>
          <cell r="F124" t="str">
            <v>농식품유통과</v>
          </cell>
          <cell r="G124" t="str">
            <v>농정해양위원회</v>
          </cell>
          <cell r="I124" t="str">
            <v>0222</v>
          </cell>
        </row>
        <row r="125">
          <cell r="E125" t="str">
            <v>농정해양국</v>
          </cell>
          <cell r="F125" t="str">
            <v>친환경농업과</v>
          </cell>
          <cell r="G125" t="str">
            <v>농정해양위원회</v>
          </cell>
          <cell r="I125" t="str">
            <v>0223</v>
          </cell>
        </row>
        <row r="126">
          <cell r="E126" t="str">
            <v>농정해양국</v>
          </cell>
          <cell r="F126" t="str">
            <v>수산과</v>
          </cell>
          <cell r="G126" t="str">
            <v>농정해양위원회</v>
          </cell>
          <cell r="I126" t="str">
            <v>0224</v>
          </cell>
        </row>
        <row r="127">
          <cell r="E127" t="str">
            <v>농정해양국</v>
          </cell>
          <cell r="F127" t="str">
            <v>해양수산자원연구소</v>
          </cell>
          <cell r="G127" t="str">
            <v>농정해양위원회</v>
          </cell>
          <cell r="I127" t="str">
            <v>0225</v>
          </cell>
        </row>
        <row r="128">
          <cell r="E128" t="str">
            <v>농정해양국</v>
          </cell>
          <cell r="F128" t="str">
            <v>종자관리소</v>
          </cell>
          <cell r="G128" t="str">
            <v>농정해양위원회</v>
          </cell>
          <cell r="I128" t="str">
            <v>0226</v>
          </cell>
        </row>
        <row r="129">
          <cell r="E129" t="str">
            <v>축산산림국</v>
          </cell>
          <cell r="F129" t="str">
            <v>축산정책과</v>
          </cell>
          <cell r="G129" t="str">
            <v>농정해양위원회</v>
          </cell>
          <cell r="I129" t="str">
            <v>0227</v>
          </cell>
        </row>
        <row r="130">
          <cell r="E130" t="str">
            <v>축산산림국</v>
          </cell>
          <cell r="F130" t="str">
            <v>동물방역위생과</v>
          </cell>
          <cell r="G130" t="str">
            <v>농정해양위원회</v>
          </cell>
          <cell r="I130" t="str">
            <v>0228</v>
          </cell>
        </row>
        <row r="131">
          <cell r="E131" t="str">
            <v>축산산림국</v>
          </cell>
          <cell r="F131" t="str">
            <v>산림과</v>
          </cell>
          <cell r="G131" t="str">
            <v>농정해양위원회</v>
          </cell>
          <cell r="I131" t="str">
            <v>0229</v>
          </cell>
        </row>
        <row r="132">
          <cell r="E132" t="str">
            <v>축산산림국</v>
          </cell>
          <cell r="F132" t="str">
            <v>동물위생시험소</v>
          </cell>
          <cell r="G132" t="str">
            <v>농정해양위원회</v>
          </cell>
          <cell r="I132" t="str">
            <v>0230</v>
          </cell>
        </row>
        <row r="133">
          <cell r="E133" t="str">
            <v>축산산림국</v>
          </cell>
          <cell r="F133" t="str">
            <v>북부동물위생시험소</v>
          </cell>
          <cell r="G133" t="str">
            <v>농정해양위원회</v>
          </cell>
          <cell r="I133" t="str">
            <v>0231</v>
          </cell>
        </row>
        <row r="134">
          <cell r="E134" t="str">
            <v>축산산림국</v>
          </cell>
          <cell r="F134" t="str">
            <v>산림환경연구소</v>
          </cell>
          <cell r="G134" t="str">
            <v>농정해양위원회</v>
          </cell>
          <cell r="I134" t="str">
            <v>0232</v>
          </cell>
        </row>
        <row r="135">
          <cell r="E135" t="str">
            <v>축산산림국</v>
          </cell>
          <cell r="F135" t="str">
            <v>축산진흥센터</v>
          </cell>
          <cell r="G135" t="str">
            <v>농정해양위원회</v>
          </cell>
          <cell r="I135" t="str">
            <v>0233</v>
          </cell>
        </row>
        <row r="136">
          <cell r="E136" t="str">
            <v>농업기술원</v>
          </cell>
          <cell r="F136" t="str">
            <v>행정지원과</v>
          </cell>
          <cell r="G136" t="str">
            <v>농정해양위원회</v>
          </cell>
          <cell r="I136" t="str">
            <v>0234</v>
          </cell>
        </row>
        <row r="137">
          <cell r="E137" t="str">
            <v>농업기술원</v>
          </cell>
          <cell r="F137" t="str">
            <v>작물연구과</v>
          </cell>
          <cell r="G137" t="str">
            <v>농정해양위원회</v>
          </cell>
          <cell r="I137" t="str">
            <v>0235</v>
          </cell>
        </row>
        <row r="138">
          <cell r="E138" t="str">
            <v>농업기술원</v>
          </cell>
          <cell r="F138" t="str">
            <v>원예연구과</v>
          </cell>
          <cell r="G138" t="str">
            <v>농정해양위원회</v>
          </cell>
          <cell r="I138" t="str">
            <v>0236</v>
          </cell>
        </row>
        <row r="139">
          <cell r="E139" t="str">
            <v>농업기술원</v>
          </cell>
          <cell r="F139" t="str">
            <v>환경농업연구과</v>
          </cell>
          <cell r="G139" t="str">
            <v>농정해양위원회</v>
          </cell>
          <cell r="I139" t="str">
            <v>0237</v>
          </cell>
        </row>
        <row r="140">
          <cell r="E140" t="str">
            <v>농업기술원</v>
          </cell>
          <cell r="F140" t="str">
            <v>지도정책과</v>
          </cell>
          <cell r="G140" t="str">
            <v>농정해양위원회</v>
          </cell>
          <cell r="I140" t="str">
            <v>0238</v>
          </cell>
        </row>
        <row r="141">
          <cell r="E141" t="str">
            <v>농업기술원</v>
          </cell>
          <cell r="F141" t="str">
            <v>기술보급과</v>
          </cell>
          <cell r="G141" t="str">
            <v>농정해양위원회</v>
          </cell>
          <cell r="I141" t="str">
            <v>0239</v>
          </cell>
        </row>
        <row r="142">
          <cell r="E142" t="str">
            <v>농업기술원</v>
          </cell>
          <cell r="F142" t="str">
            <v>농촌자원과</v>
          </cell>
          <cell r="G142" t="str">
            <v>농정해양위원회</v>
          </cell>
          <cell r="I142" t="str">
            <v>0240</v>
          </cell>
        </row>
        <row r="143">
          <cell r="E143" t="str">
            <v>농업기술원</v>
          </cell>
          <cell r="F143" t="str">
            <v>버섯연구소</v>
          </cell>
          <cell r="G143" t="str">
            <v>농정해양위원회</v>
          </cell>
          <cell r="I143" t="str">
            <v>0241</v>
          </cell>
        </row>
        <row r="144">
          <cell r="E144" t="str">
            <v>농업기술원</v>
          </cell>
          <cell r="F144" t="str">
            <v>소득자원연구소</v>
          </cell>
          <cell r="G144" t="str">
            <v>농정해양위원회</v>
          </cell>
          <cell r="I144" t="str">
            <v>0242</v>
          </cell>
        </row>
        <row r="145">
          <cell r="E145" t="str">
            <v>농업기술원</v>
          </cell>
          <cell r="F145" t="str">
            <v>선인장다육식물연구소</v>
          </cell>
          <cell r="G145" t="str">
            <v>농정해양위원회</v>
          </cell>
          <cell r="I145" t="str">
            <v>0243</v>
          </cell>
        </row>
        <row r="146">
          <cell r="E146" t="str">
            <v>보건복지국</v>
          </cell>
          <cell r="F146" t="str">
            <v>복지정책과</v>
          </cell>
          <cell r="G146" t="str">
            <v>보건복지위원회</v>
          </cell>
          <cell r="I146" t="str">
            <v>0244</v>
          </cell>
        </row>
        <row r="147">
          <cell r="E147" t="str">
            <v>보건복지국</v>
          </cell>
          <cell r="F147" t="str">
            <v>사회적일자리과</v>
          </cell>
          <cell r="G147" t="str">
            <v>보건복지위원회</v>
          </cell>
          <cell r="I147" t="str">
            <v>0245</v>
          </cell>
        </row>
        <row r="148">
          <cell r="E148" t="str">
            <v>보건복지국</v>
          </cell>
          <cell r="F148" t="str">
            <v>노인복지과</v>
          </cell>
          <cell r="G148" t="str">
            <v>보건복지위원회</v>
          </cell>
          <cell r="I148" t="str">
            <v>0246</v>
          </cell>
        </row>
        <row r="149">
          <cell r="E149" t="str">
            <v>보건복지국</v>
          </cell>
          <cell r="F149" t="str">
            <v>장애인복지과</v>
          </cell>
          <cell r="G149" t="str">
            <v>보건복지위원회</v>
          </cell>
          <cell r="I149" t="str">
            <v>0247</v>
          </cell>
        </row>
        <row r="150">
          <cell r="E150" t="str">
            <v>보건복지국</v>
          </cell>
          <cell r="F150" t="str">
            <v>보건정책과</v>
          </cell>
          <cell r="G150" t="str">
            <v>보건복지위원회</v>
          </cell>
          <cell r="I150" t="str">
            <v>0248</v>
          </cell>
        </row>
        <row r="151">
          <cell r="E151" t="str">
            <v>보건복지국</v>
          </cell>
          <cell r="F151" t="str">
            <v>감염병관리과</v>
          </cell>
          <cell r="G151" t="str">
            <v>보건복지위원회</v>
          </cell>
          <cell r="I151" t="str">
            <v>0249</v>
          </cell>
        </row>
        <row r="152">
          <cell r="E152" t="str">
            <v>보건복지국</v>
          </cell>
          <cell r="F152" t="str">
            <v>건강증진과</v>
          </cell>
          <cell r="G152" t="str">
            <v>보건복지위원회</v>
          </cell>
          <cell r="I152" t="str">
            <v>0250</v>
          </cell>
        </row>
        <row r="153">
          <cell r="E153" t="str">
            <v>보건복지국</v>
          </cell>
          <cell r="F153" t="str">
            <v>식품안전과</v>
          </cell>
          <cell r="G153" t="str">
            <v>보건복지위원회</v>
          </cell>
          <cell r="I153" t="str">
            <v>0251</v>
          </cell>
        </row>
        <row r="154">
          <cell r="E154" t="str">
            <v>복지여성실</v>
          </cell>
          <cell r="F154" t="str">
            <v>사회복지담당관</v>
          </cell>
          <cell r="G154" t="str">
            <v>보건복지위원회</v>
          </cell>
          <cell r="I154" t="str">
            <v>0252</v>
          </cell>
        </row>
        <row r="155">
          <cell r="E155" t="str">
            <v>복지여성실</v>
          </cell>
          <cell r="F155" t="str">
            <v>보건위생담당관</v>
          </cell>
          <cell r="G155" t="str">
            <v>보건복지위원회</v>
          </cell>
          <cell r="I155" t="str">
            <v>0253</v>
          </cell>
        </row>
        <row r="156">
          <cell r="E156" t="str">
            <v>보건환경연구원</v>
          </cell>
          <cell r="F156" t="str">
            <v>보건환경연구원(총무과)</v>
          </cell>
          <cell r="G156" t="str">
            <v>보건복지위원회</v>
          </cell>
          <cell r="I156" t="str">
            <v>0254</v>
          </cell>
        </row>
        <row r="157">
          <cell r="E157" t="str">
            <v>보건환경연구원</v>
          </cell>
          <cell r="F157" t="str">
            <v>보건연구부</v>
          </cell>
          <cell r="G157" t="str">
            <v>보건복지위원회</v>
          </cell>
          <cell r="I157" t="str">
            <v>0255</v>
          </cell>
        </row>
        <row r="158">
          <cell r="E158" t="str">
            <v>보건환경연구원</v>
          </cell>
          <cell r="F158" t="str">
            <v>수원농수산물검사소</v>
          </cell>
          <cell r="G158" t="str">
            <v>보건복지위원회</v>
          </cell>
          <cell r="I158" t="str">
            <v>0256</v>
          </cell>
        </row>
        <row r="159">
          <cell r="E159" t="str">
            <v>보건환경연구원</v>
          </cell>
          <cell r="F159" t="str">
            <v>북부지원</v>
          </cell>
          <cell r="G159" t="str">
            <v>보건복지위원회</v>
          </cell>
          <cell r="I159" t="str">
            <v>0257</v>
          </cell>
        </row>
        <row r="160">
          <cell r="E160" t="str">
            <v>철도국</v>
          </cell>
          <cell r="F160" t="str">
            <v>철도물류정책과</v>
          </cell>
          <cell r="G160" t="str">
            <v>건설교통위원회</v>
          </cell>
          <cell r="I160" t="str">
            <v>0258</v>
          </cell>
        </row>
        <row r="161">
          <cell r="E161" t="str">
            <v>철도국</v>
          </cell>
          <cell r="F161" t="str">
            <v>광역도시철도과</v>
          </cell>
          <cell r="G161" t="str">
            <v>건설교통위원회</v>
          </cell>
          <cell r="I161" t="str">
            <v>0259</v>
          </cell>
        </row>
        <row r="162">
          <cell r="E162" t="str">
            <v>철도국</v>
          </cell>
          <cell r="F162" t="str">
            <v>철도건설과</v>
          </cell>
          <cell r="G162" t="str">
            <v>건설교통위원회</v>
          </cell>
          <cell r="I162" t="str">
            <v>0260</v>
          </cell>
        </row>
        <row r="163">
          <cell r="E163" t="str">
            <v>교통국</v>
          </cell>
          <cell r="F163" t="str">
            <v>교통정책과</v>
          </cell>
          <cell r="G163" t="str">
            <v>건설교통위원회</v>
          </cell>
          <cell r="I163" t="str">
            <v>0261</v>
          </cell>
        </row>
        <row r="164">
          <cell r="E164" t="str">
            <v>교통국</v>
          </cell>
          <cell r="F164" t="str">
            <v>버스정책과</v>
          </cell>
          <cell r="G164" t="str">
            <v>건설교통위원회</v>
          </cell>
          <cell r="I164" t="str">
            <v>0262</v>
          </cell>
        </row>
        <row r="165">
          <cell r="E165" t="str">
            <v>교통국</v>
          </cell>
          <cell r="F165" t="str">
            <v>굿모닝버스추진단</v>
          </cell>
          <cell r="G165" t="str">
            <v>건설교통위원회</v>
          </cell>
          <cell r="I165" t="str">
            <v>0263</v>
          </cell>
        </row>
        <row r="166">
          <cell r="E166" t="str">
            <v>교통국</v>
          </cell>
          <cell r="F166" t="str">
            <v>택시정책과</v>
          </cell>
          <cell r="G166" t="str">
            <v>건설교통위원회</v>
          </cell>
          <cell r="I166" t="str">
            <v>0264</v>
          </cell>
        </row>
        <row r="167">
          <cell r="E167" t="str">
            <v>교통국</v>
          </cell>
          <cell r="F167" t="str">
            <v>교통정보센터</v>
          </cell>
          <cell r="G167" t="str">
            <v>건설교통위원회</v>
          </cell>
          <cell r="I167" t="str">
            <v>0265</v>
          </cell>
        </row>
        <row r="168">
          <cell r="E168" t="str">
            <v>건설국</v>
          </cell>
          <cell r="F168" t="str">
            <v>건설안전과</v>
          </cell>
          <cell r="G168" t="str">
            <v>건설교통위원회</v>
          </cell>
          <cell r="I168" t="str">
            <v>0266</v>
          </cell>
        </row>
        <row r="169">
          <cell r="E169" t="str">
            <v>건설국</v>
          </cell>
          <cell r="F169" t="str">
            <v>도로정책과</v>
          </cell>
          <cell r="G169" t="str">
            <v>건설교통위원회</v>
          </cell>
          <cell r="I169" t="str">
            <v>0267</v>
          </cell>
        </row>
        <row r="170">
          <cell r="E170" t="str">
            <v>건설국</v>
          </cell>
          <cell r="F170" t="str">
            <v>하천과</v>
          </cell>
          <cell r="G170" t="str">
            <v>건설교통위원회</v>
          </cell>
          <cell r="I170" t="str">
            <v>0268</v>
          </cell>
        </row>
        <row r="171">
          <cell r="E171" t="str">
            <v>건설국</v>
          </cell>
          <cell r="F171" t="str">
            <v>건설기술과</v>
          </cell>
          <cell r="G171" t="str">
            <v>건설교통위원회</v>
          </cell>
          <cell r="I171" t="str">
            <v>0269</v>
          </cell>
        </row>
        <row r="172">
          <cell r="E172" t="str">
            <v>건설본부</v>
          </cell>
          <cell r="F172" t="str">
            <v>관리과</v>
          </cell>
          <cell r="G172" t="str">
            <v>건설교통위원회</v>
          </cell>
          <cell r="I172" t="str">
            <v>0270</v>
          </cell>
        </row>
        <row r="173">
          <cell r="E173" t="str">
            <v>건설본부</v>
          </cell>
          <cell r="F173" t="str">
            <v>도로건설과</v>
          </cell>
          <cell r="G173" t="str">
            <v>건설교통위원회</v>
          </cell>
          <cell r="I173" t="str">
            <v>0271</v>
          </cell>
        </row>
        <row r="174">
          <cell r="E174" t="str">
            <v>건설본부</v>
          </cell>
          <cell r="F174" t="str">
            <v>북부도로과</v>
          </cell>
          <cell r="G174" t="str">
            <v>건설교통위원회</v>
          </cell>
          <cell r="I174" t="str">
            <v>0272</v>
          </cell>
        </row>
        <row r="175">
          <cell r="E175" t="str">
            <v>건설본부</v>
          </cell>
          <cell r="F175" t="str">
            <v>건축시설과</v>
          </cell>
          <cell r="G175" t="str">
            <v>건설교통위원회</v>
          </cell>
          <cell r="I175" t="str">
            <v>0273</v>
          </cell>
        </row>
        <row r="176">
          <cell r="E176" t="str">
            <v>건설본부</v>
          </cell>
          <cell r="F176" t="str">
            <v>경기융합타운추진단</v>
          </cell>
          <cell r="G176" t="str">
            <v>건설교통위원회</v>
          </cell>
          <cell r="I176" t="str">
            <v>0274</v>
          </cell>
        </row>
        <row r="177">
          <cell r="E177" t="str">
            <v>도시주택실</v>
          </cell>
          <cell r="F177" t="str">
            <v>지역정책과</v>
          </cell>
          <cell r="G177" t="str">
            <v>도시환경위원회</v>
          </cell>
          <cell r="I177" t="str">
            <v>0275</v>
          </cell>
        </row>
        <row r="178">
          <cell r="E178" t="str">
            <v>도시주택실</v>
          </cell>
          <cell r="F178" t="str">
            <v>도시정책과</v>
          </cell>
          <cell r="G178" t="str">
            <v>도시환경위원회</v>
          </cell>
          <cell r="I178" t="str">
            <v>0276</v>
          </cell>
        </row>
        <row r="179">
          <cell r="E179" t="str">
            <v>도시주택실</v>
          </cell>
          <cell r="F179" t="str">
            <v>도시주택과</v>
          </cell>
          <cell r="G179" t="str">
            <v>도시환경위원회</v>
          </cell>
          <cell r="I179" t="str">
            <v>0277</v>
          </cell>
        </row>
        <row r="180">
          <cell r="E180" t="str">
            <v>도시주택실</v>
          </cell>
          <cell r="F180" t="str">
            <v>주택정책과</v>
          </cell>
          <cell r="G180" t="str">
            <v>도시환경위원회</v>
          </cell>
          <cell r="I180" t="str">
            <v>0278</v>
          </cell>
        </row>
        <row r="181">
          <cell r="E181" t="str">
            <v>도시주택실</v>
          </cell>
          <cell r="F181" t="str">
            <v>건축디자인과</v>
          </cell>
          <cell r="G181" t="str">
            <v>도시환경위원회</v>
          </cell>
          <cell r="I181" t="str">
            <v>0279</v>
          </cell>
        </row>
        <row r="182">
          <cell r="E182" t="str">
            <v>도시주택실</v>
          </cell>
          <cell r="F182" t="str">
            <v>공공택지과</v>
          </cell>
          <cell r="G182" t="str">
            <v>도시환경위원회</v>
          </cell>
          <cell r="I182" t="str">
            <v>0280</v>
          </cell>
        </row>
        <row r="183">
          <cell r="E183" t="str">
            <v>도시주택실</v>
          </cell>
          <cell r="F183" t="str">
            <v>토지정보과</v>
          </cell>
          <cell r="G183" t="str">
            <v>도시환경위원회</v>
          </cell>
          <cell r="I183" t="str">
            <v>0281</v>
          </cell>
        </row>
        <row r="184">
          <cell r="E184" t="str">
            <v>도시주택실</v>
          </cell>
          <cell r="F184" t="str">
            <v>공동주택과</v>
          </cell>
          <cell r="G184" t="str">
            <v>도시환경위원회</v>
          </cell>
          <cell r="I184" t="str">
            <v>0282</v>
          </cell>
        </row>
        <row r="185">
          <cell r="E185" t="str">
            <v>도시주택실</v>
          </cell>
          <cell r="F185" t="str">
            <v>따복하우스과</v>
          </cell>
          <cell r="G185" t="str">
            <v>도시환경위원회</v>
          </cell>
          <cell r="I185" t="str">
            <v>0283</v>
          </cell>
        </row>
        <row r="186">
          <cell r="E186" t="str">
            <v>도시주택실</v>
          </cell>
          <cell r="F186" t="str">
            <v>도시재생과</v>
          </cell>
          <cell r="G186" t="str">
            <v>도시환경위원회</v>
          </cell>
          <cell r="I186" t="str">
            <v>0284</v>
          </cell>
        </row>
        <row r="187">
          <cell r="E187" t="str">
            <v>도시주택실</v>
          </cell>
          <cell r="F187" t="str">
            <v>도시계획상임기획단</v>
          </cell>
          <cell r="G187" t="str">
            <v>도시환경위원회</v>
          </cell>
          <cell r="I187" t="str">
            <v>0285</v>
          </cell>
        </row>
        <row r="188">
          <cell r="E188" t="str">
            <v>환경국</v>
          </cell>
          <cell r="F188" t="str">
            <v>환경정책과</v>
          </cell>
          <cell r="G188" t="str">
            <v>도시환경위원회</v>
          </cell>
          <cell r="I188" t="str">
            <v>0286</v>
          </cell>
        </row>
        <row r="189">
          <cell r="E189" t="str">
            <v>환경국</v>
          </cell>
          <cell r="F189" t="str">
            <v>기후대기과</v>
          </cell>
          <cell r="G189" t="str">
            <v>도시환경위원회</v>
          </cell>
          <cell r="I189" t="str">
            <v>0287</v>
          </cell>
        </row>
        <row r="190">
          <cell r="E190" t="str">
            <v>환경국</v>
          </cell>
          <cell r="F190" t="str">
            <v>환경안전관리과</v>
          </cell>
          <cell r="G190" t="str">
            <v>도시환경위원회</v>
          </cell>
          <cell r="I190" t="str">
            <v>0288</v>
          </cell>
        </row>
        <row r="191">
          <cell r="E191" t="str">
            <v>환경국</v>
          </cell>
          <cell r="F191" t="str">
            <v>자원순환과</v>
          </cell>
          <cell r="G191" t="str">
            <v>도시환경위원회</v>
          </cell>
          <cell r="I191" t="str">
            <v>0289</v>
          </cell>
        </row>
        <row r="192">
          <cell r="E192" t="str">
            <v>환경국</v>
          </cell>
          <cell r="F192" t="str">
            <v>북부환경관리과</v>
          </cell>
          <cell r="G192" t="str">
            <v>도시환경위원회</v>
          </cell>
          <cell r="I192" t="str">
            <v>0290</v>
          </cell>
        </row>
        <row r="193">
          <cell r="E193" t="str">
            <v>환경국</v>
          </cell>
          <cell r="F193" t="str">
            <v>공단환경관리사업소</v>
          </cell>
          <cell r="G193" t="str">
            <v>도시환경위원회</v>
          </cell>
          <cell r="I193" t="str">
            <v>0291</v>
          </cell>
        </row>
        <row r="194">
          <cell r="E194" t="str">
            <v>축산산림국</v>
          </cell>
          <cell r="F194" t="str">
            <v>공원녹지과</v>
          </cell>
          <cell r="G194" t="str">
            <v>도시환경위원회</v>
          </cell>
          <cell r="I194" t="str">
            <v>0292</v>
          </cell>
        </row>
        <row r="195">
          <cell r="E195" t="str">
            <v>보건환경연구원</v>
          </cell>
          <cell r="F195" t="str">
            <v>대기연구부</v>
          </cell>
          <cell r="G195" t="str">
            <v>도시환경위원회</v>
          </cell>
          <cell r="I195" t="str">
            <v>0293</v>
          </cell>
        </row>
        <row r="196">
          <cell r="E196" t="str">
            <v>보건환경연구원</v>
          </cell>
          <cell r="F196" t="str">
            <v>수질연구부</v>
          </cell>
          <cell r="G196" t="str">
            <v>도시환경위원회</v>
          </cell>
          <cell r="I196" t="str">
            <v>0294</v>
          </cell>
        </row>
        <row r="197">
          <cell r="E197" t="str">
            <v>보건환경연구원</v>
          </cell>
          <cell r="F197" t="str">
            <v>북부지원</v>
          </cell>
          <cell r="G197" t="str">
            <v>도시환경위원회</v>
          </cell>
          <cell r="I197" t="str">
            <v>0295</v>
          </cell>
        </row>
        <row r="198">
          <cell r="E198" t="str">
            <v>수자원본부</v>
          </cell>
          <cell r="F198" t="str">
            <v>수질정책과</v>
          </cell>
          <cell r="G198" t="str">
            <v>도시환경위원회</v>
          </cell>
          <cell r="I198" t="str">
            <v>0296</v>
          </cell>
        </row>
        <row r="199">
          <cell r="E199" t="str">
            <v>수자원본부</v>
          </cell>
          <cell r="F199" t="str">
            <v>수질관리과</v>
          </cell>
          <cell r="G199" t="str">
            <v>도시환경위원회</v>
          </cell>
          <cell r="I199" t="str">
            <v>0297</v>
          </cell>
        </row>
        <row r="200">
          <cell r="E200" t="str">
            <v>수자원본부</v>
          </cell>
          <cell r="F200" t="str">
            <v>상하수과</v>
          </cell>
          <cell r="G200" t="str">
            <v>도시환경위원회</v>
          </cell>
          <cell r="I200" t="str">
            <v>0298</v>
          </cell>
        </row>
        <row r="201">
          <cell r="E201" t="str">
            <v>수자원본부</v>
          </cell>
          <cell r="F201" t="str">
            <v>수질총량과</v>
          </cell>
          <cell r="G201" t="str">
            <v>도시환경위원회</v>
          </cell>
          <cell r="I201" t="str">
            <v>0299</v>
          </cell>
        </row>
        <row r="202">
          <cell r="E202" t="str">
            <v>여성가족국</v>
          </cell>
          <cell r="F202" t="str">
            <v>여성정책과</v>
          </cell>
          <cell r="G202" t="str">
            <v>여성가족교육협력위원회</v>
          </cell>
          <cell r="I202" t="str">
            <v>0300</v>
          </cell>
        </row>
        <row r="203">
          <cell r="E203" t="str">
            <v>여성가족국</v>
          </cell>
          <cell r="F203" t="str">
            <v>여성권익가족과</v>
          </cell>
          <cell r="G203" t="str">
            <v>여성가족교육협력위원회</v>
          </cell>
          <cell r="I203" t="str">
            <v>0301</v>
          </cell>
        </row>
        <row r="204">
          <cell r="E204" t="str">
            <v>여성가족국</v>
          </cell>
          <cell r="F204" t="str">
            <v>보육정책과</v>
          </cell>
          <cell r="G204" t="str">
            <v>여성가족교육협력위원회</v>
          </cell>
          <cell r="I204" t="str">
            <v>0302</v>
          </cell>
        </row>
        <row r="205">
          <cell r="E205" t="str">
            <v>여성가족국</v>
          </cell>
          <cell r="F205" t="str">
            <v>아동청소년과</v>
          </cell>
          <cell r="G205" t="str">
            <v>여성가족교육협력위원회</v>
          </cell>
          <cell r="I205" t="str">
            <v>0303</v>
          </cell>
        </row>
        <row r="206">
          <cell r="E206" t="str">
            <v>여성가족국</v>
          </cell>
          <cell r="F206" t="str">
            <v>다문화가족과</v>
          </cell>
          <cell r="G206" t="str">
            <v>여성가족교육협력위원회</v>
          </cell>
          <cell r="I206" t="str">
            <v>0304</v>
          </cell>
        </row>
        <row r="207">
          <cell r="E207" t="str">
            <v>여성가족국</v>
          </cell>
          <cell r="F207" t="str">
            <v>여성비전센터</v>
          </cell>
          <cell r="G207" t="str">
            <v>여성가족교육협력위원회</v>
          </cell>
          <cell r="I207" t="str">
            <v>0305</v>
          </cell>
        </row>
        <row r="208">
          <cell r="E208" t="str">
            <v>여성가족국</v>
          </cell>
          <cell r="F208" t="str">
            <v>여성능력개발센터</v>
          </cell>
          <cell r="G208" t="str">
            <v>여성가족교육협력위원회</v>
          </cell>
          <cell r="I208" t="str">
            <v>0306</v>
          </cell>
        </row>
        <row r="209">
          <cell r="E209" t="str">
            <v>복지여성실</v>
          </cell>
          <cell r="F209" t="str">
            <v>가족복지담당관</v>
          </cell>
          <cell r="G209" t="str">
            <v>여성가족교육협력위원회</v>
          </cell>
          <cell r="I209" t="str">
            <v>0307</v>
          </cell>
        </row>
        <row r="210">
          <cell r="E210" t="str">
            <v>복지여성실</v>
          </cell>
          <cell r="F210" t="str">
            <v>북부여성비전담당관</v>
          </cell>
          <cell r="G210" t="str">
            <v>여성가족교육협력위원회</v>
          </cell>
          <cell r="I210" t="str">
            <v>0308</v>
          </cell>
        </row>
        <row r="211">
          <cell r="E211" t="str">
            <v>복지여성실</v>
          </cell>
          <cell r="F211" t="str">
            <v>보육청소년담당관</v>
          </cell>
          <cell r="G211" t="str">
            <v>여성가족교육협력위원회</v>
          </cell>
          <cell r="I211" t="str">
            <v>0309</v>
          </cell>
        </row>
        <row r="212">
          <cell r="E212" t="str">
            <v>복지여성실</v>
          </cell>
          <cell r="F212" t="str">
            <v>북부여성비전센터</v>
          </cell>
          <cell r="G212" t="str">
            <v>여성가족교육협력위원회</v>
          </cell>
          <cell r="I212" t="str">
            <v>0310</v>
          </cell>
        </row>
        <row r="213">
          <cell r="E213" t="str">
            <v>교육협력국</v>
          </cell>
          <cell r="F213" t="str">
            <v>교육정책과</v>
          </cell>
          <cell r="G213" t="str">
            <v>여성가족교육협력위원회</v>
          </cell>
          <cell r="I213" t="str">
            <v>0311</v>
          </cell>
        </row>
        <row r="214">
          <cell r="E214" t="str">
            <v>교육협력국</v>
          </cell>
          <cell r="F214" t="str">
            <v>교육협력과</v>
          </cell>
          <cell r="G214" t="str">
            <v>여성가족교육협력위원회</v>
          </cell>
          <cell r="I214" t="str">
            <v>0312</v>
          </cell>
        </row>
        <row r="215">
          <cell r="E215" t="str">
            <v>교육협력국</v>
          </cell>
          <cell r="F215" t="str">
            <v>도서관정책과</v>
          </cell>
          <cell r="G215" t="str">
            <v>여성가족교육협력위원회</v>
          </cell>
          <cell r="I215" t="str">
            <v>0313</v>
          </cell>
        </row>
      </sheetData>
      <sheetData sheetId="1"/>
      <sheetData sheetId="2"/>
      <sheetData sheetId="3"/>
      <sheetData sheetId="4"/>
      <sheetData sheetId="5"/>
      <sheetData sheetId="6">
        <row r="7">
          <cell r="A7" t="str">
            <v>농정해양위원회</v>
          </cell>
          <cell r="B7" t="str">
            <v>농정해양국</v>
          </cell>
          <cell r="C7" t="str">
            <v>친환경농업과</v>
          </cell>
          <cell r="AG7" t="str">
            <v>0223-1</v>
          </cell>
        </row>
        <row r="8">
          <cell r="A8" t="str">
            <v>농정해양위원회</v>
          </cell>
          <cell r="B8" t="str">
            <v>농정해양국</v>
          </cell>
          <cell r="C8" t="str">
            <v>친환경농업과</v>
          </cell>
          <cell r="AG8" t="str">
            <v>0223-2</v>
          </cell>
        </row>
        <row r="9">
          <cell r="A9" t="str">
            <v>농정해양위원회</v>
          </cell>
          <cell r="B9" t="str">
            <v>농정해양국</v>
          </cell>
          <cell r="C9" t="str">
            <v>친환경농업과</v>
          </cell>
          <cell r="AG9" t="str">
            <v>0223-3</v>
          </cell>
        </row>
        <row r="10">
          <cell r="A10" t="str">
            <v>농정해양위원회</v>
          </cell>
          <cell r="B10" t="str">
            <v>농정해양국</v>
          </cell>
          <cell r="C10" t="str">
            <v>친환경농업과</v>
          </cell>
          <cell r="AG10" t="str">
            <v>0223-4</v>
          </cell>
        </row>
        <row r="11">
          <cell r="A11" t="str">
            <v>농정해양위원회</v>
          </cell>
          <cell r="B11" t="str">
            <v>농정해양국</v>
          </cell>
          <cell r="C11" t="str">
            <v>친환경농업과</v>
          </cell>
          <cell r="AG11" t="str">
            <v>0223-5</v>
          </cell>
        </row>
      </sheetData>
      <sheetData sheetId="7">
        <row r="6">
          <cell r="X6">
            <v>17107329</v>
          </cell>
          <cell r="AC6">
            <v>0</v>
          </cell>
          <cell r="AG6">
            <v>0</v>
          </cell>
        </row>
        <row r="7">
          <cell r="AC7">
            <v>0</v>
          </cell>
          <cell r="AG7">
            <v>0</v>
          </cell>
        </row>
        <row r="8">
          <cell r="AC8">
            <v>0</v>
          </cell>
          <cell r="AG8" t="str">
            <v/>
          </cell>
        </row>
        <row r="9">
          <cell r="AC9">
            <v>0</v>
          </cell>
          <cell r="AG9" t="str">
            <v/>
          </cell>
        </row>
        <row r="10">
          <cell r="AC10">
            <v>0</v>
          </cell>
          <cell r="AG10" t="str">
            <v/>
          </cell>
        </row>
        <row r="11">
          <cell r="AC11">
            <v>0</v>
          </cell>
          <cell r="AG11" t="str">
            <v/>
          </cell>
        </row>
        <row r="12">
          <cell r="AC12">
            <v>0</v>
          </cell>
          <cell r="AG12" t="str">
            <v/>
          </cell>
        </row>
        <row r="13">
          <cell r="AC13">
            <v>0</v>
          </cell>
          <cell r="AG13" t="str">
            <v/>
          </cell>
        </row>
        <row r="14">
          <cell r="AC14">
            <v>0</v>
          </cell>
          <cell r="AG14" t="str">
            <v/>
          </cell>
        </row>
        <row r="15">
          <cell r="AC15">
            <v>0</v>
          </cell>
          <cell r="AG15" t="str">
            <v/>
          </cell>
        </row>
        <row r="16">
          <cell r="AC16">
            <v>0</v>
          </cell>
          <cell r="AG16" t="str">
            <v/>
          </cell>
        </row>
        <row r="17">
          <cell r="AC17">
            <v>0</v>
          </cell>
          <cell r="AG17" t="str">
            <v/>
          </cell>
        </row>
        <row r="18">
          <cell r="AC18">
            <v>0</v>
          </cell>
          <cell r="AG18" t="str">
            <v/>
          </cell>
        </row>
        <row r="19">
          <cell r="AC19">
            <v>0</v>
          </cell>
          <cell r="AG19" t="str">
            <v/>
          </cell>
        </row>
        <row r="20">
          <cell r="AC20">
            <v>0</v>
          </cell>
          <cell r="AG20" t="str">
            <v/>
          </cell>
        </row>
        <row r="21">
          <cell r="AC21">
            <v>0</v>
          </cell>
          <cell r="AG21" t="str">
            <v/>
          </cell>
        </row>
        <row r="22">
          <cell r="AC22">
            <v>0</v>
          </cell>
          <cell r="AG22" t="str">
            <v/>
          </cell>
        </row>
        <row r="23">
          <cell r="AC23">
            <v>0</v>
          </cell>
          <cell r="AG23" t="str">
            <v/>
          </cell>
        </row>
        <row r="24">
          <cell r="AC24">
            <v>0</v>
          </cell>
          <cell r="AG24" t="str">
            <v/>
          </cell>
        </row>
        <row r="25">
          <cell r="AC25">
            <v>0</v>
          </cell>
          <cell r="AG25" t="str">
            <v/>
          </cell>
        </row>
        <row r="26">
          <cell r="AC26">
            <v>0</v>
          </cell>
          <cell r="AG26" t="str">
            <v/>
          </cell>
        </row>
        <row r="27">
          <cell r="AC27">
            <v>0</v>
          </cell>
          <cell r="AG27" t="str">
            <v/>
          </cell>
        </row>
        <row r="28">
          <cell r="AC28">
            <v>0</v>
          </cell>
          <cell r="AG28" t="str">
            <v/>
          </cell>
        </row>
        <row r="29">
          <cell r="AC29">
            <v>0</v>
          </cell>
          <cell r="AG29" t="str">
            <v/>
          </cell>
        </row>
        <row r="30">
          <cell r="AC30">
            <v>0</v>
          </cell>
          <cell r="AG30" t="str">
            <v/>
          </cell>
        </row>
        <row r="31">
          <cell r="AC31">
            <v>0</v>
          </cell>
          <cell r="AG31" t="str">
            <v/>
          </cell>
        </row>
        <row r="32">
          <cell r="AC32">
            <v>0</v>
          </cell>
          <cell r="AG32" t="str">
            <v/>
          </cell>
        </row>
        <row r="33">
          <cell r="AC33">
            <v>0</v>
          </cell>
          <cell r="AG33" t="str">
            <v/>
          </cell>
        </row>
        <row r="34">
          <cell r="AC34">
            <v>0</v>
          </cell>
          <cell r="AG34" t="str">
            <v/>
          </cell>
        </row>
        <row r="35">
          <cell r="AC35">
            <v>0</v>
          </cell>
          <cell r="AG35" t="str">
            <v/>
          </cell>
        </row>
        <row r="36">
          <cell r="AC36">
            <v>0</v>
          </cell>
          <cell r="AG36" t="str">
            <v/>
          </cell>
        </row>
        <row r="37">
          <cell r="AC37">
            <v>0</v>
          </cell>
          <cell r="AG37" t="str">
            <v/>
          </cell>
        </row>
        <row r="38">
          <cell r="AC38" t="str">
            <v>직접입력</v>
          </cell>
          <cell r="AG38" t="str">
            <v>0223-1</v>
          </cell>
        </row>
        <row r="39">
          <cell r="AC39" t="str">
            <v>직접입력</v>
          </cell>
          <cell r="AG39" t="str">
            <v>0223-2</v>
          </cell>
        </row>
        <row r="40">
          <cell r="AC40" t="str">
            <v>직접입력</v>
          </cell>
          <cell r="AG40" t="str">
            <v>0223-3</v>
          </cell>
        </row>
        <row r="41">
          <cell r="AC41" t="str">
            <v>직접입력</v>
          </cell>
          <cell r="AG41" t="str">
            <v>0223-4</v>
          </cell>
        </row>
        <row r="42">
          <cell r="AC42" t="str">
            <v>직접입력</v>
          </cell>
          <cell r="AG42" t="str">
            <v>0223-5</v>
          </cell>
        </row>
        <row r="43">
          <cell r="AC43">
            <v>0</v>
          </cell>
          <cell r="AG43" t="str">
            <v/>
          </cell>
        </row>
        <row r="44">
          <cell r="AC44">
            <v>0</v>
          </cell>
          <cell r="AG44" t="str">
            <v/>
          </cell>
        </row>
        <row r="45">
          <cell r="AC45">
            <v>0</v>
          </cell>
          <cell r="AG45" t="str">
            <v/>
          </cell>
        </row>
        <row r="46">
          <cell r="AC46">
            <v>0</v>
          </cell>
          <cell r="AG46" t="str">
            <v/>
          </cell>
        </row>
        <row r="47">
          <cell r="AC47">
            <v>0</v>
          </cell>
          <cell r="AG47" t="str">
            <v/>
          </cell>
        </row>
        <row r="48">
          <cell r="AC48">
            <v>0</v>
          </cell>
          <cell r="AG48" t="str">
            <v/>
          </cell>
        </row>
        <row r="49">
          <cell r="AC49">
            <v>0</v>
          </cell>
          <cell r="AG49" t="str">
            <v/>
          </cell>
        </row>
        <row r="50">
          <cell r="AC50">
            <v>0</v>
          </cell>
          <cell r="AG50" t="str">
            <v/>
          </cell>
        </row>
        <row r="51">
          <cell r="AC51">
            <v>0</v>
          </cell>
          <cell r="AG51" t="str">
            <v/>
          </cell>
        </row>
        <row r="52">
          <cell r="AC52">
            <v>0</v>
          </cell>
          <cell r="AG52" t="str">
            <v/>
          </cell>
        </row>
        <row r="53">
          <cell r="AC53">
            <v>0</v>
          </cell>
          <cell r="AG53" t="str">
            <v/>
          </cell>
        </row>
        <row r="54">
          <cell r="AC54">
            <v>0</v>
          </cell>
          <cell r="AG54" t="str">
            <v/>
          </cell>
        </row>
        <row r="55">
          <cell r="AC55">
            <v>0</v>
          </cell>
          <cell r="AG55" t="str">
            <v/>
          </cell>
        </row>
        <row r="56">
          <cell r="AC56">
            <v>0</v>
          </cell>
          <cell r="AG56" t="str">
            <v/>
          </cell>
        </row>
        <row r="57">
          <cell r="AC57">
            <v>0</v>
          </cell>
          <cell r="AG57" t="str">
            <v/>
          </cell>
        </row>
        <row r="58">
          <cell r="AC58">
            <v>0</v>
          </cell>
          <cell r="AG58" t="str">
            <v/>
          </cell>
        </row>
        <row r="59">
          <cell r="AC59">
            <v>0</v>
          </cell>
          <cell r="AG59" t="str">
            <v/>
          </cell>
        </row>
        <row r="60">
          <cell r="AC60">
            <v>0</v>
          </cell>
          <cell r="AG60" t="str">
            <v/>
          </cell>
        </row>
        <row r="61">
          <cell r="AC61">
            <v>0</v>
          </cell>
          <cell r="AG61" t="str">
            <v/>
          </cell>
        </row>
        <row r="62">
          <cell r="AC62">
            <v>0</v>
          </cell>
          <cell r="AG62" t="str">
            <v/>
          </cell>
        </row>
        <row r="63">
          <cell r="AC63">
            <v>0</v>
          </cell>
          <cell r="AG63" t="str">
            <v/>
          </cell>
        </row>
        <row r="64">
          <cell r="AC64">
            <v>0</v>
          </cell>
          <cell r="AG64" t="str">
            <v/>
          </cell>
        </row>
        <row r="65">
          <cell r="AC65">
            <v>0</v>
          </cell>
          <cell r="AG65" t="str">
            <v/>
          </cell>
        </row>
        <row r="66">
          <cell r="AC66">
            <v>0</v>
          </cell>
          <cell r="AG66" t="str">
            <v/>
          </cell>
        </row>
      </sheetData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4추일입"/>
      <sheetName val="4추일출"/>
    </sheetNames>
    <sheetDataSet>
      <sheetData sheetId="0" refreshError="1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>
      <c r="A10" s="3" t="s">
        <v>533</v>
      </c>
      <c r="B10" s="3" t="s">
        <v>9</v>
      </c>
      <c r="C10" s="3" t="s">
        <v>32</v>
      </c>
      <c r="D10" s="1"/>
      <c r="E10" s="3" t="s">
        <v>32</v>
      </c>
      <c r="F10" s="3" t="s">
        <v>533</v>
      </c>
      <c r="G10" s="3" t="s">
        <v>9</v>
      </c>
      <c r="H10" s="3" t="s">
        <v>33</v>
      </c>
      <c r="I10" s="3" t="s">
        <v>34</v>
      </c>
    </row>
    <row r="11" spans="1:9">
      <c r="A11" s="3" t="s">
        <v>534</v>
      </c>
      <c r="B11" s="3" t="s">
        <v>9</v>
      </c>
      <c r="C11" s="3" t="s">
        <v>32</v>
      </c>
      <c r="D11" s="1"/>
      <c r="E11" s="3" t="s">
        <v>32</v>
      </c>
      <c r="F11" s="3" t="s">
        <v>534</v>
      </c>
      <c r="G11" s="3" t="s">
        <v>9</v>
      </c>
      <c r="H11" s="3" t="s">
        <v>35</v>
      </c>
      <c r="I11" s="3" t="s">
        <v>36</v>
      </c>
    </row>
    <row r="12" spans="1:9">
      <c r="A12" s="52" t="s">
        <v>530</v>
      </c>
      <c r="B12" s="3" t="s">
        <v>9</v>
      </c>
      <c r="C12" s="3" t="s">
        <v>532</v>
      </c>
      <c r="D12" s="1"/>
      <c r="E12" s="3" t="s">
        <v>532</v>
      </c>
      <c r="F12" s="3" t="s">
        <v>530</v>
      </c>
      <c r="G12" s="3" t="s">
        <v>9</v>
      </c>
      <c r="H12" s="3" t="s">
        <v>37</v>
      </c>
      <c r="I12" s="3" t="s">
        <v>38</v>
      </c>
    </row>
    <row r="13" spans="1:9">
      <c r="A13" s="52" t="s">
        <v>531</v>
      </c>
      <c r="B13" s="3" t="s">
        <v>9</v>
      </c>
      <c r="C13" s="3" t="s">
        <v>532</v>
      </c>
      <c r="D13" s="1"/>
      <c r="E13" s="3" t="s">
        <v>532</v>
      </c>
      <c r="F13" s="3" t="s">
        <v>531</v>
      </c>
      <c r="G13" s="3" t="s">
        <v>9</v>
      </c>
      <c r="H13" s="3" t="s">
        <v>39</v>
      </c>
      <c r="I13" s="3" t="s">
        <v>40</v>
      </c>
    </row>
    <row r="14" spans="1:9">
      <c r="A14" s="3" t="s">
        <v>41</v>
      </c>
      <c r="B14" s="3" t="s">
        <v>9</v>
      </c>
      <c r="C14" s="3" t="s">
        <v>532</v>
      </c>
      <c r="D14" s="1"/>
      <c r="E14" s="3" t="s">
        <v>532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573</v>
      </c>
    </row>
    <row r="16" spans="1:9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574</v>
      </c>
    </row>
    <row r="17" spans="1:9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575</v>
      </c>
    </row>
    <row r="18" spans="1:9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576</v>
      </c>
    </row>
    <row r="19" spans="1:9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577</v>
      </c>
    </row>
    <row r="20" spans="1:9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578</v>
      </c>
    </row>
    <row r="21" spans="1:9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579</v>
      </c>
    </row>
    <row r="22" spans="1:9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580</v>
      </c>
    </row>
    <row r="23" spans="1:9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581</v>
      </c>
    </row>
    <row r="24" spans="1:9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582</v>
      </c>
    </row>
    <row r="25" spans="1:9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583</v>
      </c>
    </row>
    <row r="26" spans="1:9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584</v>
      </c>
    </row>
    <row r="27" spans="1:9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585</v>
      </c>
    </row>
    <row r="28" spans="1:9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586</v>
      </c>
    </row>
    <row r="29" spans="1:9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587</v>
      </c>
    </row>
    <row r="30" spans="1:9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588</v>
      </c>
    </row>
    <row r="31" spans="1:9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589</v>
      </c>
    </row>
    <row r="32" spans="1:9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590</v>
      </c>
    </row>
    <row r="33" spans="1:9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591</v>
      </c>
    </row>
    <row r="34" spans="1:9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592</v>
      </c>
    </row>
    <row r="35" spans="1:9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593</v>
      </c>
    </row>
    <row r="36" spans="1:9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594</v>
      </c>
    </row>
    <row r="37" spans="1:9">
      <c r="A37" s="52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595</v>
      </c>
    </row>
    <row r="38" spans="1:9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596</v>
      </c>
    </row>
    <row r="39" spans="1:9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597</v>
      </c>
    </row>
    <row r="40" spans="1:9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598</v>
      </c>
    </row>
    <row r="41" spans="1:9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599</v>
      </c>
    </row>
    <row r="42" spans="1:9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600</v>
      </c>
    </row>
    <row r="43" spans="1:9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601</v>
      </c>
    </row>
    <row r="44" spans="1:9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602</v>
      </c>
    </row>
    <row r="45" spans="1:9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603</v>
      </c>
    </row>
    <row r="46" spans="1:9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604</v>
      </c>
    </row>
    <row r="47" spans="1:9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605</v>
      </c>
    </row>
    <row r="48" spans="1:9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606</v>
      </c>
    </row>
    <row r="49" spans="1:9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607</v>
      </c>
    </row>
    <row r="50" spans="1:9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608</v>
      </c>
    </row>
    <row r="51" spans="1:9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609</v>
      </c>
    </row>
    <row r="52" spans="1:9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610</v>
      </c>
    </row>
    <row r="53" spans="1:9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611</v>
      </c>
    </row>
    <row r="54" spans="1:9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612</v>
      </c>
    </row>
    <row r="55" spans="1:9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613</v>
      </c>
    </row>
    <row r="56" spans="1:9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614</v>
      </c>
    </row>
    <row r="57" spans="1:9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615</v>
      </c>
    </row>
    <row r="58" spans="1:9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616</v>
      </c>
    </row>
    <row r="59" spans="1:9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617</v>
      </c>
    </row>
    <row r="60" spans="1:9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618</v>
      </c>
    </row>
    <row r="61" spans="1:9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619</v>
      </c>
    </row>
    <row r="62" spans="1:9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620</v>
      </c>
    </row>
    <row r="63" spans="1:9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621</v>
      </c>
    </row>
    <row r="64" spans="1:9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622</v>
      </c>
    </row>
    <row r="65" spans="1:9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623</v>
      </c>
    </row>
    <row r="66" spans="1:9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624</v>
      </c>
    </row>
    <row r="67" spans="1:9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625</v>
      </c>
    </row>
    <row r="68" spans="1:9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626</v>
      </c>
    </row>
    <row r="69" spans="1:9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627</v>
      </c>
    </row>
    <row r="70" spans="1:9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628</v>
      </c>
    </row>
    <row r="71" spans="1:9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629</v>
      </c>
    </row>
    <row r="72" spans="1:9">
      <c r="A72" s="52" t="s">
        <v>535</v>
      </c>
      <c r="B72" s="3" t="s">
        <v>158</v>
      </c>
      <c r="C72" s="3" t="s">
        <v>176</v>
      </c>
      <c r="D72" s="1"/>
      <c r="E72" s="3" t="s">
        <v>176</v>
      </c>
      <c r="F72" s="3" t="s">
        <v>535</v>
      </c>
      <c r="G72" s="3" t="s">
        <v>158</v>
      </c>
      <c r="H72" s="3" t="s">
        <v>200</v>
      </c>
      <c r="I72" s="3" t="s">
        <v>630</v>
      </c>
    </row>
    <row r="73" spans="1:9">
      <c r="A73" s="52" t="s">
        <v>536</v>
      </c>
      <c r="B73" s="3" t="s">
        <v>158</v>
      </c>
      <c r="C73" s="3" t="s">
        <v>176</v>
      </c>
      <c r="D73" s="1"/>
      <c r="E73" s="3" t="s">
        <v>176</v>
      </c>
      <c r="F73" s="3" t="s">
        <v>536</v>
      </c>
      <c r="G73" s="3" t="s">
        <v>158</v>
      </c>
      <c r="H73" s="3" t="s">
        <v>202</v>
      </c>
      <c r="I73" s="3" t="s">
        <v>631</v>
      </c>
    </row>
    <row r="74" spans="1:9">
      <c r="A74" s="52" t="s">
        <v>537</v>
      </c>
      <c r="B74" s="3" t="s">
        <v>158</v>
      </c>
      <c r="C74" s="3" t="s">
        <v>176</v>
      </c>
      <c r="D74" s="1"/>
      <c r="E74" s="3" t="s">
        <v>176</v>
      </c>
      <c r="F74" s="3" t="s">
        <v>537</v>
      </c>
      <c r="G74" s="3" t="s">
        <v>158</v>
      </c>
      <c r="H74" s="3" t="s">
        <v>204</v>
      </c>
      <c r="I74" s="3" t="s">
        <v>632</v>
      </c>
    </row>
    <row r="75" spans="1:9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633</v>
      </c>
    </row>
    <row r="76" spans="1:9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634</v>
      </c>
    </row>
    <row r="77" spans="1:9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635</v>
      </c>
    </row>
    <row r="78" spans="1:9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636</v>
      </c>
    </row>
    <row r="79" spans="1:9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637</v>
      </c>
    </row>
    <row r="80" spans="1:9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638</v>
      </c>
    </row>
    <row r="81" spans="1:9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639</v>
      </c>
    </row>
    <row r="82" spans="1:9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640</v>
      </c>
    </row>
    <row r="83" spans="1:9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641</v>
      </c>
    </row>
    <row r="84" spans="1:9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642</v>
      </c>
    </row>
    <row r="85" spans="1:9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643</v>
      </c>
    </row>
    <row r="86" spans="1:9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644</v>
      </c>
    </row>
    <row r="87" spans="1:9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645</v>
      </c>
    </row>
    <row r="88" spans="1:9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646</v>
      </c>
    </row>
    <row r="89" spans="1:9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647</v>
      </c>
    </row>
    <row r="90" spans="1:9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648</v>
      </c>
    </row>
    <row r="91" spans="1:9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649</v>
      </c>
    </row>
    <row r="92" spans="1:9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650</v>
      </c>
    </row>
    <row r="93" spans="1:9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651</v>
      </c>
    </row>
    <row r="94" spans="1:9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652</v>
      </c>
    </row>
    <row r="95" spans="1:9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653</v>
      </c>
    </row>
    <row r="96" spans="1:9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654</v>
      </c>
    </row>
    <row r="97" spans="1:9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655</v>
      </c>
    </row>
    <row r="98" spans="1:9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656</v>
      </c>
    </row>
    <row r="99" spans="1:9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657</v>
      </c>
    </row>
    <row r="100" spans="1:9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658</v>
      </c>
    </row>
    <row r="101" spans="1:9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659</v>
      </c>
    </row>
    <row r="102" spans="1:9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660</v>
      </c>
    </row>
    <row r="103" spans="1:9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>
      <c r="A111" s="52" t="s">
        <v>538</v>
      </c>
      <c r="B111" s="3" t="s">
        <v>158</v>
      </c>
      <c r="C111" s="3" t="s">
        <v>273</v>
      </c>
      <c r="D111" s="1"/>
      <c r="E111" s="3" t="s">
        <v>273</v>
      </c>
      <c r="F111" s="3" t="s">
        <v>538</v>
      </c>
      <c r="G111" s="3" t="s">
        <v>158</v>
      </c>
      <c r="H111" s="3" t="s">
        <v>280</v>
      </c>
      <c r="I111" s="3" t="s">
        <v>73</v>
      </c>
    </row>
    <row r="112" spans="1:9">
      <c r="A112" s="52" t="s">
        <v>539</v>
      </c>
      <c r="B112" s="3" t="s">
        <v>158</v>
      </c>
      <c r="C112" s="3" t="s">
        <v>273</v>
      </c>
      <c r="D112" s="1"/>
      <c r="E112" s="3" t="s">
        <v>273</v>
      </c>
      <c r="F112" s="3" t="s">
        <v>539</v>
      </c>
      <c r="G112" s="3" t="s">
        <v>158</v>
      </c>
      <c r="H112" s="3" t="s">
        <v>282</v>
      </c>
      <c r="I112" s="3" t="s">
        <v>76</v>
      </c>
    </row>
    <row r="113" spans="1:9">
      <c r="A113" s="52" t="s">
        <v>540</v>
      </c>
      <c r="B113" s="3" t="s">
        <v>158</v>
      </c>
      <c r="C113" s="3" t="s">
        <v>273</v>
      </c>
      <c r="D113" s="1"/>
      <c r="E113" s="3" t="s">
        <v>273</v>
      </c>
      <c r="F113" s="3" t="s">
        <v>540</v>
      </c>
      <c r="G113" s="3" t="s">
        <v>158</v>
      </c>
      <c r="H113" s="3" t="s">
        <v>284</v>
      </c>
      <c r="I113" s="3" t="s">
        <v>79</v>
      </c>
    </row>
    <row r="114" spans="1:9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>
      <c r="A121" s="52" t="s">
        <v>541</v>
      </c>
      <c r="B121" s="3" t="s">
        <v>276</v>
      </c>
      <c r="C121" s="3" t="s">
        <v>277</v>
      </c>
      <c r="D121" s="1"/>
      <c r="E121" s="3" t="s">
        <v>277</v>
      </c>
      <c r="F121" s="3" t="s">
        <v>541</v>
      </c>
      <c r="G121" s="3" t="s">
        <v>276</v>
      </c>
      <c r="H121" s="3" t="s">
        <v>302</v>
      </c>
      <c r="I121" s="3" t="s">
        <v>104</v>
      </c>
    </row>
    <row r="122" spans="1:9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661</v>
      </c>
    </row>
    <row r="124" spans="1:9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662</v>
      </c>
    </row>
    <row r="125" spans="1:9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663</v>
      </c>
    </row>
    <row r="126" spans="1:9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664</v>
      </c>
    </row>
    <row r="127" spans="1:9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665</v>
      </c>
    </row>
    <row r="128" spans="1:9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666</v>
      </c>
    </row>
    <row r="129" spans="1:9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667</v>
      </c>
    </row>
    <row r="130" spans="1:9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668</v>
      </c>
    </row>
    <row r="131" spans="1:9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669</v>
      </c>
    </row>
    <row r="132" spans="1:9">
      <c r="A132" s="52" t="s">
        <v>542</v>
      </c>
      <c r="B132" s="3" t="s">
        <v>292</v>
      </c>
      <c r="C132" s="3" t="s">
        <v>308</v>
      </c>
      <c r="D132" s="1"/>
      <c r="E132" s="3" t="s">
        <v>308</v>
      </c>
      <c r="F132" s="3" t="s">
        <v>542</v>
      </c>
      <c r="G132" s="3" t="s">
        <v>292</v>
      </c>
      <c r="H132" s="3" t="s">
        <v>323</v>
      </c>
      <c r="I132" s="3" t="s">
        <v>670</v>
      </c>
    </row>
    <row r="133" spans="1:9">
      <c r="A133" s="52" t="s">
        <v>543</v>
      </c>
      <c r="B133" s="3" t="s">
        <v>292</v>
      </c>
      <c r="C133" s="3" t="s">
        <v>308</v>
      </c>
      <c r="D133" s="1"/>
      <c r="E133" s="3" t="s">
        <v>308</v>
      </c>
      <c r="F133" s="3" t="s">
        <v>543</v>
      </c>
      <c r="G133" s="3" t="s">
        <v>292</v>
      </c>
      <c r="H133" s="3" t="s">
        <v>325</v>
      </c>
      <c r="I133" s="3" t="s">
        <v>671</v>
      </c>
    </row>
    <row r="134" spans="1:9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672</v>
      </c>
    </row>
    <row r="135" spans="1:9">
      <c r="A135" s="52" t="s">
        <v>544</v>
      </c>
      <c r="B135" s="3" t="s">
        <v>292</v>
      </c>
      <c r="C135" s="3" t="s">
        <v>308</v>
      </c>
      <c r="D135" s="1"/>
      <c r="E135" s="3" t="s">
        <v>308</v>
      </c>
      <c r="F135" s="3" t="s">
        <v>544</v>
      </c>
      <c r="G135" s="3" t="s">
        <v>292</v>
      </c>
      <c r="H135" s="3" t="s">
        <v>328</v>
      </c>
      <c r="I135" s="3" t="s">
        <v>673</v>
      </c>
    </row>
    <row r="136" spans="1:9">
      <c r="A136" s="52" t="s">
        <v>545</v>
      </c>
      <c r="B136" s="3" t="s">
        <v>292</v>
      </c>
      <c r="C136" s="3" t="s">
        <v>318</v>
      </c>
      <c r="D136" s="1"/>
      <c r="E136" s="3" t="s">
        <v>318</v>
      </c>
      <c r="F136" s="3" t="s">
        <v>545</v>
      </c>
      <c r="G136" s="3" t="s">
        <v>292</v>
      </c>
      <c r="H136" s="3" t="s">
        <v>330</v>
      </c>
      <c r="I136" s="3" t="s">
        <v>674</v>
      </c>
    </row>
    <row r="137" spans="1:9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675</v>
      </c>
    </row>
    <row r="138" spans="1:9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676</v>
      </c>
    </row>
    <row r="139" spans="1:9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677</v>
      </c>
    </row>
    <row r="140" spans="1:9">
      <c r="A140" s="52" t="s">
        <v>546</v>
      </c>
      <c r="B140" s="3" t="s">
        <v>292</v>
      </c>
      <c r="C140" s="3" t="s">
        <v>318</v>
      </c>
      <c r="D140" s="1"/>
      <c r="E140" s="3" t="s">
        <v>318</v>
      </c>
      <c r="F140" s="3" t="s">
        <v>546</v>
      </c>
      <c r="G140" s="3" t="s">
        <v>292</v>
      </c>
      <c r="H140" s="3" t="s">
        <v>339</v>
      </c>
      <c r="I140" s="3" t="s">
        <v>678</v>
      </c>
    </row>
    <row r="141" spans="1:9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679</v>
      </c>
    </row>
    <row r="142" spans="1:9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680</v>
      </c>
    </row>
    <row r="143" spans="1:9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681</v>
      </c>
    </row>
    <row r="144" spans="1:9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682</v>
      </c>
    </row>
    <row r="145" spans="1:9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683</v>
      </c>
    </row>
    <row r="146" spans="1:9">
      <c r="A146" s="3" t="s">
        <v>547</v>
      </c>
      <c r="B146" s="3" t="s">
        <v>337</v>
      </c>
      <c r="C146" s="3" t="s">
        <v>338</v>
      </c>
      <c r="D146" s="1"/>
      <c r="E146" s="3" t="s">
        <v>338</v>
      </c>
      <c r="F146" s="3" t="s">
        <v>547</v>
      </c>
      <c r="G146" s="3" t="s">
        <v>337</v>
      </c>
      <c r="H146" s="3" t="s">
        <v>351</v>
      </c>
      <c r="I146" s="3" t="s">
        <v>684</v>
      </c>
    </row>
    <row r="147" spans="1:9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685</v>
      </c>
    </row>
    <row r="148" spans="1:9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686</v>
      </c>
    </row>
    <row r="149" spans="1:9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687</v>
      </c>
    </row>
    <row r="150" spans="1:9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688</v>
      </c>
    </row>
    <row r="151" spans="1:9">
      <c r="A151" s="52" t="s">
        <v>548</v>
      </c>
      <c r="B151" s="3" t="s">
        <v>337</v>
      </c>
      <c r="C151" s="3" t="s">
        <v>338</v>
      </c>
      <c r="D151" s="1"/>
      <c r="E151" s="3" t="s">
        <v>338</v>
      </c>
      <c r="F151" s="3" t="s">
        <v>548</v>
      </c>
      <c r="G151" s="3" t="s">
        <v>337</v>
      </c>
      <c r="H151" s="3" t="s">
        <v>363</v>
      </c>
      <c r="I151" s="3" t="s">
        <v>689</v>
      </c>
    </row>
    <row r="152" spans="1:9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690</v>
      </c>
    </row>
    <row r="153" spans="1:9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691</v>
      </c>
    </row>
    <row r="154" spans="1:9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692</v>
      </c>
    </row>
    <row r="155" spans="1:9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693</v>
      </c>
    </row>
    <row r="156" spans="1:9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694</v>
      </c>
    </row>
    <row r="157" spans="1:9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695</v>
      </c>
    </row>
    <row r="158" spans="1:9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696</v>
      </c>
    </row>
    <row r="159" spans="1:9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697</v>
      </c>
    </row>
    <row r="160" spans="1:9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698</v>
      </c>
    </row>
    <row r="161" spans="1:9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699</v>
      </c>
    </row>
    <row r="162" spans="1:9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700</v>
      </c>
    </row>
    <row r="163" spans="1:9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701</v>
      </c>
    </row>
    <row r="164" spans="1:9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702</v>
      </c>
    </row>
    <row r="165" spans="1:9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703</v>
      </c>
    </row>
    <row r="166" spans="1:9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704</v>
      </c>
    </row>
    <row r="167" spans="1:9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705</v>
      </c>
    </row>
    <row r="168" spans="1:9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706</v>
      </c>
    </row>
    <row r="169" spans="1:9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707</v>
      </c>
    </row>
    <row r="170" spans="1:9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708</v>
      </c>
    </row>
    <row r="171" spans="1:9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709</v>
      </c>
    </row>
    <row r="172" spans="1:9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710</v>
      </c>
    </row>
    <row r="173" spans="1:9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711</v>
      </c>
    </row>
    <row r="174" spans="1:9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712</v>
      </c>
    </row>
    <row r="175" spans="1:9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713</v>
      </c>
    </row>
    <row r="176" spans="1:9">
      <c r="A176" s="3" t="s">
        <v>549</v>
      </c>
      <c r="B176" s="3" t="s">
        <v>367</v>
      </c>
      <c r="C176" s="3" t="s">
        <v>395</v>
      </c>
      <c r="D176" s="1"/>
      <c r="E176" s="3" t="s">
        <v>395</v>
      </c>
      <c r="F176" s="3" t="s">
        <v>549</v>
      </c>
      <c r="G176" s="3" t="s">
        <v>367</v>
      </c>
      <c r="H176" s="3" t="s">
        <v>419</v>
      </c>
      <c r="I176" s="3" t="s">
        <v>714</v>
      </c>
    </row>
    <row r="177" spans="1:9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715</v>
      </c>
    </row>
    <row r="178" spans="1:9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716</v>
      </c>
    </row>
    <row r="179" spans="1:9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717</v>
      </c>
    </row>
    <row r="180" spans="1:9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718</v>
      </c>
    </row>
    <row r="181" spans="1:9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719</v>
      </c>
    </row>
    <row r="182" spans="1:9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720</v>
      </c>
    </row>
    <row r="183" spans="1:9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721</v>
      </c>
    </row>
    <row r="184" spans="1:9">
      <c r="A184" s="3" t="s">
        <v>550</v>
      </c>
      <c r="B184" s="3" t="s">
        <v>405</v>
      </c>
      <c r="C184" s="3" t="s">
        <v>406</v>
      </c>
      <c r="D184" s="1"/>
      <c r="E184" s="3" t="s">
        <v>406</v>
      </c>
      <c r="F184" s="3" t="s">
        <v>550</v>
      </c>
      <c r="G184" s="3" t="s">
        <v>405</v>
      </c>
      <c r="H184" s="3" t="s">
        <v>435</v>
      </c>
      <c r="I184" s="3" t="s">
        <v>722</v>
      </c>
    </row>
    <row r="185" spans="1:9">
      <c r="A185" s="52" t="s">
        <v>551</v>
      </c>
      <c r="B185" s="3" t="s">
        <v>405</v>
      </c>
      <c r="C185" s="3" t="s">
        <v>406</v>
      </c>
      <c r="D185" s="1"/>
      <c r="E185" s="3" t="s">
        <v>406</v>
      </c>
      <c r="F185" s="3" t="s">
        <v>551</v>
      </c>
      <c r="G185" s="3" t="s">
        <v>405</v>
      </c>
      <c r="H185" s="3" t="s">
        <v>437</v>
      </c>
      <c r="I185" s="3" t="s">
        <v>723</v>
      </c>
    </row>
    <row r="186" spans="1:9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724</v>
      </c>
    </row>
    <row r="187" spans="1:9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725</v>
      </c>
    </row>
    <row r="188" spans="1:9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726</v>
      </c>
    </row>
    <row r="189" spans="1:9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727</v>
      </c>
    </row>
    <row r="190" spans="1:9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728</v>
      </c>
    </row>
    <row r="191" spans="1:9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729</v>
      </c>
    </row>
    <row r="192" spans="1:9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730</v>
      </c>
    </row>
    <row r="193" spans="1:9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731</v>
      </c>
    </row>
    <row r="194" spans="1:9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732</v>
      </c>
    </row>
    <row r="195" spans="1:9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733</v>
      </c>
    </row>
    <row r="196" spans="1:9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734</v>
      </c>
    </row>
    <row r="197" spans="1:9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735</v>
      </c>
    </row>
    <row r="198" spans="1:9">
      <c r="A198" s="52" t="s">
        <v>552</v>
      </c>
      <c r="B198" s="3" t="s">
        <v>405</v>
      </c>
      <c r="C198" s="3" t="s">
        <v>445</v>
      </c>
      <c r="D198" s="1"/>
      <c r="E198" s="3" t="s">
        <v>445</v>
      </c>
      <c r="F198" s="3" t="s">
        <v>552</v>
      </c>
      <c r="G198" s="3" t="s">
        <v>405</v>
      </c>
      <c r="H198" s="3" t="s">
        <v>462</v>
      </c>
      <c r="I198" s="3" t="s">
        <v>736</v>
      </c>
    </row>
    <row r="199" spans="1:9">
      <c r="A199" s="52" t="s">
        <v>553</v>
      </c>
      <c r="B199" s="3" t="s">
        <v>405</v>
      </c>
      <c r="C199" s="3" t="s">
        <v>445</v>
      </c>
      <c r="D199" s="1"/>
      <c r="E199" s="3" t="s">
        <v>445</v>
      </c>
      <c r="F199" s="3" t="s">
        <v>553</v>
      </c>
      <c r="G199" s="3" t="s">
        <v>405</v>
      </c>
      <c r="H199" s="3" t="s">
        <v>464</v>
      </c>
      <c r="I199" s="3" t="s">
        <v>737</v>
      </c>
    </row>
    <row r="200" spans="1:9">
      <c r="A200" s="52" t="s">
        <v>554</v>
      </c>
      <c r="B200" s="3" t="s">
        <v>405</v>
      </c>
      <c r="C200" s="3" t="s">
        <v>445</v>
      </c>
      <c r="D200" s="1"/>
      <c r="E200" s="3" t="s">
        <v>445</v>
      </c>
      <c r="F200" s="3" t="s">
        <v>554</v>
      </c>
      <c r="G200" s="3" t="s">
        <v>405</v>
      </c>
      <c r="H200" s="3" t="s">
        <v>467</v>
      </c>
      <c r="I200" s="3" t="s">
        <v>738</v>
      </c>
    </row>
    <row r="201" spans="1:9">
      <c r="A201" s="52" t="s">
        <v>555</v>
      </c>
      <c r="B201" s="3" t="s">
        <v>405</v>
      </c>
      <c r="C201" s="3" t="s">
        <v>445</v>
      </c>
      <c r="D201" s="1"/>
      <c r="E201" s="3" t="s">
        <v>445</v>
      </c>
      <c r="F201" s="3" t="s">
        <v>555</v>
      </c>
      <c r="G201" s="3" t="s">
        <v>405</v>
      </c>
      <c r="H201" s="3" t="s">
        <v>469</v>
      </c>
      <c r="I201" s="3" t="s">
        <v>739</v>
      </c>
    </row>
    <row r="202" spans="1:9">
      <c r="A202" s="52" t="s">
        <v>556</v>
      </c>
      <c r="B202" s="3" t="s">
        <v>447</v>
      </c>
      <c r="C202" s="3" t="s">
        <v>448</v>
      </c>
      <c r="D202" s="1"/>
      <c r="E202" s="3" t="s">
        <v>448</v>
      </c>
      <c r="F202" s="3" t="s">
        <v>556</v>
      </c>
      <c r="G202" s="3" t="s">
        <v>447</v>
      </c>
      <c r="H202" s="3" t="s">
        <v>471</v>
      </c>
      <c r="I202" s="3" t="s">
        <v>740</v>
      </c>
    </row>
    <row r="203" spans="1:9">
      <c r="A203" s="52" t="s">
        <v>557</v>
      </c>
      <c r="B203" s="3" t="s">
        <v>447</v>
      </c>
      <c r="C203" s="3" t="s">
        <v>448</v>
      </c>
      <c r="D203" s="1"/>
      <c r="E203" s="3" t="s">
        <v>448</v>
      </c>
      <c r="F203" s="3" t="s">
        <v>557</v>
      </c>
      <c r="G203" s="3" t="s">
        <v>447</v>
      </c>
      <c r="H203" s="3" t="s">
        <v>560</v>
      </c>
      <c r="I203" s="3" t="s">
        <v>112</v>
      </c>
    </row>
    <row r="204" spans="1:9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561</v>
      </c>
      <c r="I204" s="3" t="s">
        <v>115</v>
      </c>
    </row>
    <row r="205" spans="1:9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562</v>
      </c>
      <c r="I205" s="3" t="s">
        <v>118</v>
      </c>
    </row>
    <row r="206" spans="1:9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563</v>
      </c>
      <c r="I206" s="3" t="s">
        <v>121</v>
      </c>
    </row>
    <row r="207" spans="1:9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564</v>
      </c>
      <c r="I207" s="3" t="s">
        <v>124</v>
      </c>
    </row>
    <row r="208" spans="1:9">
      <c r="A208" s="52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565</v>
      </c>
      <c r="I208" s="3" t="s">
        <v>127</v>
      </c>
    </row>
    <row r="209" spans="1:9">
      <c r="A209" s="52" t="s">
        <v>558</v>
      </c>
      <c r="B209" s="3" t="s">
        <v>447</v>
      </c>
      <c r="C209" s="3" t="s">
        <v>353</v>
      </c>
      <c r="D209" s="1"/>
      <c r="E209" s="3" t="s">
        <v>353</v>
      </c>
      <c r="F209" s="3" t="s">
        <v>558</v>
      </c>
      <c r="G209" s="3" t="s">
        <v>447</v>
      </c>
      <c r="H209" s="3" t="s">
        <v>566</v>
      </c>
      <c r="I209" s="3" t="s">
        <v>130</v>
      </c>
    </row>
    <row r="210" spans="1:9">
      <c r="A210" s="52" t="s">
        <v>559</v>
      </c>
      <c r="B210" s="3" t="s">
        <v>447</v>
      </c>
      <c r="C210" s="3" t="s">
        <v>353</v>
      </c>
      <c r="D210" s="1"/>
      <c r="E210" s="3" t="s">
        <v>353</v>
      </c>
      <c r="F210" s="3" t="s">
        <v>559</v>
      </c>
      <c r="G210" s="3" t="s">
        <v>447</v>
      </c>
      <c r="H210" s="3" t="s">
        <v>567</v>
      </c>
      <c r="I210" s="3" t="s">
        <v>133</v>
      </c>
    </row>
    <row r="211" spans="1:9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568</v>
      </c>
      <c r="I211" s="3" t="s">
        <v>136</v>
      </c>
    </row>
    <row r="212" spans="1:9">
      <c r="A212" s="52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569</v>
      </c>
      <c r="I212" s="3" t="s">
        <v>139</v>
      </c>
    </row>
    <row r="213" spans="1:9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570</v>
      </c>
      <c r="I213" s="3" t="s">
        <v>142</v>
      </c>
    </row>
    <row r="214" spans="1:9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571</v>
      </c>
      <c r="I214" s="3" t="s">
        <v>145</v>
      </c>
    </row>
    <row r="215" spans="1:9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572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/>
  <cols>
    <col min="1" max="10" width="8.625" customWidth="1"/>
  </cols>
  <sheetData>
    <row r="1" spans="1:10" ht="30" customHeight="1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>
      <c r="A5" s="10" t="s">
        <v>525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>
      <c r="A7" s="11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>
      <c r="A20" s="8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/>
  <sheetData>
    <row r="1" spans="1:13" ht="30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>
      <c r="A3" s="10" t="s">
        <v>525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>
      <c r="A5" s="9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>
      <c r="A14" s="8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49" t="s">
        <v>527</v>
      </c>
      <c r="B1" s="49"/>
      <c r="C1" s="49"/>
      <c r="D1" s="49"/>
      <c r="E1" s="49"/>
      <c r="F1" s="49"/>
      <c r="H1" s="51" t="s">
        <v>528</v>
      </c>
      <c r="I1" s="50"/>
      <c r="J1" s="51" t="s">
        <v>523</v>
      </c>
      <c r="K1" s="41">
        <f>IFERROR(INDEX('4추일출'!AE6:AE16,MATCH("*예비비*",'4추일출'!G6:G16,0)),0)</f>
        <v>0</v>
      </c>
      <c r="L1" s="51" t="s">
        <v>524</v>
      </c>
      <c r="M1" s="41">
        <f>I1+K1</f>
        <v>0</v>
      </c>
    </row>
    <row r="2" spans="1:13" ht="24.95" customHeight="1">
      <c r="M2" s="16" t="s">
        <v>520</v>
      </c>
    </row>
    <row r="3" spans="1:13" ht="24.95" customHeight="1">
      <c r="A3" s="162" t="s">
        <v>506</v>
      </c>
      <c r="B3" s="42" t="s">
        <v>519</v>
      </c>
      <c r="C3" s="43"/>
      <c r="D3" s="43"/>
      <c r="E3" s="43"/>
      <c r="F3" s="43"/>
      <c r="H3" s="162" t="s">
        <v>506</v>
      </c>
      <c r="I3" s="42" t="s">
        <v>521</v>
      </c>
      <c r="J3" s="43"/>
      <c r="K3" s="43"/>
      <c r="L3" s="43"/>
      <c r="M3" s="43"/>
    </row>
    <row r="4" spans="1:13" ht="24.95" customHeight="1">
      <c r="A4" s="162"/>
      <c r="B4" s="44" t="s">
        <v>507</v>
      </c>
      <c r="C4" s="44" t="s">
        <v>508</v>
      </c>
      <c r="D4" s="44" t="s">
        <v>509</v>
      </c>
      <c r="E4" s="44" t="s">
        <v>508</v>
      </c>
      <c r="F4" s="44" t="s">
        <v>510</v>
      </c>
      <c r="H4" s="162"/>
      <c r="I4" s="44" t="s">
        <v>507</v>
      </c>
      <c r="J4" s="44" t="s">
        <v>508</v>
      </c>
      <c r="K4" s="44" t="s">
        <v>509</v>
      </c>
      <c r="L4" s="44" t="s">
        <v>508</v>
      </c>
      <c r="M4" s="44" t="s">
        <v>510</v>
      </c>
    </row>
    <row r="5" spans="1:13" ht="24.95" customHeight="1">
      <c r="A5" s="45" t="s">
        <v>511</v>
      </c>
      <c r="B5" s="46">
        <f>SUM(B6:B13)/2</f>
        <v>186880</v>
      </c>
      <c r="C5" s="45" t="str">
        <f>IF(B5=SUM('4추일입'!K6:L6),"OK","@@")</f>
        <v>@@</v>
      </c>
      <c r="D5" s="46">
        <f>SUM(D6:D13)/2</f>
        <v>-1384250</v>
      </c>
      <c r="E5" s="45" t="e">
        <f>IF(D5=SUM('4추일출'!#REF!),"OK","@@")</f>
        <v>#REF!</v>
      </c>
      <c r="F5" s="46"/>
      <c r="H5" s="45" t="s">
        <v>511</v>
      </c>
      <c r="I5" s="46">
        <f>SUM(I6:I13)/2</f>
        <v>0</v>
      </c>
      <c r="J5" s="45" t="str">
        <f>IF(I5=SUM('4추일입'!N6:O6),"OK","@@")</f>
        <v>OK</v>
      </c>
      <c r="K5" s="46">
        <f>SUM(K6:K13)/2</f>
        <v>0</v>
      </c>
      <c r="L5" s="45" t="e">
        <f>IF(K5=SUM('4추일출'!#REF!),"OK","@@")</f>
        <v>#REF!</v>
      </c>
      <c r="M5" s="46"/>
    </row>
    <row r="6" spans="1:13" ht="24.95" customHeight="1">
      <c r="A6" s="47" t="s">
        <v>512</v>
      </c>
      <c r="B6" s="48">
        <f>SUM(B7:B8)</f>
        <v>186880</v>
      </c>
      <c r="C6" s="47" t="str">
        <f>IF(B6='4추일입'!Z6,"OK","@@")</f>
        <v>OK</v>
      </c>
      <c r="D6" s="48">
        <f>SUM(D7:D8)</f>
        <v>-692125</v>
      </c>
      <c r="E6" s="47" t="e">
        <f>IF(D6='4추일출'!#REF!,"OK","@@")</f>
        <v>#REF!</v>
      </c>
      <c r="F6" s="48"/>
      <c r="H6" s="47" t="s">
        <v>512</v>
      </c>
      <c r="I6" s="48">
        <f>SUM(I7:I8)</f>
        <v>0</v>
      </c>
      <c r="J6" s="47" t="str">
        <f>IF(I6='4추일입'!AE6,"OK","@@")</f>
        <v>OK</v>
      </c>
      <c r="K6" s="48">
        <f>SUM(K7:K8)</f>
        <v>0</v>
      </c>
      <c r="L6" s="47" t="e">
        <f>IF(K6='4추일출'!#REF!,"OK","@@")</f>
        <v>#REF!</v>
      </c>
      <c r="M6" s="48"/>
    </row>
    <row r="7" spans="1:13" ht="24.95" customHeight="1">
      <c r="A7" s="39" t="s">
        <v>513</v>
      </c>
      <c r="B7" s="40">
        <f>SUMIFS('4추일입'!Z6:Z17,'4추일입'!X6:X17,"도비")</f>
        <v>186880</v>
      </c>
      <c r="C7" s="39"/>
      <c r="D7" s="40">
        <f>SUMIFS('4추일출'!$Z$6:$Z$16,'4추일출'!$X$6:$X$16,"도비")</f>
        <v>0</v>
      </c>
      <c r="E7" s="39"/>
      <c r="F7" s="40"/>
      <c r="H7" s="39" t="s">
        <v>513</v>
      </c>
      <c r="I7" s="40">
        <f>SUMIFS('4추일입'!AE6:AE17,'4추일입'!AC6:AC17,"국비")</f>
        <v>0</v>
      </c>
      <c r="J7" s="39"/>
      <c r="K7" s="40">
        <f>SUMIFS('4추일출'!$AE$6:$AE$16,'4추일출'!$AC$6:$AC$16,"도비")</f>
        <v>0</v>
      </c>
      <c r="L7" s="39"/>
      <c r="M7" s="40"/>
    </row>
    <row r="8" spans="1:13" ht="24.95" customHeight="1">
      <c r="A8" s="39" t="s">
        <v>514</v>
      </c>
      <c r="B8" s="40">
        <f>SUMIFS('4추일입'!Z6:Z17,'4추일입'!X6:X17,"국비")+SUMIFS('4추일입'!Z6:Z17,'4추일입'!X6:X17,"지특")+SUMIFS('4추일입'!Z6:Z17,'4추일입'!X6:X17,"기금")+SUMIFS('4추일입'!Z6:Z17,'4추일입'!X6:X17,"특교")</f>
        <v>0</v>
      </c>
      <c r="C8" s="39"/>
      <c r="D8" s="40">
        <f>SUMIFS('4추일출'!$Z$6:$Z$16,'4추일출'!$X$6:$X$16,"국비")+SUMIFS('4추일출'!$Z$6:$Z$16,'4추일출'!$X$6:$X$16,"지특")+SUMIFS('4추일출'!$Z$6:$Z$16,'4추일출'!$X$6:$X$16,"기금")+SUMIFS('4추일출'!$Z$6:$Z$16,'4추일출'!$X$6:$X$16,"특교")</f>
        <v>-692125</v>
      </c>
      <c r="E8" s="39"/>
      <c r="F8" s="40"/>
      <c r="H8" s="39" t="s">
        <v>514</v>
      </c>
      <c r="I8" s="40">
        <f>SUMIFS('4추일입'!AE6:AE17,'4추일입'!AC6:AC17,"국비")+SUMIFS('4추일입'!AE6:AE17,'4추일입'!AC6:AC17,"지특")+SUMIFS('4추일입'!AE6:AE17,'4추일입'!AC6:AC17,"기금")+SUMIFS('4추일입'!AE6:AE17,'4추일입'!AC6:AC17,"특교")</f>
        <v>0</v>
      </c>
      <c r="J8" s="39"/>
      <c r="K8" s="40">
        <f>SUMIFS('4추일출'!$AE$6:$AE$16,'4추일출'!$AC$6:$AC$16,"국비")+SUMIFS('4추일출'!$AE$6:$AE$16,'4추일출'!$AC$6:$AC$16,"지특")+SUMIFS('4추일출'!$AE$6:$AE$16,'4추일출'!$AC$6:$AC$16,"기금")+SUMIFS('4추일출'!$AE$6:$AE$16,'4추일출'!$AC$6:$AC$16,"특교")</f>
        <v>0</v>
      </c>
      <c r="L8" s="39"/>
      <c r="M8" s="40"/>
    </row>
    <row r="9" spans="1:13" ht="24.95" customHeight="1">
      <c r="A9" s="47" t="s">
        <v>515</v>
      </c>
      <c r="B9" s="48">
        <f>SUM(B10:B13)</f>
        <v>0</v>
      </c>
      <c r="C9" s="47" t="str">
        <f>IF(B9='4추일입'!Y6,"OK","@@")</f>
        <v>@@</v>
      </c>
      <c r="D9" s="48">
        <f>SUM(D10:D13)</f>
        <v>-692125</v>
      </c>
      <c r="E9" s="47" t="e">
        <f>IF(D9='4추일출'!#REF!,"OK","@@")</f>
        <v>#REF!</v>
      </c>
      <c r="F9" s="48">
        <f>SUM(F10:F13)</f>
        <v>-692125</v>
      </c>
      <c r="H9" s="47" t="s">
        <v>515</v>
      </c>
      <c r="I9" s="48">
        <f>SUM(I10:I13)</f>
        <v>0</v>
      </c>
      <c r="J9" s="47" t="str">
        <f>IF(I9='4추일입'!Y6,"OK","@@")</f>
        <v>@@</v>
      </c>
      <c r="K9" s="48">
        <f>SUM(K10:K13)</f>
        <v>0</v>
      </c>
      <c r="L9" s="47" t="e">
        <f>IF(K9='4추일출'!#REF!,"OK","@@")</f>
        <v>#REF!</v>
      </c>
      <c r="M9" s="48">
        <f>SUM(M10:M13)</f>
        <v>0</v>
      </c>
    </row>
    <row r="10" spans="1:13" ht="24.95" customHeight="1">
      <c r="A10" s="39" t="s">
        <v>516</v>
      </c>
      <c r="B10" s="40">
        <f>SUMIFS('4추일입'!$Z$6:$Z$17,'4추일입'!$X$6:$X$17,검증!A10)</f>
        <v>0</v>
      </c>
      <c r="C10" s="39"/>
      <c r="D10" s="40">
        <f>SUMIFS('4추일출'!$Z$6:$Z$16,'4추일출'!$X$6:$X$16,검증!A10)</f>
        <v>-692125</v>
      </c>
      <c r="E10" s="39"/>
      <c r="F10" s="40">
        <f>D10-B10</f>
        <v>-692125</v>
      </c>
      <c r="H10" s="39" t="s">
        <v>516</v>
      </c>
      <c r="I10" s="40">
        <f>SUMIFS('4추일입'!$AE$6:$AE$17,'4추일입'!$AC$6:$AC$17,검증!H10)</f>
        <v>0</v>
      </c>
      <c r="J10" s="39"/>
      <c r="K10" s="40">
        <f>SUMIFS('4추일출'!$AE$6:$AE$16,'4추일출'!$AC$6:$AC$16,검증!H10)</f>
        <v>0</v>
      </c>
      <c r="L10" s="39"/>
      <c r="M10" s="40">
        <f>K10-I10</f>
        <v>0</v>
      </c>
    </row>
    <row r="11" spans="1:13" ht="24.95" customHeight="1">
      <c r="A11" s="39" t="s">
        <v>522</v>
      </c>
      <c r="B11" s="40">
        <f>SUMIFS('4추일입'!$Z$6:$Z$17,'4추일입'!$X$6:$X$17,검증!A11)</f>
        <v>0</v>
      </c>
      <c r="C11" s="39"/>
      <c r="D11" s="40">
        <f>SUMIFS('4추일출'!$Z$6:$Z$16,'4추일출'!$X$6:$X$16,검증!A11)</f>
        <v>0</v>
      </c>
      <c r="E11" s="39"/>
      <c r="F11" s="40">
        <f t="shared" ref="F11:F13" si="0">D11-B11</f>
        <v>0</v>
      </c>
      <c r="H11" s="39" t="s">
        <v>522</v>
      </c>
      <c r="I11" s="40">
        <f>SUMIFS('4추일입'!$AE$6:$AE$17,'4추일입'!$AC$6:$AC$17,검증!H11)</f>
        <v>0</v>
      </c>
      <c r="J11" s="39"/>
      <c r="K11" s="40">
        <f>SUMIFS('4추일출'!$AE$6:$AE$16,'4추일출'!$AC$6:$AC$16,검증!H11)</f>
        <v>0</v>
      </c>
      <c r="L11" s="39"/>
      <c r="M11" s="40">
        <f t="shared" ref="M11:M13" si="1">K11-I11</f>
        <v>0</v>
      </c>
    </row>
    <row r="12" spans="1:13" ht="24.95" customHeight="1">
      <c r="A12" s="39" t="s">
        <v>517</v>
      </c>
      <c r="B12" s="40">
        <f>SUMIFS('4추일입'!$Z$6:$Z$17,'4추일입'!$X$6:$X$17,검증!A12)</f>
        <v>0</v>
      </c>
      <c r="C12" s="39"/>
      <c r="D12" s="40">
        <f>SUMIFS('4추일출'!$Z$6:$Z$16,'4추일출'!$X$6:$X$16,검증!A12)</f>
        <v>0</v>
      </c>
      <c r="E12" s="39"/>
      <c r="F12" s="40">
        <f t="shared" si="0"/>
        <v>0</v>
      </c>
      <c r="H12" s="39" t="s">
        <v>517</v>
      </c>
      <c r="I12" s="40">
        <f>SUMIFS('4추일입'!$AE$6:$AE$17,'4추일입'!$AC$6:$AC$17,검증!H12)</f>
        <v>0</v>
      </c>
      <c r="J12" s="39"/>
      <c r="K12" s="40">
        <f>SUMIFS('4추일출'!$AE$6:$AE$16,'4추일출'!$AC$6:$AC$16,검증!H12)</f>
        <v>0</v>
      </c>
      <c r="L12" s="39"/>
      <c r="M12" s="40">
        <f t="shared" si="1"/>
        <v>0</v>
      </c>
    </row>
    <row r="13" spans="1:13" ht="24.95" customHeight="1">
      <c r="A13" s="39" t="s">
        <v>518</v>
      </c>
      <c r="B13" s="40">
        <f>SUMIFS('4추일입'!$Z$6:$Z$17,'4추일입'!$X$6:$X$17,검증!A13)</f>
        <v>0</v>
      </c>
      <c r="C13" s="39"/>
      <c r="D13" s="40">
        <f>SUMIFS('4추일출'!$Z$6:$Z$16,'4추일출'!$X$6:$X$16,검증!A13)</f>
        <v>0</v>
      </c>
      <c r="E13" s="39"/>
      <c r="F13" s="40">
        <f t="shared" si="0"/>
        <v>0</v>
      </c>
      <c r="H13" s="39" t="s">
        <v>518</v>
      </c>
      <c r="I13" s="40">
        <f>SUMIFS('4추일입'!$AE$6:$AE$17,'4추일입'!$AC$6:$AC$17,검증!H13)</f>
        <v>0</v>
      </c>
      <c r="J13" s="39"/>
      <c r="K13" s="40">
        <f>SUMIFS('4추일출'!$AE$6:$AE$16,'4추일출'!$AC$6:$AC$16,검증!H13)</f>
        <v>0</v>
      </c>
      <c r="L13" s="39"/>
      <c r="M13" s="4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opLeftCell="A10" workbookViewId="0">
      <selection activeCell="C4" sqref="C4"/>
    </sheetView>
  </sheetViews>
  <sheetFormatPr defaultRowHeight="30" customHeight="1"/>
  <cols>
    <col min="1" max="1" width="7.625" customWidth="1"/>
  </cols>
  <sheetData>
    <row r="1" spans="1:13" ht="24.9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98" customFormat="1" ht="60" customHeight="1">
      <c r="A4" s="9" t="s">
        <v>879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</row>
    <row r="5" spans="1:13" ht="4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>
      <c r="B6" s="97" t="s">
        <v>878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7"/>
      <c r="B7" s="96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>
      <c r="A8" s="7"/>
      <c r="B8" s="96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>
      <c r="A12" s="8" t="s">
        <v>880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abSelected="1" workbookViewId="0">
      <selection activeCell="B1" sqref="B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107" customWidth="1"/>
    <col min="11" max="15" width="15.625" customWidth="1"/>
  </cols>
  <sheetData>
    <row r="1" spans="1:15" ht="30" customHeight="1">
      <c r="A1" s="128" t="s">
        <v>885</v>
      </c>
      <c r="B1" s="7"/>
      <c r="C1" s="7"/>
      <c r="D1" s="7"/>
      <c r="E1" s="7"/>
      <c r="F1" s="7"/>
      <c r="G1" s="7"/>
      <c r="H1" s="7"/>
      <c r="I1" s="7"/>
      <c r="J1" s="127"/>
    </row>
    <row r="2" spans="1:15" ht="9.9499999999999993" customHeight="1"/>
    <row r="3" spans="1:15" ht="20.100000000000001" customHeight="1">
      <c r="A3" s="120" t="s">
        <v>886</v>
      </c>
      <c r="C3" s="126" t="s">
        <v>884</v>
      </c>
      <c r="D3" s="108">
        <f>SUM(C7:D7)</f>
        <v>0</v>
      </c>
      <c r="F3" s="126" t="s">
        <v>887</v>
      </c>
      <c r="G3" s="108">
        <f>SUM(F7:G7)</f>
        <v>0</v>
      </c>
      <c r="H3" s="125"/>
    </row>
    <row r="4" spans="1:15" ht="15" customHeight="1" thickBot="1">
      <c r="C4" s="112"/>
      <c r="D4" s="112"/>
      <c r="E4" s="112"/>
      <c r="F4" s="124" t="s">
        <v>888</v>
      </c>
      <c r="G4" s="112"/>
      <c r="H4" s="112"/>
      <c r="I4" s="16" t="s">
        <v>889</v>
      </c>
      <c r="J4" s="119"/>
    </row>
    <row r="5" spans="1:15" ht="18" customHeight="1">
      <c r="A5" s="165" t="s">
        <v>890</v>
      </c>
      <c r="B5" s="167" t="s">
        <v>891</v>
      </c>
      <c r="C5" s="171" t="s">
        <v>892</v>
      </c>
      <c r="D5" s="172"/>
      <c r="E5" s="173"/>
      <c r="F5" s="171" t="s">
        <v>893</v>
      </c>
      <c r="G5" s="172"/>
      <c r="H5" s="173"/>
      <c r="I5" s="169" t="s">
        <v>894</v>
      </c>
      <c r="J5" s="116"/>
      <c r="K5" s="111" t="s">
        <v>895</v>
      </c>
      <c r="L5" s="123"/>
      <c r="M5" s="123"/>
      <c r="N5" s="123"/>
      <c r="O5" s="123"/>
    </row>
    <row r="6" spans="1:15" ht="18" customHeight="1">
      <c r="A6" s="166"/>
      <c r="B6" s="168"/>
      <c r="C6" s="118" t="s">
        <v>896</v>
      </c>
      <c r="D6" s="118" t="s">
        <v>897</v>
      </c>
      <c r="E6" s="118" t="s">
        <v>883</v>
      </c>
      <c r="F6" s="118" t="s">
        <v>898</v>
      </c>
      <c r="G6" s="118" t="s">
        <v>897</v>
      </c>
      <c r="H6" s="117" t="s">
        <v>883</v>
      </c>
      <c r="I6" s="170"/>
      <c r="J6" s="116"/>
      <c r="K6" s="110" t="s">
        <v>899</v>
      </c>
      <c r="L6" s="110" t="s">
        <v>900</v>
      </c>
      <c r="M6" s="110" t="s">
        <v>901</v>
      </c>
      <c r="N6" s="110" t="s">
        <v>902</v>
      </c>
      <c r="O6" s="110" t="s">
        <v>903</v>
      </c>
    </row>
    <row r="7" spans="1:15" ht="21.95" customHeight="1">
      <c r="A7" s="115" t="s">
        <v>882</v>
      </c>
      <c r="B7" s="109">
        <f>SUM(B8:B17)</f>
        <v>545260012</v>
      </c>
      <c r="C7" s="109">
        <f t="shared" ref="C7:I7" si="0">SUM(C8:C17)</f>
        <v>0</v>
      </c>
      <c r="D7" s="109">
        <f t="shared" si="0"/>
        <v>0</v>
      </c>
      <c r="E7" s="109">
        <f t="shared" si="0"/>
        <v>0</v>
      </c>
      <c r="F7" s="109">
        <f t="shared" si="0"/>
        <v>0</v>
      </c>
      <c r="G7" s="109">
        <f t="shared" si="0"/>
        <v>0</v>
      </c>
      <c r="H7" s="109">
        <f t="shared" si="0"/>
        <v>0</v>
      </c>
      <c r="I7" s="114">
        <f t="shared" si="0"/>
        <v>545260012</v>
      </c>
      <c r="J7" s="113"/>
      <c r="K7" s="100" t="s">
        <v>904</v>
      </c>
      <c r="L7" s="121">
        <f>SUM(L8:L9)</f>
        <v>0</v>
      </c>
      <c r="M7" s="121">
        <f>SUM(M8:M9)</f>
        <v>0</v>
      </c>
      <c r="N7" s="122">
        <f>L7-M7</f>
        <v>0</v>
      </c>
      <c r="O7" s="121"/>
    </row>
    <row r="8" spans="1:15" s="129" customFormat="1" ht="21.95" customHeight="1">
      <c r="A8" s="139" t="s">
        <v>905</v>
      </c>
      <c r="B8" s="135">
        <f>B31</f>
        <v>0</v>
      </c>
      <c r="C8" s="135">
        <f>SUMIFS('[1]4추일입'!$N$6:$N$100,'[1]4추일입'!$A$6:$A$100,[1]총괄표!$A8)+SUMIFS('[1]4추특입'!$N$6:$N$80,'[1]4추특입'!$A$6:$A$80,[1]총괄표!$A8)</f>
        <v>0</v>
      </c>
      <c r="D8" s="135">
        <f>SUMIFS('[1]4추일입'!$O$6:$O$100,'[1]4추일입'!$A$6:$A$100,[1]총괄표!$A8)+SUMIFS('[1]4추특입'!$O$6:$O$80,'[1]4추특입'!$A$6:$A$80,[1]총괄표!$A8)</f>
        <v>0</v>
      </c>
      <c r="E8" s="135">
        <f>D8-C8</f>
        <v>0</v>
      </c>
      <c r="F8" s="135">
        <f>SUMIFS('[1]4추일출'!N$6:N$66,'[1]4추일출'!$A$6:$A$66,[1]총괄표!$A8)+SUMIFS('[1]4추특출'!N$6:N$100,'[1]4추특출'!$A$6:$A$100,[1]총괄표!$A8)</f>
        <v>0</v>
      </c>
      <c r="G8" s="135">
        <f>SUMIFS('[1]4추일출'!O$6:O$66,'[1]4추일출'!$A$6:$A$66,[1]총괄표!$A8)+SUMIFS('[1]4추특출'!O$6:O$100,'[1]4추특출'!$A$6:$A$100,[1]총괄표!$A8)</f>
        <v>0</v>
      </c>
      <c r="H8" s="160">
        <f t="shared" ref="H8:H17" si="1">G8-F8</f>
        <v>0</v>
      </c>
      <c r="I8" s="140">
        <f>B8+F8+G8</f>
        <v>0</v>
      </c>
      <c r="J8" s="152"/>
      <c r="K8" s="136" t="s">
        <v>906</v>
      </c>
      <c r="L8" s="137">
        <f>SUM(C24:D24)</f>
        <v>0</v>
      </c>
      <c r="M8" s="137">
        <f>SUM(F24:G24)</f>
        <v>0</v>
      </c>
      <c r="N8" s="137">
        <f>L8-M8</f>
        <v>0</v>
      </c>
      <c r="O8" s="163" t="s">
        <v>907</v>
      </c>
    </row>
    <row r="9" spans="1:15" s="129" customFormat="1" ht="21.95" customHeight="1">
      <c r="A9" s="139" t="s">
        <v>908</v>
      </c>
      <c r="B9" s="135">
        <f t="shared" ref="B9:B17" si="2">B32</f>
        <v>0</v>
      </c>
      <c r="C9" s="135">
        <f>SUMIFS('[1]4추일입'!$N$6:$N$100,'[1]4추일입'!$A$6:$A$100,[1]총괄표!$A9)+SUMIFS('[1]4추특입'!$N$6:$N$80,'[1]4추특입'!$A$6:$A$80,[1]총괄표!$A9)</f>
        <v>0</v>
      </c>
      <c r="D9" s="135">
        <f>SUMIFS('[1]4추일입'!$O$6:$O$100,'[1]4추일입'!$A$6:$A$100,[1]총괄표!$A9)+SUMIFS('[1]4추특입'!$O$6:$O$80,'[1]4추특입'!$A$6:$A$80,[1]총괄표!$A9)</f>
        <v>0</v>
      </c>
      <c r="E9" s="135">
        <f t="shared" ref="E9:E17" si="3">D9-C9</f>
        <v>0</v>
      </c>
      <c r="F9" s="135">
        <f>SUMIFS('[1]4추일출'!N$6:N$66,'[1]4추일출'!$A$6:$A$66,[1]총괄표!$A9)+SUMIFS('[1]4추특출'!N$6:N$100,'[1]4추특출'!$A$6:$A$100,[1]총괄표!$A9)</f>
        <v>0</v>
      </c>
      <c r="G9" s="135">
        <f>SUMIFS('[1]4추일출'!O$6:O$66,'[1]4추일출'!$A$6:$A$66,[1]총괄표!$A9)+SUMIFS('[1]4추특출'!O$6:O$100,'[1]4추특출'!$A$6:$A$100,[1]총괄표!$A9)</f>
        <v>0</v>
      </c>
      <c r="H9" s="160">
        <f t="shared" si="1"/>
        <v>0</v>
      </c>
      <c r="I9" s="140">
        <f t="shared" ref="I9:I17" si="4">B9+F9+G9</f>
        <v>0</v>
      </c>
      <c r="J9" s="152"/>
      <c r="K9" s="136" t="s">
        <v>909</v>
      </c>
      <c r="L9" s="137">
        <f>SUM(C25:D25)</f>
        <v>0</v>
      </c>
      <c r="M9" s="137">
        <f>SUM(F25:G25)</f>
        <v>0</v>
      </c>
      <c r="N9" s="137">
        <f>L9-M9</f>
        <v>0</v>
      </c>
      <c r="O9" s="164"/>
    </row>
    <row r="10" spans="1:15" s="129" customFormat="1" ht="21.95" customHeight="1">
      <c r="A10" s="139" t="s">
        <v>910</v>
      </c>
      <c r="B10" s="135">
        <f t="shared" si="2"/>
        <v>0</v>
      </c>
      <c r="C10" s="135">
        <f>SUMIFS('[1]4추일입'!$N$6:$N$100,'[1]4추일입'!$A$6:$A$100,[1]총괄표!$A10)+SUMIFS('[1]4추특입'!$N$6:$N$80,'[1]4추특입'!$A$6:$A$80,[1]총괄표!$A10)</f>
        <v>0</v>
      </c>
      <c r="D10" s="135">
        <f>SUMIFS('[1]4추일입'!$O$6:$O$100,'[1]4추일입'!$A$6:$A$100,[1]총괄표!$A10)+SUMIFS('[1]4추특입'!$O$6:$O$80,'[1]4추특입'!$A$6:$A$80,[1]총괄표!$A10)</f>
        <v>0</v>
      </c>
      <c r="E10" s="135">
        <f t="shared" si="3"/>
        <v>0</v>
      </c>
      <c r="F10" s="135">
        <f>SUMIFS('[1]4추일출'!N$6:N$66,'[1]4추일출'!$A$6:$A$66,[1]총괄표!$A10)+SUMIFS('[1]4추특출'!N$6:N$100,'[1]4추특출'!$A$6:$A$100,[1]총괄표!$A10)</f>
        <v>0</v>
      </c>
      <c r="G10" s="135">
        <f>SUMIFS('[1]4추일출'!O$6:O$66,'[1]4추일출'!$A$6:$A$66,[1]총괄표!$A10)+SUMIFS('[1]4추특출'!O$6:O$100,'[1]4추특출'!$A$6:$A$100,[1]총괄표!$A10)</f>
        <v>0</v>
      </c>
      <c r="H10" s="160">
        <f t="shared" si="1"/>
        <v>0</v>
      </c>
      <c r="I10" s="140">
        <f t="shared" si="4"/>
        <v>0</v>
      </c>
      <c r="J10" s="152"/>
    </row>
    <row r="11" spans="1:15" s="129" customFormat="1" ht="21.95" customHeight="1">
      <c r="A11" s="139" t="s">
        <v>911</v>
      </c>
      <c r="B11" s="135">
        <f t="shared" si="2"/>
        <v>0</v>
      </c>
      <c r="C11" s="135">
        <f>SUMIFS('[1]4추일입'!$N$6:$N$100,'[1]4추일입'!$A$6:$A$100,[1]총괄표!$A11)+SUMIFS('[1]4추특입'!$N$6:$N$80,'[1]4추특입'!$A$6:$A$80,[1]총괄표!$A11)</f>
        <v>0</v>
      </c>
      <c r="D11" s="135">
        <f>SUMIFS('[1]4추일입'!$O$6:$O$100,'[1]4추일입'!$A$6:$A$100,[1]총괄표!$A11)+SUMIFS('[1]4추특입'!$O$6:$O$80,'[1]4추특입'!$A$6:$A$80,[1]총괄표!$A11)</f>
        <v>0</v>
      </c>
      <c r="E11" s="135">
        <f t="shared" si="3"/>
        <v>0</v>
      </c>
      <c r="F11" s="135">
        <f>SUMIFS('[1]4추일출'!N$6:N$66,'[1]4추일출'!$A$6:$A$66,[1]총괄표!$A11)+SUMIFS('[1]4추특출'!N$6:N$100,'[1]4추특출'!$A$6:$A$100,[1]총괄표!$A11)</f>
        <v>0</v>
      </c>
      <c r="G11" s="135">
        <f>SUMIFS('[1]4추일출'!O$6:O$66,'[1]4추일출'!$A$6:$A$66,[1]총괄표!$A11)+SUMIFS('[1]4추특출'!O$6:O$100,'[1]4추특출'!$A$6:$A$100,[1]총괄표!$A11)</f>
        <v>0</v>
      </c>
      <c r="H11" s="160">
        <f t="shared" si="1"/>
        <v>0</v>
      </c>
      <c r="I11" s="140">
        <f t="shared" si="4"/>
        <v>0</v>
      </c>
      <c r="J11" s="152"/>
    </row>
    <row r="12" spans="1:15" s="129" customFormat="1" ht="21.95" customHeight="1">
      <c r="A12" s="139" t="s">
        <v>912</v>
      </c>
      <c r="B12" s="135">
        <f t="shared" si="2"/>
        <v>0</v>
      </c>
      <c r="C12" s="135">
        <f>SUMIFS('[1]4추일입'!$N$6:$N$100,'[1]4추일입'!$A$6:$A$100,[1]총괄표!$A12)+SUMIFS('[1]4추특입'!$N$6:$N$80,'[1]4추특입'!$A$6:$A$80,[1]총괄표!$A12)</f>
        <v>0</v>
      </c>
      <c r="D12" s="135">
        <f>SUMIFS('[1]4추일입'!$O$6:$O$100,'[1]4추일입'!$A$6:$A$100,[1]총괄표!$A12)+SUMIFS('[1]4추특입'!$O$6:$O$80,'[1]4추특입'!$A$6:$A$80,[1]총괄표!$A12)</f>
        <v>0</v>
      </c>
      <c r="E12" s="135">
        <f t="shared" si="3"/>
        <v>0</v>
      </c>
      <c r="F12" s="135">
        <f>SUMIFS('[1]4추일출'!N$6:N$66,'[1]4추일출'!$A$6:$A$66,[1]총괄표!$A12)+SUMIFS('[1]4추특출'!N$6:N$100,'[1]4추특출'!$A$6:$A$100,[1]총괄표!$A12)</f>
        <v>0</v>
      </c>
      <c r="G12" s="135">
        <f>SUMIFS('[1]4추일출'!O$6:O$66,'[1]4추일출'!$A$6:$A$66,[1]총괄표!$A12)+SUMIFS('[1]4추특출'!O$6:O$100,'[1]4추특출'!$A$6:$A$100,[1]총괄표!$A12)</f>
        <v>0</v>
      </c>
      <c r="H12" s="160">
        <f t="shared" si="1"/>
        <v>0</v>
      </c>
      <c r="I12" s="140">
        <f t="shared" si="4"/>
        <v>0</v>
      </c>
      <c r="J12" s="152"/>
    </row>
    <row r="13" spans="1:15" s="129" customFormat="1" ht="21.95" customHeight="1">
      <c r="A13" s="139" t="s">
        <v>913</v>
      </c>
      <c r="B13" s="135">
        <f t="shared" si="2"/>
        <v>545260012</v>
      </c>
      <c r="C13" s="135">
        <f>SUMIFS('[1]4추일입'!$N$6:$N$100,'[1]4추일입'!$A$6:$A$100,[1]총괄표!$A13)+SUMIFS('[1]4추특입'!$N$6:$N$80,'[1]4추특입'!$A$6:$A$80,[1]총괄표!$A13)</f>
        <v>0</v>
      </c>
      <c r="D13" s="135">
        <f>SUMIFS('[1]4추일입'!$O$6:$O$100,'[1]4추일입'!$A$6:$A$100,[1]총괄표!$A13)+SUMIFS('[1]4추특입'!$O$6:$O$80,'[1]4추특입'!$A$6:$A$80,[1]총괄표!$A13)</f>
        <v>0</v>
      </c>
      <c r="E13" s="135">
        <f t="shared" si="3"/>
        <v>0</v>
      </c>
      <c r="F13" s="135">
        <f>SUMIFS('[1]4추일출'!N$6:N$66,'[1]4추일출'!$A$6:$A$66,[1]총괄표!$A13)+SUMIFS('[1]4추특출'!N$6:N$100,'[1]4추특출'!$A$6:$A$100,[1]총괄표!$A13)</f>
        <v>0</v>
      </c>
      <c r="G13" s="135">
        <f>SUMIFS('[1]4추일출'!O$6:O$66,'[1]4추일출'!$A$6:$A$66,[1]총괄표!$A13)+SUMIFS('[1]4추특출'!O$6:O$100,'[1]4추특출'!$A$6:$A$100,[1]총괄표!$A13)</f>
        <v>0</v>
      </c>
      <c r="H13" s="160">
        <f t="shared" si="1"/>
        <v>0</v>
      </c>
      <c r="I13" s="140">
        <f t="shared" si="4"/>
        <v>545260012</v>
      </c>
      <c r="J13" s="152"/>
    </row>
    <row r="14" spans="1:15" s="129" customFormat="1" ht="21.95" customHeight="1">
      <c r="A14" s="139" t="s">
        <v>914</v>
      </c>
      <c r="B14" s="135">
        <f t="shared" si="2"/>
        <v>0</v>
      </c>
      <c r="C14" s="135">
        <f>SUMIFS('[1]4추일입'!$N$6:$N$100,'[1]4추일입'!$A$6:$A$100,[1]총괄표!$A14)+SUMIFS('[1]4추특입'!$N$6:$N$80,'[1]4추특입'!$A$6:$A$80,[1]총괄표!$A14)</f>
        <v>0</v>
      </c>
      <c r="D14" s="135">
        <f>SUMIFS('[1]4추일입'!$O$6:$O$100,'[1]4추일입'!$A$6:$A$100,[1]총괄표!$A14)+SUMIFS('[1]4추특입'!$O$6:$O$80,'[1]4추특입'!$A$6:$A$80,[1]총괄표!$A14)</f>
        <v>0</v>
      </c>
      <c r="E14" s="135">
        <f t="shared" si="3"/>
        <v>0</v>
      </c>
      <c r="F14" s="135">
        <f>SUMIFS('[1]4추일출'!N$6:N$66,'[1]4추일출'!$A$6:$A$66,[1]총괄표!$A14)+SUMIFS('[1]4추특출'!N$6:N$100,'[1]4추특출'!$A$6:$A$100,[1]총괄표!$A14)</f>
        <v>0</v>
      </c>
      <c r="G14" s="135">
        <f>SUMIFS('[1]4추일출'!O$6:O$66,'[1]4추일출'!$A$6:$A$66,[1]총괄표!$A14)+SUMIFS('[1]4추특출'!O$6:O$100,'[1]4추특출'!$A$6:$A$100,[1]총괄표!$A14)</f>
        <v>0</v>
      </c>
      <c r="H14" s="160">
        <f t="shared" si="1"/>
        <v>0</v>
      </c>
      <c r="I14" s="140">
        <f t="shared" si="4"/>
        <v>0</v>
      </c>
      <c r="J14" s="152"/>
    </row>
    <row r="15" spans="1:15" s="129" customFormat="1" ht="21.95" customHeight="1">
      <c r="A15" s="139" t="s">
        <v>915</v>
      </c>
      <c r="B15" s="135">
        <f t="shared" si="2"/>
        <v>0</v>
      </c>
      <c r="C15" s="135">
        <f>SUMIFS('[1]4추일입'!$N$6:$N$100,'[1]4추일입'!$A$6:$A$100,[1]총괄표!$A15)+SUMIFS('[1]4추특입'!$N$6:$N$80,'[1]4추특입'!$A$6:$A$80,[1]총괄표!$A15)</f>
        <v>0</v>
      </c>
      <c r="D15" s="135">
        <f>SUMIFS('[1]4추일입'!$O$6:$O$100,'[1]4추일입'!$A$6:$A$100,[1]총괄표!$A15)+SUMIFS('[1]4추특입'!$O$6:$O$80,'[1]4추특입'!$A$6:$A$80,[1]총괄표!$A15)</f>
        <v>0</v>
      </c>
      <c r="E15" s="135">
        <f t="shared" si="3"/>
        <v>0</v>
      </c>
      <c r="F15" s="135">
        <f>SUMIFS('[1]4추일출'!N$6:N$66,'[1]4추일출'!$A$6:$A$66,[1]총괄표!$A15)+SUMIFS('[1]4추특출'!N$6:N$100,'[1]4추특출'!$A$6:$A$100,[1]총괄표!$A15)</f>
        <v>0</v>
      </c>
      <c r="G15" s="135">
        <f>SUMIFS('[1]4추일출'!O$6:O$66,'[1]4추일출'!$A$6:$A$66,[1]총괄표!$A15)+SUMIFS('[1]4추특출'!O$6:O$100,'[1]4추특출'!$A$6:$A$100,[1]총괄표!$A15)</f>
        <v>0</v>
      </c>
      <c r="H15" s="160">
        <f t="shared" si="1"/>
        <v>0</v>
      </c>
      <c r="I15" s="140">
        <f t="shared" si="4"/>
        <v>0</v>
      </c>
      <c r="J15" s="152"/>
    </row>
    <row r="16" spans="1:15" s="129" customFormat="1" ht="21.95" customHeight="1">
      <c r="A16" s="157" t="s">
        <v>916</v>
      </c>
      <c r="B16" s="135">
        <f t="shared" si="2"/>
        <v>0</v>
      </c>
      <c r="C16" s="135">
        <f>SUMIFS('[1]4추일입'!$N$6:$N$100,'[1]4추일입'!$A$6:$A$100,[1]총괄표!$A16)+SUMIFS('[1]4추특입'!$N$6:$N$80,'[1]4추특입'!$A$6:$A$80,[1]총괄표!$A16)</f>
        <v>0</v>
      </c>
      <c r="D16" s="135">
        <f>SUMIFS('[1]4추일입'!$O$6:$O$100,'[1]4추일입'!$A$6:$A$100,[1]총괄표!$A16)+SUMIFS('[1]4추특입'!$O$6:$O$80,'[1]4추특입'!$A$6:$A$80,[1]총괄표!$A16)</f>
        <v>0</v>
      </c>
      <c r="E16" s="135">
        <f t="shared" si="3"/>
        <v>0</v>
      </c>
      <c r="F16" s="135">
        <f>SUMIFS('[1]4추일출'!N$6:N$66,'[1]4추일출'!$A$6:$A$66,[1]총괄표!$A16)+SUMIFS('[1]4추특출'!N$6:N$100,'[1]4추특출'!$A$6:$A$100,[1]총괄표!$A16)</f>
        <v>0</v>
      </c>
      <c r="G16" s="135">
        <f>SUMIFS('[1]4추일출'!O$6:O$66,'[1]4추일출'!$A$6:$A$66,[1]총괄표!$A16)+SUMIFS('[1]4추특출'!O$6:O$100,'[1]4추특출'!$A$6:$A$100,[1]총괄표!$A16)</f>
        <v>0</v>
      </c>
      <c r="H16" s="160">
        <f t="shared" si="1"/>
        <v>0</v>
      </c>
      <c r="I16" s="140">
        <f t="shared" si="4"/>
        <v>0</v>
      </c>
      <c r="J16" s="152"/>
    </row>
    <row r="17" spans="1:13" s="129" customFormat="1" ht="21.95" customHeight="1" thickBot="1">
      <c r="A17" s="141" t="s">
        <v>917</v>
      </c>
      <c r="B17" s="142">
        <f t="shared" si="2"/>
        <v>0</v>
      </c>
      <c r="C17" s="142">
        <f>SUMIFS('[1]4추일입'!$N$6:$N$100,'[1]4추일입'!$A$6:$A$100,[1]총괄표!$A17)+SUMIFS('[1]4추특입'!$N$6:$N$80,'[1]4추특입'!$A$6:$A$80,[1]총괄표!$A17)</f>
        <v>0</v>
      </c>
      <c r="D17" s="142">
        <f>SUMIFS('[1]4추일입'!$O$6:$O$100,'[1]4추일입'!$A$6:$A$100,[1]총괄표!$A17)+SUMIFS('[1]4추특입'!$O$6:$O$80,'[1]4추특입'!$A$6:$A$80,[1]총괄표!$A17)</f>
        <v>0</v>
      </c>
      <c r="E17" s="142">
        <f t="shared" si="3"/>
        <v>0</v>
      </c>
      <c r="F17" s="142">
        <f>SUMIFS('[1]4추일출'!N$6:N$66,'[1]4추일출'!$A$6:$A$66,[1]총괄표!$A17)+SUMIFS('[1]4추특출'!N$6:N$100,'[1]4추특출'!$A$6:$A$100,[1]총괄표!$A17)</f>
        <v>0</v>
      </c>
      <c r="G17" s="142">
        <f>SUMIFS('[1]4추일출'!O$6:O$66,'[1]4추일출'!$A$6:$A$66,[1]총괄표!$A17)+SUMIFS('[1]4추특출'!O$6:O$100,'[1]4추특출'!$A$6:$A$100,[1]총괄표!$A17)</f>
        <v>0</v>
      </c>
      <c r="H17" s="161">
        <f t="shared" si="1"/>
        <v>0</v>
      </c>
      <c r="I17" s="143">
        <f t="shared" si="4"/>
        <v>0</v>
      </c>
      <c r="J17" s="152"/>
    </row>
    <row r="18" spans="1:13" s="129" customFormat="1" ht="20.100000000000001" customHeight="1">
      <c r="J18" s="133"/>
    </row>
    <row r="19" spans="1:13" s="129" customFormat="1" ht="20.100000000000001" customHeight="1">
      <c r="A19" s="132" t="s">
        <v>918</v>
      </c>
      <c r="J19" s="133"/>
    </row>
    <row r="20" spans="1:13" s="129" customFormat="1" ht="15" customHeight="1" thickBot="1">
      <c r="I20" s="130" t="s">
        <v>919</v>
      </c>
      <c r="J20" s="151"/>
    </row>
    <row r="21" spans="1:13" s="129" customFormat="1" ht="18" customHeight="1">
      <c r="A21" s="165" t="s">
        <v>920</v>
      </c>
      <c r="B21" s="167" t="s">
        <v>921</v>
      </c>
      <c r="C21" s="171" t="s">
        <v>922</v>
      </c>
      <c r="D21" s="172"/>
      <c r="E21" s="173"/>
      <c r="F21" s="171" t="s">
        <v>923</v>
      </c>
      <c r="G21" s="172"/>
      <c r="H21" s="173"/>
      <c r="I21" s="169" t="s">
        <v>924</v>
      </c>
      <c r="J21" s="147"/>
      <c r="K21" s="149" t="s">
        <v>925</v>
      </c>
      <c r="L21" s="150"/>
      <c r="M21" s="145"/>
    </row>
    <row r="22" spans="1:13" s="129" customFormat="1" ht="18" customHeight="1">
      <c r="A22" s="166"/>
      <c r="B22" s="168"/>
      <c r="C22" s="134" t="s">
        <v>926</v>
      </c>
      <c r="D22" s="134" t="s">
        <v>927</v>
      </c>
      <c r="E22" s="134" t="s">
        <v>928</v>
      </c>
      <c r="F22" s="134" t="s">
        <v>926</v>
      </c>
      <c r="G22" s="134" t="s">
        <v>927</v>
      </c>
      <c r="H22" s="159" t="s">
        <v>928</v>
      </c>
      <c r="I22" s="170"/>
      <c r="J22" s="147"/>
      <c r="K22" s="146" t="s">
        <v>924</v>
      </c>
      <c r="L22" s="149" t="s">
        <v>929</v>
      </c>
      <c r="M22" s="145"/>
    </row>
    <row r="23" spans="1:13" s="129" customFormat="1" ht="21.95" customHeight="1">
      <c r="A23" s="155" t="s">
        <v>930</v>
      </c>
      <c r="B23" s="153">
        <f>SUM(B24:B25)</f>
        <v>545260012</v>
      </c>
      <c r="C23" s="153">
        <f t="shared" ref="C23:I23" si="5">SUM(C24:C25)</f>
        <v>0</v>
      </c>
      <c r="D23" s="153">
        <f t="shared" si="5"/>
        <v>0</v>
      </c>
      <c r="E23" s="153">
        <f t="shared" si="5"/>
        <v>0</v>
      </c>
      <c r="F23" s="153">
        <f t="shared" si="5"/>
        <v>0</v>
      </c>
      <c r="G23" s="153">
        <f t="shared" si="5"/>
        <v>0</v>
      </c>
      <c r="H23" s="153">
        <f t="shared" si="5"/>
        <v>0</v>
      </c>
      <c r="I23" s="156">
        <f t="shared" si="5"/>
        <v>545260012</v>
      </c>
      <c r="J23" s="152"/>
      <c r="K23" s="148">
        <f>SUM(K24:K25)</f>
        <v>545260012</v>
      </c>
      <c r="L23" s="148">
        <f>I23-K23</f>
        <v>0</v>
      </c>
      <c r="M23" s="145"/>
    </row>
    <row r="24" spans="1:13" s="129" customFormat="1" ht="21.95" customHeight="1">
      <c r="A24" s="139" t="s">
        <v>906</v>
      </c>
      <c r="B24" s="135">
        <f>D30</f>
        <v>545260012</v>
      </c>
      <c r="C24" s="135">
        <f>'[1]4추일입'!N6</f>
        <v>0</v>
      </c>
      <c r="D24" s="135">
        <f>'[1]4추일입'!O6</f>
        <v>0</v>
      </c>
      <c r="E24" s="135">
        <f t="shared" ref="E24:E25" si="6">D24-C24</f>
        <v>0</v>
      </c>
      <c r="F24" s="135">
        <f>'[1]4추일출'!N6</f>
        <v>0</v>
      </c>
      <c r="G24" s="135">
        <f>'[1]4추일출'!O6</f>
        <v>0</v>
      </c>
      <c r="H24" s="160">
        <f t="shared" ref="H24" si="7">G24-F24</f>
        <v>0</v>
      </c>
      <c r="I24" s="140">
        <f>B24+F24+G24</f>
        <v>545260012</v>
      </c>
      <c r="J24" s="152"/>
      <c r="K24" s="148">
        <f>B24+C24+D24</f>
        <v>545260012</v>
      </c>
      <c r="L24" s="148">
        <f t="shared" ref="L24:L25" si="8">I24-K24</f>
        <v>0</v>
      </c>
      <c r="M24" s="145"/>
    </row>
    <row r="25" spans="1:13" s="129" customFormat="1" ht="21.95" customHeight="1" thickBot="1">
      <c r="A25" s="141" t="s">
        <v>909</v>
      </c>
      <c r="B25" s="142">
        <f>F30+G30</f>
        <v>0</v>
      </c>
      <c r="C25" s="142">
        <f>'[1]4추특입'!N6</f>
        <v>0</v>
      </c>
      <c r="D25" s="142">
        <f>'[1]4추특입'!O6</f>
        <v>0</v>
      </c>
      <c r="E25" s="142">
        <f t="shared" si="6"/>
        <v>0</v>
      </c>
      <c r="F25" s="142">
        <f>'[1]4추특출'!N6</f>
        <v>0</v>
      </c>
      <c r="G25" s="142">
        <f>'[1]4추특출'!O6</f>
        <v>0</v>
      </c>
      <c r="H25" s="161"/>
      <c r="I25" s="143">
        <f t="shared" ref="I25" si="9">B25+F25+G25</f>
        <v>0</v>
      </c>
      <c r="J25" s="152"/>
      <c r="K25" s="148">
        <f>B25+C25+D25</f>
        <v>0</v>
      </c>
      <c r="L25" s="148">
        <f t="shared" si="8"/>
        <v>0</v>
      </c>
      <c r="M25" s="145"/>
    </row>
    <row r="26" spans="1:13" s="129" customFormat="1" ht="20.100000000000001" customHeight="1">
      <c r="J26" s="133"/>
    </row>
    <row r="27" spans="1:13" s="129" customFormat="1" ht="20.100000000000001" customHeight="1">
      <c r="J27" s="133"/>
    </row>
    <row r="28" spans="1:13" s="129" customFormat="1" ht="20.100000000000001" customHeight="1">
      <c r="A28" s="144" t="s">
        <v>931</v>
      </c>
      <c r="J28" s="133"/>
    </row>
    <row r="29" spans="1:13" s="129" customFormat="1" ht="20.100000000000001" customHeight="1">
      <c r="A29" s="154" t="s">
        <v>932</v>
      </c>
      <c r="B29" s="154" t="s">
        <v>933</v>
      </c>
      <c r="C29" s="154" t="s">
        <v>934</v>
      </c>
      <c r="D29" s="154" t="s">
        <v>906</v>
      </c>
      <c r="E29" s="154" t="s">
        <v>935</v>
      </c>
      <c r="F29" s="154" t="s">
        <v>936</v>
      </c>
      <c r="J29" s="133"/>
    </row>
    <row r="30" spans="1:13" s="129" customFormat="1" ht="20.100000000000001" customHeight="1">
      <c r="A30" s="131" t="s">
        <v>933</v>
      </c>
      <c r="B30" s="153">
        <f>SUM(B31:B40)</f>
        <v>545260012</v>
      </c>
      <c r="C30" s="153">
        <f>SUM(C31:C40)</f>
        <v>545260012</v>
      </c>
      <c r="D30" s="153">
        <f t="shared" ref="D30:F30" si="10">SUM(D31:D40)</f>
        <v>545260012</v>
      </c>
      <c r="E30" s="153">
        <f t="shared" si="10"/>
        <v>0</v>
      </c>
      <c r="F30" s="153">
        <f t="shared" si="10"/>
        <v>0</v>
      </c>
      <c r="J30" s="133"/>
    </row>
    <row r="31" spans="1:13" s="129" customFormat="1" ht="20.100000000000001" customHeight="1">
      <c r="A31" s="138" t="s">
        <v>905</v>
      </c>
      <c r="B31" s="137">
        <f t="shared" ref="B31:B40" si="11">SUM(D31:G31)</f>
        <v>0</v>
      </c>
      <c r="C31" s="137">
        <f t="shared" ref="C31:C40" si="12">D31+F31</f>
        <v>0</v>
      </c>
      <c r="D31" s="137"/>
      <c r="E31" s="137"/>
      <c r="F31" s="137"/>
      <c r="J31" s="133"/>
    </row>
    <row r="32" spans="1:13" s="129" customFormat="1" ht="20.100000000000001" customHeight="1">
      <c r="A32" s="138" t="s">
        <v>908</v>
      </c>
      <c r="B32" s="137">
        <f t="shared" si="11"/>
        <v>0</v>
      </c>
      <c r="C32" s="137">
        <f t="shared" si="12"/>
        <v>0</v>
      </c>
      <c r="D32" s="137"/>
      <c r="E32" s="137"/>
      <c r="F32" s="137"/>
      <c r="J32" s="133"/>
    </row>
    <row r="33" spans="1:10" s="129" customFormat="1" ht="20.100000000000001" customHeight="1">
      <c r="A33" s="138" t="s">
        <v>910</v>
      </c>
      <c r="B33" s="137">
        <f t="shared" si="11"/>
        <v>0</v>
      </c>
      <c r="C33" s="137">
        <f t="shared" si="12"/>
        <v>0</v>
      </c>
      <c r="D33" s="137"/>
      <c r="E33" s="137"/>
      <c r="F33" s="137"/>
      <c r="J33" s="133"/>
    </row>
    <row r="34" spans="1:10" s="129" customFormat="1" ht="20.100000000000001" customHeight="1">
      <c r="A34" s="138" t="s">
        <v>911</v>
      </c>
      <c r="B34" s="137">
        <f t="shared" si="11"/>
        <v>0</v>
      </c>
      <c r="C34" s="137">
        <f t="shared" si="12"/>
        <v>0</v>
      </c>
      <c r="D34" s="137"/>
      <c r="E34" s="137"/>
      <c r="F34" s="137"/>
      <c r="J34" s="133"/>
    </row>
    <row r="35" spans="1:10" s="129" customFormat="1" ht="20.100000000000001" customHeight="1">
      <c r="A35" s="138" t="s">
        <v>912</v>
      </c>
      <c r="B35" s="137">
        <f t="shared" si="11"/>
        <v>0</v>
      </c>
      <c r="C35" s="137">
        <f t="shared" si="12"/>
        <v>0</v>
      </c>
      <c r="D35" s="137"/>
      <c r="E35" s="137"/>
      <c r="F35" s="137"/>
      <c r="J35" s="133"/>
    </row>
    <row r="36" spans="1:10" s="129" customFormat="1" ht="20.100000000000001" customHeight="1">
      <c r="A36" s="138" t="s">
        <v>913</v>
      </c>
      <c r="B36" s="137">
        <f t="shared" si="11"/>
        <v>545260012</v>
      </c>
      <c r="C36" s="137">
        <f t="shared" si="12"/>
        <v>545260012</v>
      </c>
      <c r="D36" s="137">
        <v>545260012</v>
      </c>
      <c r="E36" s="137"/>
      <c r="F36" s="137"/>
      <c r="J36" s="133"/>
    </row>
    <row r="37" spans="1:10" s="129" customFormat="1" ht="20.100000000000001" customHeight="1">
      <c r="A37" s="138" t="s">
        <v>914</v>
      </c>
      <c r="B37" s="137">
        <f t="shared" si="11"/>
        <v>0</v>
      </c>
      <c r="C37" s="137">
        <f t="shared" si="12"/>
        <v>0</v>
      </c>
      <c r="D37" s="137"/>
      <c r="E37" s="137"/>
      <c r="F37" s="137"/>
      <c r="J37" s="133"/>
    </row>
    <row r="38" spans="1:10" s="129" customFormat="1" ht="20.100000000000001" customHeight="1">
      <c r="A38" s="138" t="s">
        <v>915</v>
      </c>
      <c r="B38" s="137">
        <f t="shared" si="11"/>
        <v>0</v>
      </c>
      <c r="C38" s="137">
        <f t="shared" si="12"/>
        <v>0</v>
      </c>
      <c r="D38" s="137"/>
      <c r="E38" s="137"/>
      <c r="F38" s="137"/>
      <c r="J38" s="133"/>
    </row>
    <row r="39" spans="1:10" s="129" customFormat="1" ht="20.100000000000001" customHeight="1">
      <c r="A39" s="138" t="s">
        <v>916</v>
      </c>
      <c r="B39" s="137">
        <f t="shared" si="11"/>
        <v>0</v>
      </c>
      <c r="C39" s="137">
        <f t="shared" si="12"/>
        <v>0</v>
      </c>
      <c r="D39" s="137"/>
      <c r="E39" s="137"/>
      <c r="F39" s="137"/>
      <c r="J39" s="133"/>
    </row>
    <row r="40" spans="1:10" s="129" customFormat="1" ht="20.100000000000001" customHeight="1">
      <c r="A40" s="138" t="s">
        <v>917</v>
      </c>
      <c r="B40" s="137">
        <f t="shared" si="11"/>
        <v>0</v>
      </c>
      <c r="C40" s="137">
        <f t="shared" si="12"/>
        <v>0</v>
      </c>
      <c r="D40" s="137"/>
      <c r="E40" s="137"/>
      <c r="F40" s="137"/>
      <c r="J40" s="133"/>
    </row>
    <row r="41" spans="1:10" s="129" customFormat="1" ht="20.100000000000001" customHeight="1">
      <c r="J41" s="133"/>
    </row>
    <row r="42" spans="1:10" s="129" customFormat="1" ht="20.100000000000001" customHeight="1">
      <c r="A42" s="158" t="s">
        <v>937</v>
      </c>
      <c r="B42" s="137"/>
      <c r="C42" s="137"/>
      <c r="J42" s="1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T17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9" width="22" style="1" customWidth="1"/>
    <col min="20" max="20" width="38.62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customWidth="1"/>
    <col min="34" max="34" width="10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39" width="2.625" style="1" customWidth="1"/>
    <col min="40" max="40" width="11.625" style="1" customWidth="1"/>
    <col min="41" max="42" width="5.625" style="1" customWidth="1"/>
    <col min="43" max="43" width="2.625" style="1" customWidth="1"/>
    <col min="44" max="44" width="11.625" style="1" hidden="1" customWidth="1"/>
    <col min="45" max="46" width="5.625" style="1" hidden="1" customWidth="1"/>
    <col min="47" max="16384" width="9" style="1"/>
  </cols>
  <sheetData>
    <row r="1" spans="1:46" ht="35.1" customHeight="1">
      <c r="A1" s="12" t="s">
        <v>526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46" ht="20.25" customHeight="1">
      <c r="A2" s="15" t="s">
        <v>505</v>
      </c>
      <c r="Y2" s="27" t="s">
        <v>502</v>
      </c>
      <c r="AD2" s="27" t="s">
        <v>502</v>
      </c>
    </row>
    <row r="3" spans="1:46" ht="20.25" customHeight="1">
      <c r="K3" s="26">
        <f>COUNTA(K12:K17)</f>
        <v>1</v>
      </c>
      <c r="L3" s="26">
        <f>COUNTA(L12:L17)</f>
        <v>5</v>
      </c>
      <c r="N3" s="26">
        <f>COUNTA(N12:N17)</f>
        <v>0</v>
      </c>
      <c r="O3" s="26">
        <f>COUNTA(O12:O17)</f>
        <v>0</v>
      </c>
      <c r="T3" s="16" t="s">
        <v>484</v>
      </c>
      <c r="Y3" s="34" t="e">
        <f>IF(Y6='4추일출'!#REF!,"OK","@@")</f>
        <v>#REF!</v>
      </c>
      <c r="Z3" s="35"/>
      <c r="AA3" s="34" t="str">
        <f>IF(COUNTIF(AA6:AA17,"검토")&gt;0,"@@","OK")</f>
        <v>@@</v>
      </c>
      <c r="AD3" s="34" t="e">
        <f>IF(AD6='4추일출'!#REF!,"OK","@@")</f>
        <v>#REF!</v>
      </c>
      <c r="AF3" s="34" t="str">
        <f>IF(COUNTIF(AF6:AF17,"검토")&gt;0,"@@","OK")</f>
        <v>@@</v>
      </c>
    </row>
    <row r="4" spans="1:46" s="14" customFormat="1" ht="30" customHeight="1">
      <c r="A4" s="176" t="s">
        <v>474</v>
      </c>
      <c r="B4" s="181" t="s">
        <v>475</v>
      </c>
      <c r="C4" s="180" t="s">
        <v>476</v>
      </c>
      <c r="D4" s="179" t="s">
        <v>483</v>
      </c>
      <c r="E4" s="179" t="s">
        <v>477</v>
      </c>
      <c r="F4" s="190" t="s">
        <v>881</v>
      </c>
      <c r="G4" s="178" t="s">
        <v>478</v>
      </c>
      <c r="H4" s="177" t="s">
        <v>748</v>
      </c>
      <c r="I4" s="179" t="s">
        <v>749</v>
      </c>
      <c r="J4" s="182" t="s">
        <v>741</v>
      </c>
      <c r="K4" s="184" t="s">
        <v>742</v>
      </c>
      <c r="L4" s="185"/>
      <c r="M4" s="186" t="s">
        <v>744</v>
      </c>
      <c r="N4" s="188" t="s">
        <v>743</v>
      </c>
      <c r="O4" s="189"/>
      <c r="P4" s="174" t="s">
        <v>745</v>
      </c>
      <c r="Q4" s="194" t="s">
        <v>482</v>
      </c>
      <c r="R4" s="199" t="s">
        <v>746</v>
      </c>
      <c r="S4" s="199" t="s">
        <v>747</v>
      </c>
      <c r="T4" s="193" t="s">
        <v>481</v>
      </c>
      <c r="V4" s="195" t="s">
        <v>485</v>
      </c>
      <c r="W4" s="57"/>
      <c r="X4" s="196" t="s">
        <v>486</v>
      </c>
      <c r="Y4" s="196" t="s">
        <v>487</v>
      </c>
      <c r="Z4" s="196"/>
      <c r="AA4" s="196"/>
      <c r="AC4" s="197" t="s">
        <v>486</v>
      </c>
      <c r="AD4" s="192" t="s">
        <v>491</v>
      </c>
      <c r="AE4" s="192"/>
      <c r="AF4" s="192"/>
      <c r="AH4" s="197" t="s">
        <v>492</v>
      </c>
      <c r="AJ4" s="198" t="s">
        <v>493</v>
      </c>
      <c r="AL4" s="198" t="s">
        <v>494</v>
      </c>
      <c r="AN4" s="197" t="s">
        <v>495</v>
      </c>
      <c r="AO4" s="197"/>
      <c r="AP4" s="197"/>
      <c r="AR4" s="192" t="s">
        <v>498</v>
      </c>
      <c r="AS4" s="192"/>
      <c r="AT4" s="192"/>
    </row>
    <row r="5" spans="1:46" s="14" customFormat="1" ht="18" customHeight="1">
      <c r="A5" s="176"/>
      <c r="B5" s="181"/>
      <c r="C5" s="180"/>
      <c r="D5" s="178"/>
      <c r="E5" s="179"/>
      <c r="F5" s="191"/>
      <c r="G5" s="178"/>
      <c r="H5" s="177"/>
      <c r="I5" s="178"/>
      <c r="J5" s="183"/>
      <c r="K5" s="54" t="s">
        <v>479</v>
      </c>
      <c r="L5" s="56" t="s">
        <v>480</v>
      </c>
      <c r="M5" s="187"/>
      <c r="N5" s="17" t="s">
        <v>479</v>
      </c>
      <c r="O5" s="22" t="s">
        <v>480</v>
      </c>
      <c r="P5" s="175"/>
      <c r="Q5" s="194"/>
      <c r="R5" s="200"/>
      <c r="S5" s="200"/>
      <c r="T5" s="193"/>
      <c r="V5" s="196"/>
      <c r="W5" s="57"/>
      <c r="X5" s="196"/>
      <c r="Y5" s="53" t="s">
        <v>488</v>
      </c>
      <c r="Z5" s="53" t="s">
        <v>489</v>
      </c>
      <c r="AA5" s="37" t="s">
        <v>490</v>
      </c>
      <c r="AC5" s="197"/>
      <c r="AD5" s="37" t="s">
        <v>488</v>
      </c>
      <c r="AE5" s="37" t="s">
        <v>489</v>
      </c>
      <c r="AF5" s="37" t="s">
        <v>490</v>
      </c>
      <c r="AH5" s="197"/>
      <c r="AJ5" s="197"/>
      <c r="AL5" s="197"/>
      <c r="AN5" s="37" t="s">
        <v>496</v>
      </c>
      <c r="AO5" s="37" t="s">
        <v>497</v>
      </c>
      <c r="AP5" s="37" t="s">
        <v>490</v>
      </c>
      <c r="AR5" s="37" t="s">
        <v>496</v>
      </c>
      <c r="AS5" s="37" t="s">
        <v>497</v>
      </c>
      <c r="AT5" s="37" t="s">
        <v>490</v>
      </c>
    </row>
    <row r="6" spans="1:46" ht="50.1" customHeight="1">
      <c r="A6" s="25" t="s">
        <v>499</v>
      </c>
      <c r="B6" s="18"/>
      <c r="C6" s="18"/>
      <c r="D6" s="18"/>
      <c r="E6" s="18"/>
      <c r="F6" s="101"/>
      <c r="G6" s="18"/>
      <c r="H6" s="23">
        <f t="shared" ref="H6:M6" si="0">SUM(H7:H17)</f>
        <v>113904008</v>
      </c>
      <c r="I6" s="23">
        <f t="shared" si="0"/>
        <v>113904008</v>
      </c>
      <c r="J6" s="23">
        <f t="shared" si="0"/>
        <v>0</v>
      </c>
      <c r="K6" s="23">
        <f t="shared" si="0"/>
        <v>-5969523</v>
      </c>
      <c r="L6" s="23">
        <f t="shared" si="0"/>
        <v>18267458</v>
      </c>
      <c r="M6" s="23">
        <f t="shared" si="0"/>
        <v>126201943</v>
      </c>
      <c r="N6" s="23">
        <f>SUBTOTAL(9,N12:N17)</f>
        <v>0</v>
      </c>
      <c r="O6" s="23">
        <f>SUBTOTAL(9,O12:O17)</f>
        <v>0</v>
      </c>
      <c r="P6" s="23">
        <f>SUBTOTAL(9,P12:P17)</f>
        <v>33045388</v>
      </c>
      <c r="Q6" s="20"/>
      <c r="R6" s="94"/>
      <c r="S6" s="20"/>
      <c r="T6" s="18"/>
      <c r="V6" s="20"/>
      <c r="X6" s="20"/>
      <c r="Y6" s="23">
        <f>SUBTOTAL(9,Y12:Y17)</f>
        <v>-4996274</v>
      </c>
      <c r="Z6" s="23">
        <f>SUBTOTAL(9,Z12:Z17)</f>
        <v>186880</v>
      </c>
      <c r="AA6" s="38" t="str">
        <f t="shared" ref="AA6" si="1">IF(SUM($K6:$L6)=SUM($Y6:$Z6),"OK","검토")</f>
        <v>검토</v>
      </c>
      <c r="AC6" s="20"/>
      <c r="AD6" s="23">
        <f>SUBTOTAL(9,AD12:AD17)</f>
        <v>0</v>
      </c>
      <c r="AE6" s="23">
        <f>SUBTOTAL(9,AE12:AE17)</f>
        <v>0</v>
      </c>
      <c r="AF6" s="38" t="str">
        <f t="shared" ref="AF6" si="2">IF(SUM($K6:$L6)=SUM($Y6:$Z6),"OK","검토")</f>
        <v>검토</v>
      </c>
      <c r="AH6" s="20"/>
      <c r="AJ6" s="20"/>
      <c r="AL6" s="20"/>
      <c r="AN6" s="23">
        <f>SUBTOTAL(9,AN12:AN17)</f>
        <v>-4996274</v>
      </c>
      <c r="AO6" s="23">
        <f>SUBTOTAL(9,AO12:AO17)</f>
        <v>5</v>
      </c>
      <c r="AP6" s="25" t="str">
        <f>IF(COUNTIF(AP12:AP17,"@@")&gt;0,"@@","OK")</f>
        <v>OK</v>
      </c>
      <c r="AR6" s="23">
        <f>SUBTOTAL(9,AR12:AR17)</f>
        <v>0</v>
      </c>
      <c r="AS6" s="23">
        <f>SUBTOTAL(9,AS12:AS17)</f>
        <v>5</v>
      </c>
      <c r="AT6" s="25" t="str">
        <f>IF(COUNTIF(AT12:AT17,"@@")&gt;0,"@@","OK")</f>
        <v>@@</v>
      </c>
    </row>
    <row r="7" spans="1:46" s="84" customFormat="1" ht="50.1" customHeight="1">
      <c r="A7" s="58" t="s">
        <v>813</v>
      </c>
      <c r="B7" s="79" t="s">
        <v>815</v>
      </c>
      <c r="C7" s="80" t="s">
        <v>817</v>
      </c>
      <c r="D7" s="81" t="s">
        <v>818</v>
      </c>
      <c r="E7" s="81"/>
      <c r="F7" s="106"/>
      <c r="G7" s="81" t="s">
        <v>819</v>
      </c>
      <c r="H7" s="60">
        <v>71622960</v>
      </c>
      <c r="I7" s="61">
        <v>71622960</v>
      </c>
      <c r="J7" s="62">
        <f>IF(D7="","",H7-I7)</f>
        <v>0</v>
      </c>
      <c r="K7" s="61">
        <v>-250500</v>
      </c>
      <c r="L7" s="63"/>
      <c r="M7" s="64">
        <f>H7+K7+L7</f>
        <v>71372460</v>
      </c>
      <c r="N7" s="61"/>
      <c r="O7" s="63"/>
      <c r="P7" s="65">
        <f>H7+N7+O7</f>
        <v>71622960</v>
      </c>
      <c r="Q7" s="66" t="str">
        <f>IF(AND((M7=0),(P7&gt;0)),"O",IF(AND((K7&lt;0),(M7-P7&lt;0)),"O","X"))</f>
        <v>O</v>
      </c>
      <c r="R7" s="67" t="s">
        <v>854</v>
      </c>
      <c r="S7" s="82"/>
      <c r="T7" s="83"/>
      <c r="V7" s="66" t="s">
        <v>756</v>
      </c>
      <c r="X7" s="66" t="s">
        <v>769</v>
      </c>
      <c r="Y7" s="61">
        <v>-250500</v>
      </c>
      <c r="Z7" s="61">
        <v>0</v>
      </c>
      <c r="AA7" s="66" t="str">
        <f>IF(SUM($K7:$L7)=SUM($Y7:$Z7),"OK","검토")</f>
        <v>OK</v>
      </c>
      <c r="AC7" s="66"/>
      <c r="AD7" s="61" t="str">
        <f>IF($X7&lt;&gt;"도비",IF($V7="국도비","직접입력",SUM($N7:$O7)),)</f>
        <v>직접입력</v>
      </c>
      <c r="AE7" s="61" t="str">
        <f>IF($X7="도비",SUM(N7:O7),IF($V7="국도비","직접입력",SUM(N7:O7)-AD7))</f>
        <v>직접입력</v>
      </c>
      <c r="AF7" s="66" t="str">
        <f>IF(SUM(N7:O7)=SUM(AD7:AE7),"OK","검토")</f>
        <v>OK</v>
      </c>
      <c r="AH7" s="66" t="str">
        <f>IF(AJ7="","",IF(X7="도비","세입없음",CONCATENATE(AJ7,"-",COUNTIF($AJ$7:AJ7,AJ7))))</f>
        <v>0223-1</v>
      </c>
      <c r="AJ7" s="66" t="str">
        <f t="array" ref="AJ7">IF(C7="","",INDEX([2]구분표!$I$2:$I$313, MATCH(1,([2]구분표!$E$2:$E$313='[2]4추일입'!B7)*([2]구분표!$F$2:$F$313='[2]4추일입'!C7)*([2]구분표!$G$2:$G$313='[2]4추일입'!A7),0)))</f>
        <v>0223</v>
      </c>
      <c r="AL7" s="66"/>
      <c r="AN7" s="61">
        <v>-250000</v>
      </c>
      <c r="AO7" s="61">
        <f>IF(AH7="","",COUNTIFS('4추일출'!$AH$6:$AH$16,'4추일입'!AH7))</f>
        <v>1</v>
      </c>
      <c r="AP7" s="66" t="str">
        <f>IF(Y7=AN7,"OK","@@")</f>
        <v>@@</v>
      </c>
      <c r="AR7" s="61" t="e">
        <f>IF(AH7="",0,SUMIFS('[2]4추일출'!$AC$6:$AC$66,'[2]4추일출'!$AG$6:$AG$66,'[2]4추일입'!$AG7))</f>
        <v>#VALUE!</v>
      </c>
      <c r="AS7" s="61" t="e">
        <f>IF(AH7="","",COUNTIFS('[2]4추일출'!$AG$6:$AG$66,AH7))</f>
        <v>#VALUE!</v>
      </c>
      <c r="AT7" s="66" t="e">
        <f>IF(AD7=AR7,"OK","@@")</f>
        <v>#VALUE!</v>
      </c>
    </row>
    <row r="8" spans="1:46" s="84" customFormat="1" ht="50.1" customHeight="1">
      <c r="A8" s="58" t="s">
        <v>820</v>
      </c>
      <c r="B8" s="79" t="s">
        <v>821</v>
      </c>
      <c r="C8" s="80" t="s">
        <v>822</v>
      </c>
      <c r="D8" s="81" t="s">
        <v>818</v>
      </c>
      <c r="E8" s="81"/>
      <c r="F8" s="106"/>
      <c r="G8" s="81" t="s">
        <v>823</v>
      </c>
      <c r="H8" s="60">
        <v>8894660</v>
      </c>
      <c r="I8" s="61">
        <v>8894660</v>
      </c>
      <c r="J8" s="62">
        <f t="shared" ref="J8:J11" si="3">IF(D8="","",H8-I8)</f>
        <v>0</v>
      </c>
      <c r="K8" s="61">
        <v>-100419</v>
      </c>
      <c r="L8" s="63"/>
      <c r="M8" s="64">
        <f t="shared" ref="M8:M11" si="4">H8+K8+L8</f>
        <v>8794241</v>
      </c>
      <c r="N8" s="61"/>
      <c r="O8" s="63"/>
      <c r="P8" s="65">
        <f t="shared" ref="P8:P11" si="5">H8+N8+O8</f>
        <v>8894660</v>
      </c>
      <c r="Q8" s="66" t="str">
        <f t="shared" ref="Q8:Q11" si="6">IF(AND((M8=0),(P8&gt;0)),"O",IF(AND((K8&lt;0),(M8-P8&lt;0)),"O","X"))</f>
        <v>O</v>
      </c>
      <c r="R8" s="67" t="s">
        <v>855</v>
      </c>
      <c r="S8" s="82"/>
      <c r="T8" s="83"/>
      <c r="V8" s="66" t="s">
        <v>756</v>
      </c>
      <c r="X8" s="66" t="s">
        <v>769</v>
      </c>
      <c r="Y8" s="61">
        <v>-100419</v>
      </c>
      <c r="Z8" s="61">
        <v>0</v>
      </c>
      <c r="AA8" s="66" t="str">
        <f t="shared" ref="AA8:AA11" si="7">IF(SUM($K8:$L8)=SUM($Y8:$Z8),"OK","검토")</f>
        <v>OK</v>
      </c>
      <c r="AC8" s="66"/>
      <c r="AD8" s="61" t="str">
        <f t="shared" ref="AD8:AD11" si="8">IF($X8&lt;&gt;"도비",IF($V8="국도비","직접입력",SUM($N8:$O8)),)</f>
        <v>직접입력</v>
      </c>
      <c r="AE8" s="61" t="str">
        <f t="shared" ref="AE8:AE11" si="9">IF($X8="도비",SUM(N8:O8),IF($V8="국도비","직접입력",SUM(N8:O8)-AD8))</f>
        <v>직접입력</v>
      </c>
      <c r="AF8" s="66" t="str">
        <f t="shared" ref="AF8:AF11" si="10">IF(SUM(N8:O8)=SUM(AD8:AE8),"OK","검토")</f>
        <v>OK</v>
      </c>
      <c r="AH8" s="66" t="str">
        <f>IF(AJ8="","",IF(X8="도비","세입없음",CONCATENATE(AJ8,"-",COUNTIF($AJ$7:AJ8,AJ8))))</f>
        <v>0223-2</v>
      </c>
      <c r="AJ8" s="66" t="str">
        <f t="array" ref="AJ8">IF(C8="","",INDEX([2]구분표!$I$2:$I$313, MATCH(1,([2]구분표!$E$2:$E$313='[2]4추일입'!B8)*([2]구분표!$F$2:$F$313='[2]4추일입'!C8)*([2]구분표!$G$2:$G$313='[2]4추일입'!A8),0)))</f>
        <v>0223</v>
      </c>
      <c r="AL8" s="66"/>
      <c r="AN8" s="61">
        <v>-100419</v>
      </c>
      <c r="AO8" s="61">
        <f>IF(AH8="","",COUNTIFS('4추일출'!$AH$6:$AH$16,'4추일입'!AH8))</f>
        <v>1</v>
      </c>
      <c r="AP8" s="66" t="str">
        <f t="shared" ref="AP8:AP11" si="11">IF(Y8=AN8,"OK","@@")</f>
        <v>OK</v>
      </c>
      <c r="AR8" s="61" t="e">
        <f>IF(AH8="",0,SUMIFS('[2]4추일출'!$AC$6:$AC$66,'[2]4추일출'!$AG$6:$AG$66,'[2]4추일입'!$AG8))</f>
        <v>#VALUE!</v>
      </c>
      <c r="AS8" s="61" t="e">
        <f>IF(AH8="","",COUNTIFS('[2]4추일출'!$AG$6:$AG$66,AH8))</f>
        <v>#VALUE!</v>
      </c>
      <c r="AT8" s="66" t="e">
        <f t="shared" ref="AT8:AT11" si="12">IF(AD8=AR8,"OK","@@")</f>
        <v>#VALUE!</v>
      </c>
    </row>
    <row r="9" spans="1:46" s="84" customFormat="1" ht="50.1" customHeight="1">
      <c r="A9" s="58" t="s">
        <v>824</v>
      </c>
      <c r="B9" s="79" t="s">
        <v>825</v>
      </c>
      <c r="C9" s="80" t="s">
        <v>826</v>
      </c>
      <c r="D9" s="81" t="s">
        <v>818</v>
      </c>
      <c r="E9" s="81"/>
      <c r="F9" s="106"/>
      <c r="G9" s="81" t="s">
        <v>827</v>
      </c>
      <c r="H9" s="60">
        <v>341000</v>
      </c>
      <c r="I9" s="61">
        <v>341000</v>
      </c>
      <c r="J9" s="62">
        <f t="shared" si="3"/>
        <v>0</v>
      </c>
      <c r="K9" s="61">
        <v>-81604</v>
      </c>
      <c r="L9" s="63"/>
      <c r="M9" s="64">
        <f t="shared" si="4"/>
        <v>259396</v>
      </c>
      <c r="N9" s="61"/>
      <c r="O9" s="63"/>
      <c r="P9" s="65">
        <f t="shared" si="5"/>
        <v>341000</v>
      </c>
      <c r="Q9" s="66" t="str">
        <f t="shared" si="6"/>
        <v>O</v>
      </c>
      <c r="R9" s="67" t="s">
        <v>855</v>
      </c>
      <c r="S9" s="82"/>
      <c r="T9" s="83"/>
      <c r="V9" s="66" t="s">
        <v>756</v>
      </c>
      <c r="X9" s="66" t="s">
        <v>828</v>
      </c>
      <c r="Y9" s="61">
        <v>-81604</v>
      </c>
      <c r="Z9" s="61">
        <v>0</v>
      </c>
      <c r="AA9" s="66" t="str">
        <f t="shared" si="7"/>
        <v>OK</v>
      </c>
      <c r="AC9" s="66"/>
      <c r="AD9" s="61" t="str">
        <f t="shared" si="8"/>
        <v>직접입력</v>
      </c>
      <c r="AE9" s="61" t="str">
        <f t="shared" si="9"/>
        <v>직접입력</v>
      </c>
      <c r="AF9" s="66" t="str">
        <f t="shared" si="10"/>
        <v>OK</v>
      </c>
      <c r="AH9" s="66" t="str">
        <f>IF(AJ9="","",IF(X9="도비","세입없음",CONCATENATE(AJ9,"-",COUNTIF($AJ$7:AJ9,AJ9))))</f>
        <v>0223-3</v>
      </c>
      <c r="AJ9" s="66" t="str">
        <f t="array" ref="AJ9">IF(C9="","",INDEX([2]구분표!$I$2:$I$313, MATCH(1,([2]구분표!$E$2:$E$313='[2]4추일입'!B9)*([2]구분표!$F$2:$F$313='[2]4추일입'!C9)*([2]구분표!$G$2:$G$313='[2]4추일입'!A9),0)))</f>
        <v>0223</v>
      </c>
      <c r="AL9" s="66"/>
      <c r="AN9" s="61">
        <v>-81604</v>
      </c>
      <c r="AO9" s="61">
        <f>IF(AH9="","",COUNTIFS('4추일출'!$AH$6:$AH$16,'4추일입'!AH9))</f>
        <v>1</v>
      </c>
      <c r="AP9" s="66" t="str">
        <f t="shared" si="11"/>
        <v>OK</v>
      </c>
      <c r="AR9" s="61" t="e">
        <f>IF(AH9="",0,SUMIFS('[2]4추일출'!$AC$6:$AC$66,'[2]4추일출'!$AG$6:$AG$66,'[2]4추일입'!$AG9))</f>
        <v>#VALUE!</v>
      </c>
      <c r="AS9" s="61" t="e">
        <f>IF(AH9="","",COUNTIFS('[2]4추일출'!$AG$6:$AG$66,AH9))</f>
        <v>#VALUE!</v>
      </c>
      <c r="AT9" s="66" t="e">
        <f t="shared" si="12"/>
        <v>#VALUE!</v>
      </c>
    </row>
    <row r="10" spans="1:46" s="84" customFormat="1" ht="50.1" customHeight="1">
      <c r="A10" s="58" t="s">
        <v>829</v>
      </c>
      <c r="B10" s="79" t="s">
        <v>830</v>
      </c>
      <c r="C10" s="80" t="s">
        <v>831</v>
      </c>
      <c r="D10" s="81" t="s">
        <v>833</v>
      </c>
      <c r="E10" s="81"/>
      <c r="F10" s="106"/>
      <c r="G10" s="81" t="s">
        <v>834</v>
      </c>
      <c r="H10" s="60">
        <v>0</v>
      </c>
      <c r="I10" s="61">
        <v>0</v>
      </c>
      <c r="J10" s="62">
        <f t="shared" si="3"/>
        <v>0</v>
      </c>
      <c r="K10" s="61"/>
      <c r="L10" s="63">
        <v>4239709</v>
      </c>
      <c r="M10" s="64">
        <f t="shared" si="4"/>
        <v>4239709</v>
      </c>
      <c r="N10" s="61"/>
      <c r="O10" s="63"/>
      <c r="P10" s="65">
        <f t="shared" si="5"/>
        <v>0</v>
      </c>
      <c r="Q10" s="66" t="str">
        <f t="shared" si="6"/>
        <v>X</v>
      </c>
      <c r="R10" s="67" t="s">
        <v>856</v>
      </c>
      <c r="S10" s="82"/>
      <c r="T10" s="83"/>
      <c r="V10" s="66" t="s">
        <v>756</v>
      </c>
      <c r="X10" s="66" t="s">
        <v>757</v>
      </c>
      <c r="Y10" s="61">
        <v>4239709</v>
      </c>
      <c r="Z10" s="61">
        <v>0</v>
      </c>
      <c r="AA10" s="66" t="str">
        <f t="shared" si="7"/>
        <v>OK</v>
      </c>
      <c r="AC10" s="66"/>
      <c r="AD10" s="61" t="str">
        <f t="shared" si="8"/>
        <v>직접입력</v>
      </c>
      <c r="AE10" s="61" t="str">
        <f t="shared" si="9"/>
        <v>직접입력</v>
      </c>
      <c r="AF10" s="66" t="str">
        <f t="shared" si="10"/>
        <v>OK</v>
      </c>
      <c r="AH10" s="66" t="str">
        <f>IF(AJ10="","",IF(X10="도비","세입없음",CONCATENATE(AJ10,"-",COUNTIF($AJ$7:AJ10,AJ10))))</f>
        <v>0223-4</v>
      </c>
      <c r="AJ10" s="66" t="str">
        <f t="array" ref="AJ10">IF(C10="","",INDEX([2]구분표!$I$2:$I$313, MATCH(1,([2]구분표!$E$2:$E$313='[2]4추일입'!B10)*([2]구분표!$F$2:$F$313='[2]4추일입'!C10)*([2]구분표!$G$2:$G$313='[2]4추일입'!A10),0)))</f>
        <v>0223</v>
      </c>
      <c r="AL10" s="66"/>
      <c r="AN10" s="61">
        <v>4239709</v>
      </c>
      <c r="AO10" s="61">
        <f>IF(AH10="","",COUNTIFS('4추일출'!$AH$6:$AH$16,'4추일입'!AH10))</f>
        <v>1</v>
      </c>
      <c r="AP10" s="66" t="str">
        <f t="shared" si="11"/>
        <v>OK</v>
      </c>
      <c r="AR10" s="61" t="e">
        <f>IF(AH10="",0,SUMIFS('[2]4추일출'!$AC$6:$AC$66,'[2]4추일출'!$AG$6:$AG$66,'[2]4추일입'!$AG10))</f>
        <v>#VALUE!</v>
      </c>
      <c r="AS10" s="61" t="e">
        <f>IF(AH10="","",COUNTIFS('[2]4추일출'!$AG$6:$AG$66,AH10))</f>
        <v>#VALUE!</v>
      </c>
      <c r="AT10" s="66" t="e">
        <f t="shared" si="12"/>
        <v>#VALUE!</v>
      </c>
    </row>
    <row r="11" spans="1:46" s="84" customFormat="1" ht="50.1" customHeight="1">
      <c r="A11" s="58" t="s">
        <v>812</v>
      </c>
      <c r="B11" s="79" t="s">
        <v>814</v>
      </c>
      <c r="C11" s="80" t="s">
        <v>816</v>
      </c>
      <c r="D11" s="81" t="s">
        <v>832</v>
      </c>
      <c r="E11" s="81"/>
      <c r="F11" s="106"/>
      <c r="G11" s="81" t="s">
        <v>875</v>
      </c>
      <c r="H11" s="60">
        <v>0</v>
      </c>
      <c r="I11" s="61">
        <v>0</v>
      </c>
      <c r="J11" s="62">
        <f t="shared" si="3"/>
        <v>0</v>
      </c>
      <c r="K11" s="61"/>
      <c r="L11" s="63">
        <v>13300143</v>
      </c>
      <c r="M11" s="64">
        <f t="shared" si="4"/>
        <v>13300143</v>
      </c>
      <c r="N11" s="61"/>
      <c r="O11" s="63"/>
      <c r="P11" s="65">
        <f t="shared" si="5"/>
        <v>0</v>
      </c>
      <c r="Q11" s="66" t="str">
        <f t="shared" si="6"/>
        <v>X</v>
      </c>
      <c r="R11" s="67" t="s">
        <v>856</v>
      </c>
      <c r="S11" s="82"/>
      <c r="T11" s="83"/>
      <c r="V11" s="66" t="s">
        <v>756</v>
      </c>
      <c r="X11" s="66" t="s">
        <v>757</v>
      </c>
      <c r="Y11" s="61">
        <v>13300143</v>
      </c>
      <c r="Z11" s="61">
        <v>0</v>
      </c>
      <c r="AA11" s="66" t="str">
        <f t="shared" si="7"/>
        <v>OK</v>
      </c>
      <c r="AC11" s="66"/>
      <c r="AD11" s="61" t="str">
        <f t="shared" si="8"/>
        <v>직접입력</v>
      </c>
      <c r="AE11" s="61" t="str">
        <f t="shared" si="9"/>
        <v>직접입력</v>
      </c>
      <c r="AF11" s="66" t="str">
        <f t="shared" si="10"/>
        <v>OK</v>
      </c>
      <c r="AH11" s="66" t="str">
        <f>IF(AJ11="","",IF(X11="도비","세입없음",CONCATENATE(AJ11,"-",COUNTIF($AJ$7:AJ11,AJ11))))</f>
        <v>0223-5</v>
      </c>
      <c r="AJ11" s="66" t="str">
        <f t="array" ref="AJ11">IF(C11="","",INDEX([2]구분표!$I$2:$I$313, MATCH(1,([2]구분표!$E$2:$E$313='[2]4추일입'!B11)*([2]구분표!$F$2:$F$313='[2]4추일입'!C11)*([2]구분표!$G$2:$G$313='[2]4추일입'!A11),0)))</f>
        <v>0223</v>
      </c>
      <c r="AL11" s="66"/>
      <c r="AN11" s="61">
        <v>13300143</v>
      </c>
      <c r="AO11" s="61">
        <f>IF(AH11="","",COUNTIFS('4추일출'!$AH$6:$AH$16,'4추일입'!AH11))</f>
        <v>1</v>
      </c>
      <c r="AP11" s="66" t="str">
        <f t="shared" si="11"/>
        <v>OK</v>
      </c>
      <c r="AR11" s="61" t="e">
        <f>IF(AH11="",0,SUMIFS('[2]4추일출'!$AC$6:$AC$66,'[2]4추일출'!$AG$6:$AG$66,'[2]4추일입'!$AG11))</f>
        <v>#VALUE!</v>
      </c>
      <c r="AS11" s="61" t="e">
        <f>IF(AH11="","",COUNTIFS('[2]4추일출'!$AG$6:$AG$66,AH11))</f>
        <v>#VALUE!</v>
      </c>
      <c r="AT11" s="66" t="e">
        <f t="shared" si="12"/>
        <v>#VALUE!</v>
      </c>
    </row>
    <row r="12" spans="1:46" s="84" customFormat="1" ht="50.1" customHeight="1">
      <c r="A12" s="58" t="str">
        <f>IFERROR(VLOOKUP($C12,구분표!$A$2:$C$313,2,FALSE),"")</f>
        <v>농정해양위원회</v>
      </c>
      <c r="B12" s="79" t="str">
        <f>IFERROR(VLOOKUP($C12,구분표!$A$2:$C$313,3,FALSE),"")</f>
        <v>축산산림국</v>
      </c>
      <c r="C12" s="80" t="s">
        <v>800</v>
      </c>
      <c r="D12" s="76" t="s">
        <v>754</v>
      </c>
      <c r="E12" s="76"/>
      <c r="F12" s="102"/>
      <c r="G12" s="59" t="s">
        <v>938</v>
      </c>
      <c r="H12" s="60">
        <v>0</v>
      </c>
      <c r="I12" s="61">
        <v>0</v>
      </c>
      <c r="J12" s="62">
        <f>IF(D12="","",H12-I12)</f>
        <v>0</v>
      </c>
      <c r="K12" s="61"/>
      <c r="L12" s="63">
        <v>300000</v>
      </c>
      <c r="M12" s="64">
        <f>H12+K12+L12</f>
        <v>300000</v>
      </c>
      <c r="N12" s="61"/>
      <c r="O12" s="63"/>
      <c r="P12" s="65">
        <f>H12+N12+O12</f>
        <v>0</v>
      </c>
      <c r="Q12" s="66" t="str">
        <f>IF(AND((M12=0),(P12&gt;0)),"O",IF(AND((K12&lt;0),(M12-P12&lt;0)),"O","X"))</f>
        <v>X</v>
      </c>
      <c r="R12" s="67" t="s">
        <v>874</v>
      </c>
      <c r="S12" s="82"/>
      <c r="T12" s="83"/>
      <c r="V12" s="66" t="s">
        <v>756</v>
      </c>
      <c r="X12" s="66" t="s">
        <v>757</v>
      </c>
      <c r="Y12" s="61">
        <v>300000</v>
      </c>
      <c r="Z12" s="61">
        <v>0</v>
      </c>
      <c r="AA12" s="66" t="str">
        <f>IF(SUM($K12:$L12)=SUM($Y12:$Z12),"OK","검토")</f>
        <v>OK</v>
      </c>
      <c r="AC12" s="66"/>
      <c r="AD12" s="61" t="str">
        <f>IF($X12&lt;&gt;"도비",IF($V12="국도비","직접입력",SUM($N12:$O12)),)</f>
        <v>직접입력</v>
      </c>
      <c r="AE12" s="61" t="str">
        <f>IF($X12="도비",SUM(N12:O12),IF($V12="국도비","직접입력",SUM(N12:O12)-AD12))</f>
        <v>직접입력</v>
      </c>
      <c r="AF12" s="66" t="str">
        <f>IF(SUM(N12:O12)=SUM(AD12:AE12),"OK","검토")</f>
        <v>OK</v>
      </c>
      <c r="AH12" s="66" t="str">
        <f>IF(AJ12="","",IF(X12="도비","세입없음",CONCATENATE(AJ12,"-",COUNTIF($AJ$12:AJ12,AJ12))))</f>
        <v>0233-1</v>
      </c>
      <c r="AJ12" s="66" t="str">
        <f t="array" ref="AJ12">IF(C12="","",INDEX(구분표!$I$2:$I$313, MATCH(1,(구분표!$E$2:$E$313='4추일입'!B12)*(구분표!$F$2:$F$313='4추일입'!C12)*(구분표!$G$2:$G$313='4추일입'!A12),0)))</f>
        <v>0233</v>
      </c>
      <c r="AL12" s="66"/>
      <c r="AN12" s="61">
        <v>300000</v>
      </c>
      <c r="AO12" s="61">
        <f>IF(AH12="","",COUNTIFS('4추일출'!$AH$6:$AH$16,'4추일입'!AH12))</f>
        <v>0</v>
      </c>
      <c r="AP12" s="66" t="str">
        <f>IF(Y12=AN12,"OK","@@")</f>
        <v>OK</v>
      </c>
      <c r="AR12" s="61">
        <f>IF(AH12="",0,SUMIFS('4추일출'!$AD$6:$AD$16,'4추일출'!$AH$6:$AH$16,'4추일입'!$AH12))</f>
        <v>0</v>
      </c>
      <c r="AS12" s="61">
        <f>IF(AH12="","",COUNTIFS('4추일출'!$AH$6:$AH$16,AH12))</f>
        <v>0</v>
      </c>
      <c r="AT12" s="66" t="str">
        <f>IF(AD12=AR12,"OK","@@")</f>
        <v>@@</v>
      </c>
    </row>
    <row r="13" spans="1:46" s="84" customFormat="1" ht="50.1" customHeight="1">
      <c r="A13" s="58" t="str">
        <f>IFERROR(VLOOKUP($C13,[3]구분표!$A$2:$C$313,2,FALSE),"")</f>
        <v>농정해양위원회</v>
      </c>
      <c r="B13" s="79" t="str">
        <f>IFERROR(VLOOKUP($C13,[3]구분표!$A$2:$C$313,3,FALSE),"")</f>
        <v>축산산림국</v>
      </c>
      <c r="C13" s="80" t="s">
        <v>760</v>
      </c>
      <c r="D13" s="76" t="s">
        <v>761</v>
      </c>
      <c r="E13" s="76"/>
      <c r="F13" s="102"/>
      <c r="G13" s="59" t="s">
        <v>939</v>
      </c>
      <c r="H13" s="60">
        <v>10240000</v>
      </c>
      <c r="I13" s="61">
        <v>10240000</v>
      </c>
      <c r="J13" s="62">
        <f t="shared" ref="J13:J17" si="13">IF(D13="","",H13-I13)</f>
        <v>0</v>
      </c>
      <c r="K13" s="61">
        <v>-5537000</v>
      </c>
      <c r="L13" s="63"/>
      <c r="M13" s="64">
        <f t="shared" ref="M13:M17" si="14">H13+K13+L13</f>
        <v>4703000</v>
      </c>
      <c r="N13" s="61"/>
      <c r="O13" s="63"/>
      <c r="P13" s="65">
        <f t="shared" ref="P13:P17" si="15">H13+N13+O13</f>
        <v>10240000</v>
      </c>
      <c r="Q13" s="66" t="str">
        <f t="shared" ref="Q13:Q17" si="16">IF(AND((M13=0),(P13&gt;0)),"O",IF(AND((K13&lt;0),(M13-P13&lt;0)),"O","X"))</f>
        <v>O</v>
      </c>
      <c r="R13" s="67" t="s">
        <v>767</v>
      </c>
      <c r="S13" s="67"/>
      <c r="T13" s="83"/>
      <c r="V13" s="66" t="s">
        <v>756</v>
      </c>
      <c r="X13" s="66" t="s">
        <v>757</v>
      </c>
      <c r="Y13" s="61">
        <v>-5537000</v>
      </c>
      <c r="Z13" s="61">
        <v>0</v>
      </c>
      <c r="AA13" s="66" t="str">
        <f t="shared" ref="AA13:AA17" si="17">IF(SUM($K13:$L13)=SUM($Y13:$Z13),"OK","검토")</f>
        <v>OK</v>
      </c>
      <c r="AC13" s="66"/>
      <c r="AD13" s="61" t="str">
        <f t="shared" ref="AD13:AD17" si="18">IF($X13&lt;&gt;"도비",IF($V13="국도비","직접입력",SUM($N13:$O13)),)</f>
        <v>직접입력</v>
      </c>
      <c r="AE13" s="61" t="str">
        <f t="shared" ref="AE13:AE17" si="19">IF($X13="도비",SUM(N13:O13),IF($V13="국도비","직접입력",SUM(N13:O13)-AD13))</f>
        <v>직접입력</v>
      </c>
      <c r="AF13" s="66" t="str">
        <f t="shared" ref="AF13:AF17" si="20">IF(SUM(N13:O13)=SUM(AD13:AE13),"OK","검토")</f>
        <v>OK</v>
      </c>
      <c r="AH13" s="66" t="str">
        <f>IF(AJ13="","",IF(X13="도비","세입없음",CONCATENATE(AJ13,"-",COUNTIF($AJ$12:AJ13,AJ13))))</f>
        <v>0228-1</v>
      </c>
      <c r="AJ13" s="66" t="str">
        <f t="array" ref="AJ13">IF(C13="","",INDEX(구분표!$I$2:$I$313, MATCH(1,(구분표!$E$2:$E$313='4추일입'!B13)*(구분표!$F$2:$F$313='4추일입'!C13)*(구분표!$G$2:$G$313='4추일입'!A13),0)))</f>
        <v>0228</v>
      </c>
      <c r="AL13" s="66"/>
      <c r="AN13" s="61">
        <v>-5537000</v>
      </c>
      <c r="AO13" s="61">
        <f>IF(AH13="","",COUNTIFS('4추일출'!$AH$6:$AH$16,'4추일입'!AH13))</f>
        <v>1</v>
      </c>
      <c r="AP13" s="66" t="str">
        <f t="shared" ref="AP13:AP17" si="21">IF(Y13=AN13,"OK","@@")</f>
        <v>OK</v>
      </c>
      <c r="AR13" s="61">
        <f>IF(AH13="",0,SUMIFS('4추일출'!$AD$6:$AD$16,'4추일출'!$AH$6:$AH$16,'4추일입'!$AH13))</f>
        <v>0</v>
      </c>
      <c r="AS13" s="61">
        <f>IF(AH13="","",COUNTIFS('4추일출'!$AH$6:$AH$16,AH13))</f>
        <v>1</v>
      </c>
      <c r="AT13" s="66" t="str">
        <f t="shared" ref="AT13:AT17" si="22">IF(AD13=AR13,"OK","@@")</f>
        <v>@@</v>
      </c>
    </row>
    <row r="14" spans="1:46" s="84" customFormat="1" ht="50.1" customHeight="1">
      <c r="A14" s="86" t="str">
        <f>IFERROR(VLOOKUP($C14,[3]구분표!$A$2:$C$313,2,FALSE),"")</f>
        <v>농정해양위원회</v>
      </c>
      <c r="B14" s="79" t="str">
        <f>IFERROR(VLOOKUP($C14,[3]구분표!$A$2:$C$313,3,FALSE),"")</f>
        <v>축산산림국</v>
      </c>
      <c r="C14" s="80" t="s">
        <v>760</v>
      </c>
      <c r="D14" s="76" t="s">
        <v>754</v>
      </c>
      <c r="E14" s="76"/>
      <c r="F14" s="102"/>
      <c r="G14" s="59" t="s">
        <v>762</v>
      </c>
      <c r="H14" s="60">
        <v>0</v>
      </c>
      <c r="I14" s="61">
        <v>0</v>
      </c>
      <c r="J14" s="62">
        <f t="shared" si="13"/>
        <v>0</v>
      </c>
      <c r="K14" s="61"/>
      <c r="L14" s="63">
        <v>143880</v>
      </c>
      <c r="M14" s="64">
        <f t="shared" si="14"/>
        <v>143880</v>
      </c>
      <c r="N14" s="61"/>
      <c r="O14" s="63"/>
      <c r="P14" s="65">
        <f t="shared" si="15"/>
        <v>0</v>
      </c>
      <c r="Q14" s="66" t="str">
        <f t="shared" si="16"/>
        <v>X</v>
      </c>
      <c r="R14" s="67" t="s">
        <v>764</v>
      </c>
      <c r="S14" s="67"/>
      <c r="T14" s="83"/>
      <c r="V14" s="66" t="s">
        <v>766</v>
      </c>
      <c r="X14" s="66" t="s">
        <v>766</v>
      </c>
      <c r="Y14" s="61">
        <f t="shared" ref="Y14:Y15" si="23">IF($X14&lt;&gt;"도비",IF($V14="국도비","직접입력",SUM($K14:$L14)),)</f>
        <v>0</v>
      </c>
      <c r="Z14" s="61">
        <f t="shared" ref="Z14:Z15" si="24">IF($X14="도비",SUM($K14:$L14),IF($V14="국도비","직접입력",SUM($K14:$L14)-$Y14))</f>
        <v>143880</v>
      </c>
      <c r="AA14" s="66" t="str">
        <f t="shared" si="17"/>
        <v>OK</v>
      </c>
      <c r="AC14" s="66"/>
      <c r="AD14" s="61">
        <f t="shared" si="18"/>
        <v>0</v>
      </c>
      <c r="AE14" s="61">
        <f t="shared" si="19"/>
        <v>0</v>
      </c>
      <c r="AF14" s="66" t="str">
        <f t="shared" si="20"/>
        <v>OK</v>
      </c>
      <c r="AH14" s="66" t="str">
        <f>IF(AJ14="","",IF(X14="도비","세입없음",CONCATENATE(AJ14,"-",COUNTIF($AJ$12:AJ14,AJ14))))</f>
        <v>세입없음</v>
      </c>
      <c r="AJ14" s="66" t="str">
        <f t="array" ref="AJ14">IF(C14="","",INDEX(구분표!$I$2:$I$313, MATCH(1,(구분표!$E$2:$E$313='4추일입'!B14)*(구분표!$F$2:$F$313='4추일입'!C14)*(구분표!$G$2:$G$313='4추일입'!A14),0)))</f>
        <v>0228</v>
      </c>
      <c r="AL14" s="66"/>
      <c r="AN14" s="61">
        <f>IF(AH14="",0,SUMIFS('4추일출'!$Y$6:$Y$16,'4추일출'!$AH$6:$AH$16,'4추일입'!$AH14))</f>
        <v>0</v>
      </c>
      <c r="AO14" s="61">
        <f>IF(AH14="","",COUNTIFS('4추일출'!$AH$6:$AH$16,'4추일입'!AH14))</f>
        <v>0</v>
      </c>
      <c r="AP14" s="66" t="str">
        <f t="shared" si="21"/>
        <v>OK</v>
      </c>
      <c r="AR14" s="61">
        <f>IF(AH14="",0,SUMIFS('4추일출'!$AD$6:$AD$16,'4추일출'!$AH$6:$AH$16,'4추일입'!$AH14))</f>
        <v>0</v>
      </c>
      <c r="AS14" s="61">
        <f>IF(AH14="","",COUNTIFS('4추일출'!$AH$6:$AH$16,AH14))</f>
        <v>0</v>
      </c>
      <c r="AT14" s="66" t="str">
        <f t="shared" si="22"/>
        <v>OK</v>
      </c>
    </row>
    <row r="15" spans="1:46" s="84" customFormat="1" ht="50.1" customHeight="1">
      <c r="A15" s="86" t="str">
        <f>IFERROR(VLOOKUP($C15,[3]구분표!$A$2:$C$313,2,FALSE),"")</f>
        <v>농정해양위원회</v>
      </c>
      <c r="B15" s="79" t="str">
        <f>IFERROR(VLOOKUP($C15,[3]구분표!$A$2:$C$313,3,FALSE),"")</f>
        <v>축산산림국</v>
      </c>
      <c r="C15" s="80" t="s">
        <v>760</v>
      </c>
      <c r="D15" s="76" t="s">
        <v>754</v>
      </c>
      <c r="E15" s="76"/>
      <c r="F15" s="102"/>
      <c r="G15" s="59" t="s">
        <v>763</v>
      </c>
      <c r="H15" s="60">
        <v>0</v>
      </c>
      <c r="I15" s="61">
        <v>0</v>
      </c>
      <c r="J15" s="62">
        <f t="shared" si="13"/>
        <v>0</v>
      </c>
      <c r="K15" s="61"/>
      <c r="L15" s="63">
        <v>43000</v>
      </c>
      <c r="M15" s="64">
        <f t="shared" si="14"/>
        <v>43000</v>
      </c>
      <c r="N15" s="61"/>
      <c r="O15" s="63"/>
      <c r="P15" s="65">
        <f t="shared" si="15"/>
        <v>0</v>
      </c>
      <c r="Q15" s="66" t="str">
        <f t="shared" si="16"/>
        <v>X</v>
      </c>
      <c r="R15" s="67" t="s">
        <v>765</v>
      </c>
      <c r="S15" s="67"/>
      <c r="T15" s="83"/>
      <c r="V15" s="66" t="s">
        <v>766</v>
      </c>
      <c r="X15" s="66" t="s">
        <v>766</v>
      </c>
      <c r="Y15" s="61">
        <f t="shared" si="23"/>
        <v>0</v>
      </c>
      <c r="Z15" s="61">
        <f t="shared" si="24"/>
        <v>43000</v>
      </c>
      <c r="AA15" s="66" t="str">
        <f t="shared" si="17"/>
        <v>OK</v>
      </c>
      <c r="AC15" s="66"/>
      <c r="AD15" s="61">
        <f t="shared" si="18"/>
        <v>0</v>
      </c>
      <c r="AE15" s="61">
        <f t="shared" si="19"/>
        <v>0</v>
      </c>
      <c r="AF15" s="66" t="str">
        <f t="shared" si="20"/>
        <v>OK</v>
      </c>
      <c r="AH15" s="66" t="str">
        <f>IF(AJ15="","",IF(X15="도비","세입없음",CONCATENATE(AJ15,"-",COUNTIF($AJ$12:AJ15,AJ15))))</f>
        <v>세입없음</v>
      </c>
      <c r="AJ15" s="66" t="str">
        <f t="array" ref="AJ15">IF(C15="","",INDEX(구분표!$I$2:$I$313, MATCH(1,(구분표!$E$2:$E$313='4추일입'!B15)*(구분표!$F$2:$F$313='4추일입'!C15)*(구분표!$G$2:$G$313='4추일입'!A15),0)))</f>
        <v>0228</v>
      </c>
      <c r="AL15" s="66"/>
      <c r="AN15" s="61">
        <f>IF(AH15="",0,SUMIFS('4추일출'!$Y$6:$Y$16,'4추일출'!$AH$6:$AH$16,'4추일입'!$AH15))</f>
        <v>0</v>
      </c>
      <c r="AO15" s="61">
        <f>IF(AH15="","",COUNTIFS('4추일출'!$AH$6:$AH$16,'4추일입'!AH15))</f>
        <v>0</v>
      </c>
      <c r="AP15" s="66" t="str">
        <f t="shared" si="21"/>
        <v>OK</v>
      </c>
      <c r="AR15" s="61">
        <f>IF(AH15="",0,SUMIFS('4추일출'!$AD$6:$AD$16,'4추일출'!$AH$6:$AH$16,'4추일입'!$AH15))</f>
        <v>0</v>
      </c>
      <c r="AS15" s="61">
        <f>IF(AH15="","",COUNTIFS('4추일출'!$AH$6:$AH$16,AH15))</f>
        <v>0</v>
      </c>
      <c r="AT15" s="66" t="str">
        <f t="shared" si="22"/>
        <v>OK</v>
      </c>
    </row>
    <row r="16" spans="1:46" s="84" customFormat="1" ht="50.1" customHeight="1">
      <c r="A16" s="86" t="str">
        <f>IFERROR(VLOOKUP($C16,구분표!$A$2:$C$313,2,FALSE),"")</f>
        <v>농정해양위원회</v>
      </c>
      <c r="B16" s="79" t="str">
        <f>IFERROR(VLOOKUP($C16,구분표!$A$2:$C$313,3,FALSE),"")</f>
        <v>축산산림국</v>
      </c>
      <c r="C16" s="80" t="s">
        <v>771</v>
      </c>
      <c r="D16" s="76" t="s">
        <v>754</v>
      </c>
      <c r="E16" s="76"/>
      <c r="F16" s="102" t="s">
        <v>773</v>
      </c>
      <c r="G16" s="59" t="s">
        <v>807</v>
      </c>
      <c r="H16" s="61">
        <v>15180953</v>
      </c>
      <c r="I16" s="61">
        <v>15180953</v>
      </c>
      <c r="J16" s="62">
        <f t="shared" si="13"/>
        <v>0</v>
      </c>
      <c r="K16" s="61"/>
      <c r="L16" s="63">
        <v>127000</v>
      </c>
      <c r="M16" s="64">
        <f t="shared" si="14"/>
        <v>15307953</v>
      </c>
      <c r="N16" s="61"/>
      <c r="O16" s="63"/>
      <c r="P16" s="65">
        <f t="shared" si="15"/>
        <v>15180953</v>
      </c>
      <c r="Q16" s="66" t="str">
        <f t="shared" si="16"/>
        <v>X</v>
      </c>
      <c r="R16" s="67" t="s">
        <v>774</v>
      </c>
      <c r="S16" s="67"/>
      <c r="T16" s="83"/>
      <c r="V16" s="66" t="s">
        <v>756</v>
      </c>
      <c r="X16" s="66" t="s">
        <v>769</v>
      </c>
      <c r="Y16" s="61">
        <v>127000</v>
      </c>
      <c r="Z16" s="61">
        <v>0</v>
      </c>
      <c r="AA16" s="66" t="str">
        <f t="shared" si="17"/>
        <v>OK</v>
      </c>
      <c r="AC16" s="66"/>
      <c r="AD16" s="61" t="str">
        <f t="shared" si="18"/>
        <v>직접입력</v>
      </c>
      <c r="AE16" s="61" t="str">
        <f t="shared" si="19"/>
        <v>직접입력</v>
      </c>
      <c r="AF16" s="66" t="str">
        <f t="shared" si="20"/>
        <v>OK</v>
      </c>
      <c r="AH16" s="66" t="str">
        <f>IF(AJ16="","",IF(X16="도비","세입없음",CONCATENATE(AJ16,"-",COUNTIF($AJ$12:AJ16,AJ16))))</f>
        <v>0228-4</v>
      </c>
      <c r="AJ16" s="66" t="str">
        <f t="array" ref="AJ16">IF(C16="","",INDEX(구분표!$I$2:$I$313, MATCH(1,(구분표!$E$2:$E$313='4추일입'!B16)*(구분표!$F$2:$F$313='4추일입'!C16)*(구분표!$G$2:$G$313='4추일입'!A16),0)))</f>
        <v>0228</v>
      </c>
      <c r="AL16" s="66"/>
      <c r="AN16" s="61">
        <f>IF(AH16="",0,SUMIFS('4추일출'!$Y$6:$Y$16,'4추일출'!$AH$6:$AH$16,'4추일입'!$AH16))</f>
        <v>127000</v>
      </c>
      <c r="AO16" s="61">
        <f>IF(AH16="","",COUNTIFS('4추일출'!$AH$6:$AH$16,'4추일입'!AH16))</f>
        <v>2</v>
      </c>
      <c r="AP16" s="66" t="str">
        <f t="shared" si="21"/>
        <v>OK</v>
      </c>
      <c r="AR16" s="61">
        <f>IF(AH16="",0,SUMIFS('4추일출'!$AD$6:$AD$16,'4추일출'!$AH$6:$AH$16,'4추일입'!$AH16))</f>
        <v>0</v>
      </c>
      <c r="AS16" s="61">
        <f>IF(AH16="","",COUNTIFS('4추일출'!$AH$6:$AH$16,AH16))</f>
        <v>2</v>
      </c>
      <c r="AT16" s="66" t="str">
        <f t="shared" si="22"/>
        <v>@@</v>
      </c>
    </row>
    <row r="17" spans="1:46" s="84" customFormat="1" ht="50.1" customHeight="1">
      <c r="A17" s="86" t="s">
        <v>801</v>
      </c>
      <c r="B17" s="79" t="s">
        <v>802</v>
      </c>
      <c r="C17" s="80" t="s">
        <v>803</v>
      </c>
      <c r="D17" s="76" t="s">
        <v>753</v>
      </c>
      <c r="E17" s="76"/>
      <c r="F17" s="102" t="s">
        <v>773</v>
      </c>
      <c r="G17" s="59" t="s">
        <v>808</v>
      </c>
      <c r="H17" s="60">
        <v>7624435</v>
      </c>
      <c r="I17" s="61">
        <v>7624435</v>
      </c>
      <c r="J17" s="62">
        <f t="shared" si="13"/>
        <v>0</v>
      </c>
      <c r="K17" s="61"/>
      <c r="L17" s="63">
        <v>113726</v>
      </c>
      <c r="M17" s="64">
        <f t="shared" si="14"/>
        <v>7738161</v>
      </c>
      <c r="N17" s="61"/>
      <c r="O17" s="63"/>
      <c r="P17" s="65">
        <f t="shared" si="15"/>
        <v>7624435</v>
      </c>
      <c r="Q17" s="66" t="str">
        <f t="shared" si="16"/>
        <v>X</v>
      </c>
      <c r="R17" s="67" t="s">
        <v>804</v>
      </c>
      <c r="S17" s="67"/>
      <c r="T17" s="83"/>
      <c r="V17" s="66" t="s">
        <v>756</v>
      </c>
      <c r="X17" s="66" t="s">
        <v>769</v>
      </c>
      <c r="Y17" s="61">
        <v>113726</v>
      </c>
      <c r="Z17" s="61">
        <v>0</v>
      </c>
      <c r="AA17" s="66" t="str">
        <f t="shared" si="17"/>
        <v>OK</v>
      </c>
      <c r="AC17" s="66"/>
      <c r="AD17" s="61" t="str">
        <f t="shared" si="18"/>
        <v>직접입력</v>
      </c>
      <c r="AE17" s="61" t="str">
        <f t="shared" si="19"/>
        <v>직접입력</v>
      </c>
      <c r="AF17" s="66" t="str">
        <f t="shared" si="20"/>
        <v>OK</v>
      </c>
      <c r="AH17" s="66" t="str">
        <f>IF(AJ17="","",IF(X17="도비","세입없음",CONCATENATE(AJ17,"-",COUNTIF($AJ$12:AJ17,AJ17))))</f>
        <v>0227-1</v>
      </c>
      <c r="AJ17" s="66" t="str">
        <f t="array" ref="AJ17">IF(C17="","",INDEX(구분표!$I$2:$I$313, MATCH(1,(구분표!$E$2:$E$313='4추일입'!B17)*(구분표!$F$2:$F$313='4추일입'!C17)*(구분표!$G$2:$G$313='4추일입'!A17),0)))</f>
        <v>0227</v>
      </c>
      <c r="AL17" s="66"/>
      <c r="AN17" s="61">
        <v>113726</v>
      </c>
      <c r="AO17" s="61">
        <f>IF(AH17="","",COUNTIFS('4추일출'!$AH$6:$AH$16,'4추일입'!AH17))</f>
        <v>2</v>
      </c>
      <c r="AP17" s="66" t="str">
        <f t="shared" si="21"/>
        <v>OK</v>
      </c>
      <c r="AR17" s="61">
        <f>IF(AH17="",0,SUMIFS('4추일출'!$AD$6:$AD$16,'4추일출'!$AH$6:$AH$16,'4추일입'!$AH17))</f>
        <v>0</v>
      </c>
      <c r="AS17" s="61">
        <f>IF(AH17="","",COUNTIFS('4추일출'!$AH$6:$AH$16,AH17))</f>
        <v>2</v>
      </c>
      <c r="AT17" s="66" t="str">
        <f t="shared" si="22"/>
        <v>@@</v>
      </c>
    </row>
  </sheetData>
  <autoFilter ref="A6:AT6"/>
  <mergeCells count="28">
    <mergeCell ref="AR4:AT4"/>
    <mergeCell ref="T4:T5"/>
    <mergeCell ref="Q4:Q5"/>
    <mergeCell ref="V4:V5"/>
    <mergeCell ref="Y4:AA4"/>
    <mergeCell ref="X4:X5"/>
    <mergeCell ref="AC4:AC5"/>
    <mergeCell ref="AD4:AF4"/>
    <mergeCell ref="AH4:AH5"/>
    <mergeCell ref="AJ4:AJ5"/>
    <mergeCell ref="AL4:AL5"/>
    <mergeCell ref="AN4:AP4"/>
    <mergeCell ref="R4:R5"/>
    <mergeCell ref="S4:S5"/>
    <mergeCell ref="P4:P5"/>
    <mergeCell ref="A4:A5"/>
    <mergeCell ref="H4:H5"/>
    <mergeCell ref="G4:G5"/>
    <mergeCell ref="D4:D5"/>
    <mergeCell ref="C4:C5"/>
    <mergeCell ref="B4:B5"/>
    <mergeCell ref="I4:I5"/>
    <mergeCell ref="J4:J5"/>
    <mergeCell ref="K4:L4"/>
    <mergeCell ref="M4:M5"/>
    <mergeCell ref="N4:O4"/>
    <mergeCell ref="E4:E5"/>
    <mergeCell ref="F4:F5"/>
  </mergeCells>
  <phoneticPr fontId="1" type="noConversion"/>
  <dataValidations count="3">
    <dataValidation type="list" allowBlank="1" showInputMessage="1" showErrorMessage="1" sqref="V7:V17">
      <formula1>"도비,국도비"</formula1>
    </dataValidation>
    <dataValidation type="list" allowBlank="1" showInputMessage="1" showErrorMessage="1" sqref="X7:X17 AC7:AC17">
      <formula1>"도비,국비,지특,기금,특교"</formula1>
    </dataValidation>
    <dataValidation type="list" allowBlank="1" showInputMessage="1" showErrorMessage="1" sqref="D6:E17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O18"/>
  <sheetViews>
    <sheetView zoomScale="70" zoomScaleNormal="70" workbookViewId="0">
      <pane xSplit="4" ySplit="5" topLeftCell="E6" activePane="bottomRight" state="frozen"/>
      <selection pane="topRight" activeCell="E1" sqref="E1"/>
      <selection pane="bottomLeft" activeCell="A7" sqref="A7"/>
      <selection pane="bottomRight" activeCell="C16" sqref="C1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4" width="7.125" style="1" customWidth="1"/>
    <col min="5" max="5" width="7.125" style="103" customWidth="1"/>
    <col min="6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8" width="19.625" style="78" customWidth="1"/>
    <col min="19" max="19" width="19.625" style="1" customWidth="1"/>
    <col min="20" max="20" width="38.62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hidden="1" customWidth="1"/>
    <col min="42" max="16384" width="9" style="1"/>
  </cols>
  <sheetData>
    <row r="1" spans="1:41" ht="35.1" customHeight="1">
      <c r="A1" s="12" t="s">
        <v>529</v>
      </c>
      <c r="B1" s="13"/>
      <c r="C1" s="13"/>
      <c r="D1" s="13"/>
      <c r="E1" s="104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77"/>
      <c r="S1" s="13"/>
      <c r="T1" s="13"/>
      <c r="U1" s="13"/>
    </row>
    <row r="2" spans="1:41" ht="20.25" customHeight="1">
      <c r="A2" s="15" t="s">
        <v>500</v>
      </c>
      <c r="Y2" s="27" t="s">
        <v>502</v>
      </c>
      <c r="AD2" s="27" t="s">
        <v>502</v>
      </c>
    </row>
    <row r="3" spans="1:41" ht="20.25" customHeight="1">
      <c r="K3" s="26">
        <f>COUNTA(K6:K16)-10</f>
        <v>-4</v>
      </c>
      <c r="L3" s="26">
        <f>COUNTA(L6:L16)-10</f>
        <v>-2</v>
      </c>
      <c r="N3" s="26">
        <f>COUNTA(N6:N16)-10</f>
        <v>-9</v>
      </c>
      <c r="O3" s="26">
        <f>COUNTA(O6:O16)-10</f>
        <v>-9</v>
      </c>
      <c r="T3" s="16" t="s">
        <v>484</v>
      </c>
      <c r="Y3" s="34" t="e">
        <f>IF(#REF!='4추일입'!Y6,"OK","@@")</f>
        <v>#REF!</v>
      </c>
      <c r="Z3" s="35"/>
      <c r="AA3" s="34" t="str">
        <f>IF(COUNTIF(AA6:AA16,"검토")&gt;0,"@@","OK")</f>
        <v>OK</v>
      </c>
      <c r="AD3" s="34" t="e">
        <f>IF(#REF!='4추일입'!AD6,"OK","@@")</f>
        <v>#REF!</v>
      </c>
      <c r="AF3" s="34" t="str">
        <f>IF(COUNTIF(AF6:AF16,"검토")&gt;0,"@@","OK")</f>
        <v>OK</v>
      </c>
    </row>
    <row r="4" spans="1:41" s="14" customFormat="1" ht="30" customHeight="1">
      <c r="A4" s="176" t="s">
        <v>474</v>
      </c>
      <c r="B4" s="181" t="s">
        <v>475</v>
      </c>
      <c r="C4" s="180" t="s">
        <v>476</v>
      </c>
      <c r="D4" s="179" t="s">
        <v>483</v>
      </c>
      <c r="E4" s="177" t="s">
        <v>477</v>
      </c>
      <c r="F4" s="190" t="s">
        <v>881</v>
      </c>
      <c r="G4" s="178" t="s">
        <v>501</v>
      </c>
      <c r="H4" s="177" t="s">
        <v>750</v>
      </c>
      <c r="I4" s="179" t="s">
        <v>751</v>
      </c>
      <c r="J4" s="177" t="s">
        <v>752</v>
      </c>
      <c r="K4" s="184" t="s">
        <v>742</v>
      </c>
      <c r="L4" s="185"/>
      <c r="M4" s="186" t="s">
        <v>744</v>
      </c>
      <c r="N4" s="188" t="s">
        <v>743</v>
      </c>
      <c r="O4" s="189"/>
      <c r="P4" s="201" t="s">
        <v>745</v>
      </c>
      <c r="Q4" s="194" t="s">
        <v>482</v>
      </c>
      <c r="R4" s="199" t="s">
        <v>746</v>
      </c>
      <c r="S4" s="199" t="s">
        <v>747</v>
      </c>
      <c r="T4" s="193" t="s">
        <v>481</v>
      </c>
      <c r="V4" s="195" t="s">
        <v>485</v>
      </c>
      <c r="W4" s="57"/>
      <c r="X4" s="196" t="s">
        <v>486</v>
      </c>
      <c r="Y4" s="196" t="s">
        <v>487</v>
      </c>
      <c r="Z4" s="196"/>
      <c r="AA4" s="196"/>
      <c r="AC4" s="197" t="s">
        <v>486</v>
      </c>
      <c r="AD4" s="192" t="s">
        <v>491</v>
      </c>
      <c r="AE4" s="192"/>
      <c r="AF4" s="192"/>
      <c r="AH4" s="196" t="s">
        <v>492</v>
      </c>
      <c r="AJ4" s="203" t="s">
        <v>503</v>
      </c>
      <c r="AK4" s="205" t="s">
        <v>504</v>
      </c>
      <c r="AM4" s="198" t="s">
        <v>493</v>
      </c>
      <c r="AO4" s="198" t="s">
        <v>494</v>
      </c>
    </row>
    <row r="5" spans="1:41" s="14" customFormat="1" ht="18" customHeight="1">
      <c r="A5" s="176"/>
      <c r="B5" s="181"/>
      <c r="C5" s="180"/>
      <c r="D5" s="178"/>
      <c r="E5" s="177"/>
      <c r="F5" s="191"/>
      <c r="G5" s="178"/>
      <c r="H5" s="177"/>
      <c r="I5" s="178"/>
      <c r="J5" s="180"/>
      <c r="K5" s="54" t="s">
        <v>479</v>
      </c>
      <c r="L5" s="56" t="s">
        <v>480</v>
      </c>
      <c r="M5" s="187"/>
      <c r="N5" s="17" t="s">
        <v>479</v>
      </c>
      <c r="O5" s="22" t="s">
        <v>480</v>
      </c>
      <c r="P5" s="202"/>
      <c r="Q5" s="194"/>
      <c r="R5" s="200"/>
      <c r="S5" s="200"/>
      <c r="T5" s="193"/>
      <c r="V5" s="196"/>
      <c r="W5" s="57"/>
      <c r="X5" s="196"/>
      <c r="Y5" s="53" t="s">
        <v>488</v>
      </c>
      <c r="Z5" s="53" t="s">
        <v>489</v>
      </c>
      <c r="AA5" s="37" t="s">
        <v>490</v>
      </c>
      <c r="AC5" s="197"/>
      <c r="AD5" s="37" t="s">
        <v>488</v>
      </c>
      <c r="AE5" s="37" t="s">
        <v>489</v>
      </c>
      <c r="AF5" s="37" t="s">
        <v>490</v>
      </c>
      <c r="AH5" s="196"/>
      <c r="AJ5" s="204"/>
      <c r="AK5" s="206"/>
      <c r="AM5" s="197"/>
      <c r="AO5" s="197"/>
    </row>
    <row r="6" spans="1:41" ht="50.1" customHeight="1">
      <c r="A6" s="28" t="s">
        <v>873</v>
      </c>
      <c r="B6" s="29"/>
      <c r="C6" s="30"/>
      <c r="D6" s="29"/>
      <c r="E6" s="105"/>
      <c r="F6" s="30"/>
      <c r="G6" s="29"/>
      <c r="H6" s="31">
        <f t="shared" ref="H6:M6" si="0">SUM(H7:H16)</f>
        <v>100003055</v>
      </c>
      <c r="I6" s="31">
        <f t="shared" si="0"/>
        <v>100003055</v>
      </c>
      <c r="J6" s="31">
        <f t="shared" si="0"/>
        <v>0</v>
      </c>
      <c r="K6" s="31">
        <f t="shared" si="0"/>
        <v>-6661648</v>
      </c>
      <c r="L6" s="31">
        <f t="shared" si="0"/>
        <v>18080578</v>
      </c>
      <c r="M6" s="31">
        <f t="shared" si="0"/>
        <v>111421985</v>
      </c>
      <c r="N6" s="31">
        <f t="shared" ref="N6" si="1">SUM(N12:N16)</f>
        <v>0</v>
      </c>
      <c r="O6" s="31">
        <f t="shared" ref="O6" si="2">SUM(O12:O16)</f>
        <v>0</v>
      </c>
      <c r="P6" s="31">
        <f t="shared" ref="P6" si="3">SUM(P12:P16)</f>
        <v>19144435</v>
      </c>
      <c r="Q6" s="32"/>
      <c r="R6" s="95"/>
      <c r="S6" s="55"/>
      <c r="T6" s="33"/>
      <c r="V6" s="21"/>
      <c r="X6" s="21"/>
      <c r="Y6" s="24"/>
      <c r="Z6" s="24"/>
      <c r="AA6" s="21"/>
      <c r="AC6" s="21"/>
      <c r="AD6" s="24"/>
      <c r="AE6" s="24"/>
      <c r="AF6" s="21"/>
      <c r="AH6" s="21" t="str">
        <f t="shared" ref="AH6" si="4">IF(X6="","",IF(X6="도비","세입없음","직접입력"))</f>
        <v/>
      </c>
      <c r="AJ6" s="19"/>
      <c r="AK6" s="36"/>
      <c r="AM6" s="21"/>
      <c r="AO6" s="21"/>
    </row>
    <row r="7" spans="1:41" s="84" customFormat="1" ht="50.1" customHeight="1">
      <c r="A7" s="58" t="s">
        <v>835</v>
      </c>
      <c r="B7" s="79" t="s">
        <v>836</v>
      </c>
      <c r="C7" s="80" t="s">
        <v>837</v>
      </c>
      <c r="D7" s="81" t="s">
        <v>818</v>
      </c>
      <c r="E7" s="81"/>
      <c r="F7" s="106"/>
      <c r="G7" s="59" t="s">
        <v>838</v>
      </c>
      <c r="H7" s="60">
        <v>71622960</v>
      </c>
      <c r="I7" s="61">
        <v>71622960</v>
      </c>
      <c r="J7" s="62">
        <v>0</v>
      </c>
      <c r="K7" s="61">
        <v>-250500</v>
      </c>
      <c r="L7" s="63"/>
      <c r="M7" s="64">
        <f t="shared" ref="M7:M11" si="5">H7+K7+L7</f>
        <v>71372460</v>
      </c>
      <c r="N7" s="61"/>
      <c r="O7" s="63"/>
      <c r="P7" s="65">
        <f t="shared" ref="P7:P11" si="6">H7+N7+O7</f>
        <v>71622960</v>
      </c>
      <c r="Q7" s="66" t="str">
        <f t="shared" ref="Q7:Q11" si="7">IF(AND((M7=0),(P7&gt;0)),"O",IF(AND((K7&lt;0),(M7-P7&lt;0)),"O","X"))</f>
        <v>O</v>
      </c>
      <c r="R7" s="67" t="s">
        <v>857</v>
      </c>
      <c r="S7" s="82"/>
      <c r="T7" s="83"/>
      <c r="V7" s="66" t="s">
        <v>756</v>
      </c>
      <c r="X7" s="66" t="s">
        <v>769</v>
      </c>
      <c r="Y7" s="61">
        <v>-250500</v>
      </c>
      <c r="Z7" s="61">
        <v>0</v>
      </c>
      <c r="AA7" s="66" t="str">
        <f t="shared" ref="AA7:AA11" si="8">IF(SUM($K7:$L7)=SUM($Y7:$Z7),"OK","검토")</f>
        <v>OK</v>
      </c>
      <c r="AC7" s="66"/>
      <c r="AD7" s="61" t="str">
        <f t="shared" ref="AD7:AD9" si="9">IF($X7&lt;&gt;"도비",IF($V7="국도비","직접입력",SUM($N7:$O7)),)</f>
        <v>직접입력</v>
      </c>
      <c r="AE7" s="61" t="str">
        <f t="shared" ref="AE7:AE11" si="10">IF($X7="도비",SUM(N7:O7),IF($V7="국도비","직접입력",SUM(N7:O7)-AD7))</f>
        <v>직접입력</v>
      </c>
      <c r="AF7" s="66" t="str">
        <f t="shared" ref="AF7:AF11" si="11">IF(SUM(N7:O7)=SUM(AD7:AE7),"OK","검토")</f>
        <v>OK</v>
      </c>
      <c r="AH7" s="66" t="s">
        <v>839</v>
      </c>
      <c r="AJ7" s="79">
        <f>IF(AH7="","",COUNTIF($AH$6:$AH$65,AH7))</f>
        <v>1</v>
      </c>
      <c r="AK7" s="82" t="str">
        <f t="shared" ref="AK7:AK11" si="12">IF(X7="","",IF(AND(X7="도비",AH7="세입없음"),"OK",IF(AND(X7&lt;&gt;"도비",AH7&lt;&gt;""),"OK","@@")))</f>
        <v>OK</v>
      </c>
      <c r="AM7" s="66" t="str">
        <f t="array" ref="AM7">IF(C7="","",INDEX(구분표!$I$2:$I$313, MATCH(1,(구분표!$E$2:$E$313='4추일출'!B7)*(구분표!$F$2:$F$313='4추일출'!C7)*(구분표!$G$2:$G$313='4추일출'!A7),0)))</f>
        <v>0223</v>
      </c>
      <c r="AO7" s="66"/>
    </row>
    <row r="8" spans="1:41" s="84" customFormat="1" ht="50.1" customHeight="1">
      <c r="A8" s="58" t="s">
        <v>840</v>
      </c>
      <c r="B8" s="79" t="s">
        <v>841</v>
      </c>
      <c r="C8" s="80" t="s">
        <v>842</v>
      </c>
      <c r="D8" s="81" t="s">
        <v>843</v>
      </c>
      <c r="E8" s="81"/>
      <c r="F8" s="106"/>
      <c r="G8" s="59" t="s">
        <v>844</v>
      </c>
      <c r="H8" s="60">
        <v>8894660</v>
      </c>
      <c r="I8" s="61">
        <v>8894660</v>
      </c>
      <c r="J8" s="62">
        <f t="shared" ref="J8:J11" si="13">IF(D8="","",H8-I8)</f>
        <v>0</v>
      </c>
      <c r="K8" s="61">
        <v>-100419</v>
      </c>
      <c r="L8" s="63"/>
      <c r="M8" s="64">
        <f t="shared" si="5"/>
        <v>8794241</v>
      </c>
      <c r="N8" s="61"/>
      <c r="O8" s="63"/>
      <c r="P8" s="65">
        <f t="shared" si="6"/>
        <v>8894660</v>
      </c>
      <c r="Q8" s="66" t="str">
        <f t="shared" si="7"/>
        <v>O</v>
      </c>
      <c r="R8" s="67" t="s">
        <v>855</v>
      </c>
      <c r="S8" s="82"/>
      <c r="T8" s="83"/>
      <c r="V8" s="66" t="s">
        <v>756</v>
      </c>
      <c r="X8" s="66" t="s">
        <v>769</v>
      </c>
      <c r="Y8" s="61">
        <v>-100419</v>
      </c>
      <c r="Z8" s="61">
        <v>0</v>
      </c>
      <c r="AA8" s="66" t="str">
        <f t="shared" si="8"/>
        <v>OK</v>
      </c>
      <c r="AC8" s="66"/>
      <c r="AD8" s="61" t="str">
        <f t="shared" si="9"/>
        <v>직접입력</v>
      </c>
      <c r="AE8" s="61" t="str">
        <f t="shared" si="10"/>
        <v>직접입력</v>
      </c>
      <c r="AF8" s="66" t="str">
        <f t="shared" si="11"/>
        <v>OK</v>
      </c>
      <c r="AH8" s="66" t="s">
        <v>845</v>
      </c>
      <c r="AJ8" s="79">
        <f>IF(AH8="","",COUNTIF($AH$6:$AH$65,AH8))</f>
        <v>1</v>
      </c>
      <c r="AK8" s="82" t="str">
        <f t="shared" si="12"/>
        <v>OK</v>
      </c>
      <c r="AM8" s="66" t="str">
        <f t="array" ref="AM8">IF(C8="","",INDEX(구분표!$I$2:$I$313, MATCH(1,(구분표!$E$2:$E$313='4추일출'!B8)*(구분표!$F$2:$F$313='4추일출'!C8)*(구분표!$G$2:$G$313='4추일출'!A8),0)))</f>
        <v>0223</v>
      </c>
      <c r="AO8" s="66"/>
    </row>
    <row r="9" spans="1:41" s="84" customFormat="1" ht="50.1" customHeight="1">
      <c r="A9" s="58" t="s">
        <v>846</v>
      </c>
      <c r="B9" s="79" t="s">
        <v>847</v>
      </c>
      <c r="C9" s="80" t="s">
        <v>848</v>
      </c>
      <c r="D9" s="81" t="s">
        <v>818</v>
      </c>
      <c r="E9" s="81"/>
      <c r="F9" s="106"/>
      <c r="G9" s="59" t="s">
        <v>849</v>
      </c>
      <c r="H9" s="60">
        <v>341000</v>
      </c>
      <c r="I9" s="61">
        <v>341000</v>
      </c>
      <c r="J9" s="62">
        <f t="shared" si="13"/>
        <v>0</v>
      </c>
      <c r="K9" s="61">
        <v>-81604</v>
      </c>
      <c r="L9" s="63"/>
      <c r="M9" s="64">
        <f t="shared" si="5"/>
        <v>259396</v>
      </c>
      <c r="N9" s="61"/>
      <c r="O9" s="63"/>
      <c r="P9" s="65">
        <f t="shared" si="6"/>
        <v>341000</v>
      </c>
      <c r="Q9" s="66" t="str">
        <f t="shared" si="7"/>
        <v>O</v>
      </c>
      <c r="R9" s="67" t="s">
        <v>855</v>
      </c>
      <c r="S9" s="82"/>
      <c r="T9" s="83"/>
      <c r="V9" s="66" t="s">
        <v>756</v>
      </c>
      <c r="X9" s="66" t="s">
        <v>769</v>
      </c>
      <c r="Y9" s="61">
        <v>-81604</v>
      </c>
      <c r="Z9" s="61">
        <v>0</v>
      </c>
      <c r="AA9" s="66" t="str">
        <f t="shared" si="8"/>
        <v>OK</v>
      </c>
      <c r="AC9" s="66"/>
      <c r="AD9" s="61" t="str">
        <f t="shared" si="9"/>
        <v>직접입력</v>
      </c>
      <c r="AE9" s="61" t="str">
        <f t="shared" si="10"/>
        <v>직접입력</v>
      </c>
      <c r="AF9" s="66" t="str">
        <f t="shared" si="11"/>
        <v>OK</v>
      </c>
      <c r="AH9" s="66" t="s">
        <v>850</v>
      </c>
      <c r="AJ9" s="79">
        <f>IF(AH9="","",COUNTIF($AH$6:$AH$65,AH9))</f>
        <v>1</v>
      </c>
      <c r="AK9" s="82" t="str">
        <f t="shared" si="12"/>
        <v>OK</v>
      </c>
      <c r="AM9" s="66" t="str">
        <f t="array" ref="AM9">IF(C9="","",INDEX(구분표!$I$2:$I$313, MATCH(1,(구분표!$E$2:$E$313='4추일출'!B9)*(구분표!$F$2:$F$313='4추일출'!C9)*(구분표!$G$2:$G$313='4추일출'!A9),0)))</f>
        <v>0223</v>
      </c>
      <c r="AO9" s="66"/>
    </row>
    <row r="10" spans="1:41" s="84" customFormat="1" ht="50.1" customHeight="1">
      <c r="A10" s="58" t="s">
        <v>846</v>
      </c>
      <c r="B10" s="79" t="s">
        <v>847</v>
      </c>
      <c r="C10" s="80" t="s">
        <v>848</v>
      </c>
      <c r="D10" s="81" t="s">
        <v>851</v>
      </c>
      <c r="E10" s="81"/>
      <c r="F10" s="106"/>
      <c r="G10" s="59" t="s">
        <v>876</v>
      </c>
      <c r="H10" s="60">
        <v>0</v>
      </c>
      <c r="I10" s="61">
        <v>0</v>
      </c>
      <c r="J10" s="62">
        <f t="shared" si="13"/>
        <v>0</v>
      </c>
      <c r="K10" s="61"/>
      <c r="L10" s="63">
        <v>4239709</v>
      </c>
      <c r="M10" s="64">
        <f t="shared" si="5"/>
        <v>4239709</v>
      </c>
      <c r="N10" s="61"/>
      <c r="O10" s="63"/>
      <c r="P10" s="65">
        <f t="shared" si="6"/>
        <v>0</v>
      </c>
      <c r="Q10" s="66" t="str">
        <f t="shared" si="7"/>
        <v>X</v>
      </c>
      <c r="R10" s="67" t="s">
        <v>858</v>
      </c>
      <c r="S10" s="82"/>
      <c r="T10" s="85"/>
      <c r="V10" s="66" t="s">
        <v>756</v>
      </c>
      <c r="X10" s="66" t="s">
        <v>757</v>
      </c>
      <c r="Y10" s="61">
        <v>4239709</v>
      </c>
      <c r="Z10" s="61">
        <v>0</v>
      </c>
      <c r="AA10" s="66" t="str">
        <f t="shared" si="8"/>
        <v>OK</v>
      </c>
      <c r="AC10" s="66"/>
      <c r="AD10" s="61" t="str">
        <f t="shared" ref="AD10:AD11" si="14">IF($X10&lt;&gt;"도비",IF($V10="국도비","직접입력",SUM($N10:$O10)),)</f>
        <v>직접입력</v>
      </c>
      <c r="AE10" s="61" t="str">
        <f t="shared" si="10"/>
        <v>직접입력</v>
      </c>
      <c r="AF10" s="66" t="str">
        <f t="shared" si="11"/>
        <v>OK</v>
      </c>
      <c r="AH10" s="66" t="s">
        <v>852</v>
      </c>
      <c r="AJ10" s="79">
        <f>IF(AH10="","",COUNTIF($AH$6:$AH$65,AH10))</f>
        <v>1</v>
      </c>
      <c r="AK10" s="82" t="str">
        <f t="shared" si="12"/>
        <v>OK</v>
      </c>
      <c r="AM10" s="66" t="str">
        <f t="array" ref="AM10">IF(C10="","",INDEX(구분표!$I$2:$I$313, MATCH(1,(구분표!$E$2:$E$313='4추일출'!B10)*(구분표!$F$2:$F$313='4추일출'!C10)*(구분표!$G$2:$G$313='4추일출'!A10),0)))</f>
        <v>0223</v>
      </c>
      <c r="AO10" s="66"/>
    </row>
    <row r="11" spans="1:41" s="84" customFormat="1" ht="50.1" customHeight="1">
      <c r="A11" s="58" t="s">
        <v>846</v>
      </c>
      <c r="B11" s="79" t="s">
        <v>847</v>
      </c>
      <c r="C11" s="80" t="s">
        <v>848</v>
      </c>
      <c r="D11" s="81" t="s">
        <v>851</v>
      </c>
      <c r="E11" s="81"/>
      <c r="F11" s="106"/>
      <c r="G11" s="59" t="s">
        <v>877</v>
      </c>
      <c r="H11" s="60">
        <v>0</v>
      </c>
      <c r="I11" s="61">
        <v>0</v>
      </c>
      <c r="J11" s="62">
        <f t="shared" si="13"/>
        <v>0</v>
      </c>
      <c r="K11" s="61"/>
      <c r="L11" s="63">
        <v>13300143</v>
      </c>
      <c r="M11" s="64">
        <f t="shared" si="5"/>
        <v>13300143</v>
      </c>
      <c r="N11" s="61"/>
      <c r="O11" s="63"/>
      <c r="P11" s="65">
        <f t="shared" si="6"/>
        <v>0</v>
      </c>
      <c r="Q11" s="66" t="str">
        <f t="shared" si="7"/>
        <v>X</v>
      </c>
      <c r="R11" s="67" t="s">
        <v>858</v>
      </c>
      <c r="S11" s="82"/>
      <c r="T11" s="85"/>
      <c r="V11" s="66" t="s">
        <v>756</v>
      </c>
      <c r="X11" s="66" t="s">
        <v>757</v>
      </c>
      <c r="Y11" s="61">
        <v>13300143</v>
      </c>
      <c r="Z11" s="61">
        <v>0</v>
      </c>
      <c r="AA11" s="66" t="str">
        <f t="shared" si="8"/>
        <v>OK</v>
      </c>
      <c r="AC11" s="66"/>
      <c r="AD11" s="61" t="str">
        <f t="shared" si="14"/>
        <v>직접입력</v>
      </c>
      <c r="AE11" s="61" t="str">
        <f t="shared" si="10"/>
        <v>직접입력</v>
      </c>
      <c r="AF11" s="66" t="str">
        <f t="shared" si="11"/>
        <v>OK</v>
      </c>
      <c r="AH11" s="66" t="s">
        <v>853</v>
      </c>
      <c r="AJ11" s="79">
        <f>IF(AH11="","",COUNTIF($AH$6:$AH$65,AH11))</f>
        <v>1</v>
      </c>
      <c r="AK11" s="82" t="str">
        <f t="shared" si="12"/>
        <v>OK</v>
      </c>
      <c r="AM11" s="66" t="str">
        <f t="array" ref="AM11">IF(C11="","",INDEX(구분표!$I$2:$I$313, MATCH(1,(구분표!$E$2:$E$313='4추일출'!B11)*(구분표!$F$2:$F$313='4추일출'!C11)*(구분표!$G$2:$G$313='4추일출'!A11),0)))</f>
        <v>0223</v>
      </c>
      <c r="AO11" s="66"/>
    </row>
    <row r="12" spans="1:41" s="84" customFormat="1" ht="50.1" customHeight="1">
      <c r="A12" s="58" t="str">
        <f>IFERROR(VLOOKUP($C12,구분표!$A$2:$C$313,2,FALSE),"")</f>
        <v>농정해양위원회</v>
      </c>
      <c r="B12" s="79" t="str">
        <f>IFERROR(VLOOKUP($C12,구분표!$A$2:$C$313,3,FALSE),"")</f>
        <v>축산산림국</v>
      </c>
      <c r="C12" s="80" t="s">
        <v>799</v>
      </c>
      <c r="D12" s="76" t="s">
        <v>754</v>
      </c>
      <c r="E12" s="76"/>
      <c r="F12" s="102"/>
      <c r="G12" s="59" t="s">
        <v>871</v>
      </c>
      <c r="H12" s="60">
        <v>0</v>
      </c>
      <c r="I12" s="61">
        <v>0</v>
      </c>
      <c r="J12" s="62">
        <f t="shared" ref="J12:J16" si="15">IF(D12="","",H12-I12)</f>
        <v>0</v>
      </c>
      <c r="K12" s="61">
        <v>0</v>
      </c>
      <c r="L12" s="63">
        <v>300000</v>
      </c>
      <c r="M12" s="64">
        <f t="shared" ref="M12:M16" si="16">H12+K12+L12</f>
        <v>300000</v>
      </c>
      <c r="N12" s="61"/>
      <c r="O12" s="63"/>
      <c r="P12" s="65">
        <f t="shared" ref="P12:P16" si="17">H12+N12+O12</f>
        <v>0</v>
      </c>
      <c r="Q12" s="66" t="str">
        <f t="shared" ref="Q12:Q16" si="18">IF(AND((M12=0),(P12&gt;0)),"O",IF(AND((K12&lt;0),(M12-P12&lt;0)),"O","X"))</f>
        <v>X</v>
      </c>
      <c r="R12" s="67" t="s">
        <v>755</v>
      </c>
      <c r="S12" s="82"/>
      <c r="T12" s="83"/>
      <c r="V12" s="66" t="s">
        <v>756</v>
      </c>
      <c r="X12" s="66" t="s">
        <v>757</v>
      </c>
      <c r="Y12" s="61">
        <v>300000</v>
      </c>
      <c r="Z12" s="61">
        <v>0</v>
      </c>
      <c r="AA12" s="66" t="str">
        <f t="shared" ref="AA12:AA16" si="19">IF(SUM($K12:$L12)=SUM($Y12:$Z12),"OK","검토")</f>
        <v>OK</v>
      </c>
      <c r="AC12" s="66"/>
      <c r="AD12" s="61" t="str">
        <f t="shared" ref="AD12:AD15" si="20">IF($X12&lt;&gt;"도비",IF($V12="국도비","직접입력",SUM($N12:$O12)),)</f>
        <v>직접입력</v>
      </c>
      <c r="AE12" s="61" t="str">
        <f t="shared" ref="AE12:AE16" si="21">IF($X12="도비",SUM(N12:O12),IF($V12="국도비","직접입력",SUM(N12:O12)-AD12))</f>
        <v>직접입력</v>
      </c>
      <c r="AF12" s="66" t="str">
        <f t="shared" ref="AF12:AF16" si="22">IF(SUM(N12:O12)=SUM(AD12:AE12),"OK","검토")</f>
        <v>OK</v>
      </c>
      <c r="AH12" s="66" t="s">
        <v>758</v>
      </c>
      <c r="AJ12" s="79">
        <f>IF(AH12="","",COUNTIF($AH$6:$AH$16,AH12))</f>
        <v>2</v>
      </c>
      <c r="AK12" s="82" t="str">
        <f t="shared" ref="AK12:AK16" si="23">IF(X12="","",IF(AND(X12="도비",AH12="세입없음"),"OK",IF(AND(X12&lt;&gt;"도비",AH12&lt;&gt;""),"OK","@@")))</f>
        <v>OK</v>
      </c>
      <c r="AM12" s="66" t="str">
        <f t="array" ref="AM12">IF(C12="","",INDEX(구분표!$I$2:$I$313, MATCH(1,(구분표!$E$2:$E$313='4추일출'!B12)*(구분표!$F$2:$F$313='4추일출'!C12)*(구분표!$G$2:$G$313='4추일출'!A12),0)))</f>
        <v>0233</v>
      </c>
      <c r="AO12" s="66"/>
    </row>
    <row r="13" spans="1:41" s="84" customFormat="1" ht="50.1" customHeight="1">
      <c r="A13" s="58" t="str">
        <f>IFERROR(VLOOKUP($C13,[3]구분표!$A$2:$C$313,2,FALSE),"")</f>
        <v>농정해양위원회</v>
      </c>
      <c r="B13" s="79" t="str">
        <f>IFERROR(VLOOKUP($C13,[3]구분표!$A$2:$C$313,3,FALSE),"")</f>
        <v>축산산림국</v>
      </c>
      <c r="C13" s="80" t="s">
        <v>759</v>
      </c>
      <c r="D13" s="76" t="s">
        <v>753</v>
      </c>
      <c r="E13" s="76">
        <v>702</v>
      </c>
      <c r="F13" s="102"/>
      <c r="G13" s="59" t="s">
        <v>872</v>
      </c>
      <c r="H13" s="60">
        <v>11520000</v>
      </c>
      <c r="I13" s="61">
        <v>11520000</v>
      </c>
      <c r="J13" s="62">
        <f t="shared" si="15"/>
        <v>0</v>
      </c>
      <c r="K13" s="61">
        <v>-6229125</v>
      </c>
      <c r="L13" s="63">
        <v>0</v>
      </c>
      <c r="M13" s="64">
        <f>H13+K13+L13</f>
        <v>5290875</v>
      </c>
      <c r="N13" s="61"/>
      <c r="O13" s="63"/>
      <c r="P13" s="65">
        <f t="shared" si="17"/>
        <v>11520000</v>
      </c>
      <c r="Q13" s="66" t="str">
        <f t="shared" si="18"/>
        <v>O</v>
      </c>
      <c r="R13" s="67" t="s">
        <v>768</v>
      </c>
      <c r="S13" s="67"/>
      <c r="T13" s="83"/>
      <c r="V13" s="66" t="s">
        <v>756</v>
      </c>
      <c r="X13" s="66" t="s">
        <v>769</v>
      </c>
      <c r="Y13" s="61">
        <v>-5537000</v>
      </c>
      <c r="Z13" s="61">
        <v>-692125</v>
      </c>
      <c r="AA13" s="66" t="str">
        <f>IF(SUM($K13:$L13)=SUM($Y13:$Z13),"OK","검토")</f>
        <v>OK</v>
      </c>
      <c r="AC13" s="66"/>
      <c r="AD13" s="61" t="str">
        <f t="shared" si="20"/>
        <v>직접입력</v>
      </c>
      <c r="AE13" s="61" t="str">
        <f t="shared" si="21"/>
        <v>직접입력</v>
      </c>
      <c r="AF13" s="66" t="str">
        <f t="shared" si="22"/>
        <v>OK</v>
      </c>
      <c r="AH13" s="66" t="s">
        <v>770</v>
      </c>
      <c r="AJ13" s="79">
        <f>IF(AH13="","",COUNTIF($AH$6:$AH$16,AH13))</f>
        <v>1</v>
      </c>
      <c r="AK13" s="82" t="str">
        <f t="shared" si="23"/>
        <v>OK</v>
      </c>
      <c r="AM13" s="66" t="str">
        <f t="array" ref="AM13">IF(C13="","",INDEX(구분표!$I$2:$I$313, MATCH(1,(구분표!$E$2:$E$313='4추일출'!B13)*(구분표!$F$2:$F$313='4추일출'!C13)*(구분표!$G$2:$G$313='4추일출'!A13),0)))</f>
        <v>0228</v>
      </c>
      <c r="AO13" s="66"/>
    </row>
    <row r="14" spans="1:41" s="84" customFormat="1" ht="50.1" customHeight="1">
      <c r="A14" s="86" t="str">
        <f>IFERROR(VLOOKUP($C14,[3]구분표!$A$2:$C$313,2,FALSE),"")</f>
        <v>농정해양위원회</v>
      </c>
      <c r="B14" s="79" t="str">
        <f>IFERROR(VLOOKUP($C14,[3]구분표!$A$2:$C$313,3,FALSE),"")</f>
        <v>축산산림국</v>
      </c>
      <c r="C14" s="80" t="s">
        <v>759</v>
      </c>
      <c r="D14" s="76" t="s">
        <v>772</v>
      </c>
      <c r="E14" s="76"/>
      <c r="F14" s="102"/>
      <c r="G14" s="59" t="s">
        <v>810</v>
      </c>
      <c r="H14" s="60">
        <v>0</v>
      </c>
      <c r="I14" s="61">
        <v>0</v>
      </c>
      <c r="J14" s="62">
        <v>0</v>
      </c>
      <c r="K14" s="61"/>
      <c r="L14" s="63">
        <v>27000</v>
      </c>
      <c r="M14" s="64">
        <f t="shared" ref="M14:M15" si="24">H14+K14+L14</f>
        <v>27000</v>
      </c>
      <c r="N14" s="61"/>
      <c r="O14" s="63"/>
      <c r="P14" s="65">
        <f t="shared" ref="P14:P15" si="25">H14+N14+O14</f>
        <v>0</v>
      </c>
      <c r="Q14" s="66" t="str">
        <f t="shared" ref="Q14:Q15" si="26">IF(AND((M14=0),(P14&gt;0)),"O",IF(AND((K14&lt;0),(M14-P14&lt;0)),"O","X"))</f>
        <v>X</v>
      </c>
      <c r="R14" s="67" t="s">
        <v>774</v>
      </c>
      <c r="S14" s="67"/>
      <c r="T14" s="83"/>
      <c r="V14" s="66" t="s">
        <v>756</v>
      </c>
      <c r="X14" s="66" t="s">
        <v>769</v>
      </c>
      <c r="Y14" s="61">
        <v>27000</v>
      </c>
      <c r="Z14" s="61">
        <v>0</v>
      </c>
      <c r="AA14" s="66" t="str">
        <f t="shared" si="19"/>
        <v>OK</v>
      </c>
      <c r="AC14" s="66"/>
      <c r="AD14" s="61" t="str">
        <f t="shared" si="20"/>
        <v>직접입력</v>
      </c>
      <c r="AE14" s="61" t="str">
        <f t="shared" ref="AE14:AE15" si="27">IF($X14="도비",SUM(N14:O14),IF($V14="국도비","직접입력",SUM(N14:O14)-AD14))</f>
        <v>직접입력</v>
      </c>
      <c r="AF14" s="66" t="str">
        <f t="shared" ref="AF14:AF15" si="28">IF(SUM(N14:O14)=SUM(AD14:AE14),"OK","검토")</f>
        <v>OK</v>
      </c>
      <c r="AH14" s="66" t="s">
        <v>775</v>
      </c>
      <c r="AJ14" s="79">
        <f>IF(AH14="","",COUNTIF($AH$6:$AH$16,AH14))</f>
        <v>2</v>
      </c>
      <c r="AK14" s="82" t="str">
        <f t="shared" ref="AK14:AK15" si="29">IF(X14="","",IF(AND(X14="도비",AH14="세입없음"),"OK",IF(AND(X14&lt;&gt;"도비",AH14&lt;&gt;""),"OK","@@")))</f>
        <v>OK</v>
      </c>
      <c r="AM14" s="66" t="str">
        <f t="array" ref="AM14">IF(C14="","",INDEX(구분표!$I$2:$I$313, MATCH(1,(구분표!$E$2:$E$313='4추일출'!B14)*(구분표!$F$2:$F$313='4추일출'!C14)*(구분표!$G$2:$G$313='4추일출'!A14),0)))</f>
        <v>0228</v>
      </c>
      <c r="AO14" s="66"/>
    </row>
    <row r="15" spans="1:41" s="84" customFormat="1" ht="50.1" customHeight="1">
      <c r="A15" s="86" t="str">
        <f>IFERROR(VLOOKUP($C15,[3]구분표!$A$2:$C$313,2,FALSE),"")</f>
        <v>농정해양위원회</v>
      </c>
      <c r="B15" s="79" t="str">
        <f>IFERROR(VLOOKUP($C15,[3]구분표!$A$2:$C$313,3,FALSE),"")</f>
        <v>축산산림국</v>
      </c>
      <c r="C15" s="80" t="s">
        <v>759</v>
      </c>
      <c r="D15" s="76" t="s">
        <v>772</v>
      </c>
      <c r="E15" s="76"/>
      <c r="F15" s="102"/>
      <c r="G15" s="59" t="s">
        <v>811</v>
      </c>
      <c r="H15" s="60">
        <v>0</v>
      </c>
      <c r="I15" s="61">
        <v>0</v>
      </c>
      <c r="J15" s="62">
        <v>0</v>
      </c>
      <c r="K15" s="61"/>
      <c r="L15" s="63">
        <v>100000</v>
      </c>
      <c r="M15" s="64">
        <f t="shared" si="24"/>
        <v>100000</v>
      </c>
      <c r="N15" s="61"/>
      <c r="O15" s="63"/>
      <c r="P15" s="65">
        <f t="shared" si="25"/>
        <v>0</v>
      </c>
      <c r="Q15" s="66" t="str">
        <f t="shared" si="26"/>
        <v>X</v>
      </c>
      <c r="R15" s="67" t="s">
        <v>774</v>
      </c>
      <c r="S15" s="67"/>
      <c r="T15" s="83"/>
      <c r="V15" s="66" t="s">
        <v>756</v>
      </c>
      <c r="X15" s="66" t="s">
        <v>769</v>
      </c>
      <c r="Y15" s="61">
        <v>100000</v>
      </c>
      <c r="Z15" s="61">
        <v>0</v>
      </c>
      <c r="AA15" s="66" t="str">
        <f t="shared" si="19"/>
        <v>OK</v>
      </c>
      <c r="AC15" s="66"/>
      <c r="AD15" s="61" t="str">
        <f t="shared" si="20"/>
        <v>직접입력</v>
      </c>
      <c r="AE15" s="61" t="str">
        <f t="shared" si="27"/>
        <v>직접입력</v>
      </c>
      <c r="AF15" s="66" t="str">
        <f t="shared" si="28"/>
        <v>OK</v>
      </c>
      <c r="AH15" s="66" t="s">
        <v>775</v>
      </c>
      <c r="AJ15" s="79">
        <f>IF(AH15="","",COUNTIF($AH$6:$AH$16,AH15))</f>
        <v>2</v>
      </c>
      <c r="AK15" s="82" t="str">
        <f t="shared" si="29"/>
        <v>OK</v>
      </c>
      <c r="AM15" s="66" t="str">
        <f t="array" ref="AM15">IF(C15="","",INDEX(구분표!$I$2:$I$313, MATCH(1,(구분표!$E$2:$E$313='4추일출'!B15)*(구분표!$F$2:$F$313='4추일출'!C15)*(구분표!$G$2:$G$313='4추일출'!A15),0)))</f>
        <v>0228</v>
      </c>
      <c r="AO15" s="66"/>
    </row>
    <row r="16" spans="1:41" s="84" customFormat="1" ht="50.1" customHeight="1">
      <c r="A16" s="86" t="s">
        <v>801</v>
      </c>
      <c r="B16" s="79" t="s">
        <v>805</v>
      </c>
      <c r="C16" s="80" t="s">
        <v>803</v>
      </c>
      <c r="D16" s="76" t="s">
        <v>753</v>
      </c>
      <c r="E16" s="76">
        <v>696</v>
      </c>
      <c r="F16" s="102"/>
      <c r="G16" s="59" t="s">
        <v>809</v>
      </c>
      <c r="H16" s="60">
        <v>7624435</v>
      </c>
      <c r="I16" s="61">
        <v>7624435</v>
      </c>
      <c r="J16" s="62">
        <f t="shared" si="15"/>
        <v>0</v>
      </c>
      <c r="K16" s="61"/>
      <c r="L16" s="63">
        <v>113726</v>
      </c>
      <c r="M16" s="64">
        <f t="shared" si="16"/>
        <v>7738161</v>
      </c>
      <c r="N16" s="61"/>
      <c r="O16" s="63"/>
      <c r="P16" s="65">
        <f t="shared" si="17"/>
        <v>7624435</v>
      </c>
      <c r="Q16" s="66" t="str">
        <f t="shared" si="18"/>
        <v>X</v>
      </c>
      <c r="R16" s="67" t="s">
        <v>804</v>
      </c>
      <c r="S16" s="67"/>
      <c r="T16" s="85"/>
      <c r="V16" s="66" t="s">
        <v>756</v>
      </c>
      <c r="X16" s="66" t="s">
        <v>757</v>
      </c>
      <c r="Y16" s="61">
        <v>113726</v>
      </c>
      <c r="Z16" s="61">
        <v>0</v>
      </c>
      <c r="AA16" s="66" t="str">
        <f t="shared" si="19"/>
        <v>OK</v>
      </c>
      <c r="AC16" s="66"/>
      <c r="AD16" s="61" t="str">
        <f t="shared" ref="AD16" si="30">IF($X16&lt;&gt;"도비",IF($V16="국도비","직접입력",SUM($N16:$O16)),)</f>
        <v>직접입력</v>
      </c>
      <c r="AE16" s="61" t="str">
        <f t="shared" si="21"/>
        <v>직접입력</v>
      </c>
      <c r="AF16" s="66" t="str">
        <f t="shared" si="22"/>
        <v>OK</v>
      </c>
      <c r="AH16" s="66" t="s">
        <v>806</v>
      </c>
      <c r="AJ16" s="79">
        <f>IF(AH16="","",COUNTIF($AH$6:$AH$16,AH16))</f>
        <v>2</v>
      </c>
      <c r="AK16" s="82" t="str">
        <f t="shared" si="23"/>
        <v>OK</v>
      </c>
      <c r="AM16" s="66" t="str">
        <f t="array" ref="AM16">IF(C16="","",INDEX(구분표!$I$2:$I$313, MATCH(1,(구분표!$E$2:$E$313='4추일출'!B16)*(구분표!$F$2:$F$313='4추일출'!C16)*(구분표!$G$2:$G$313='4추일출'!A16),0)))</f>
        <v>0227</v>
      </c>
      <c r="AO16" s="66"/>
    </row>
    <row r="17" spans="18:18" s="84" customFormat="1" ht="50.1" customHeight="1">
      <c r="R17" s="87"/>
    </row>
    <row r="18" spans="18:18" s="84" customFormat="1" ht="50.1" customHeight="1">
      <c r="R18" s="87"/>
    </row>
  </sheetData>
  <mergeCells count="28">
    <mergeCell ref="AM4:AM5"/>
    <mergeCell ref="AO4:AO5"/>
    <mergeCell ref="P4:P5"/>
    <mergeCell ref="Q4:Q5"/>
    <mergeCell ref="T4:T5"/>
    <mergeCell ref="V4:V5"/>
    <mergeCell ref="X4:X5"/>
    <mergeCell ref="Y4:AA4"/>
    <mergeCell ref="AJ4:AJ5"/>
    <mergeCell ref="AK4:AK5"/>
    <mergeCell ref="AC4:AC5"/>
    <mergeCell ref="AD4:AF4"/>
    <mergeCell ref="AH4:AH5"/>
    <mergeCell ref="R4:R5"/>
    <mergeCell ref="S4:S5"/>
    <mergeCell ref="N4:O4"/>
    <mergeCell ref="A4:A5"/>
    <mergeCell ref="B4:B5"/>
    <mergeCell ref="C4:C5"/>
    <mergeCell ref="D4:D5"/>
    <mergeCell ref="G4:G5"/>
    <mergeCell ref="H4:H5"/>
    <mergeCell ref="I4:I5"/>
    <mergeCell ref="J4:J5"/>
    <mergeCell ref="K4:L4"/>
    <mergeCell ref="M4:M5"/>
    <mergeCell ref="E4:E5"/>
    <mergeCell ref="F4:F5"/>
  </mergeCells>
  <phoneticPr fontId="1" type="noConversion"/>
  <dataValidations count="4">
    <dataValidation type="list" allowBlank="1" showInputMessage="1" showErrorMessage="1" sqref="AC6:AC16">
      <formula1>"도비,국비,지특,기금,특교"</formula1>
    </dataValidation>
    <dataValidation type="list" allowBlank="1" showInputMessage="1" showErrorMessage="1" sqref="V6:V16">
      <formula1>"도비,국도비"</formula1>
    </dataValidation>
    <dataValidation type="list" allowBlank="1" showInputMessage="1" showErrorMessage="1" sqref="X6:X16">
      <formula1>"도비,국비,지특,기금,특교,소특"</formula1>
    </dataValidation>
    <dataValidation type="list" allowBlank="1" showInputMessage="1" showErrorMessage="1" sqref="D6:D16">
      <formula1>"본예산,1회추경,2회추경,3회추경,4회추경,신규"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view="pageBreakPreview" zoomScale="60" zoomScaleNormal="100" workbookViewId="0">
      <selection activeCell="D36" sqref="D36"/>
    </sheetView>
  </sheetViews>
  <sheetFormatPr defaultRowHeight="16.5"/>
  <cols>
    <col min="2" max="2" width="11.5" customWidth="1"/>
    <col min="3" max="3" width="15.75" customWidth="1"/>
    <col min="4" max="4" width="21.375" customWidth="1"/>
    <col min="5" max="5" width="17.25" customWidth="1"/>
    <col min="6" max="6" width="26.875" customWidth="1"/>
    <col min="7" max="7" width="11.875" customWidth="1"/>
    <col min="8" max="8" width="17.875" customWidth="1"/>
    <col min="9" max="9" width="10" customWidth="1"/>
    <col min="10" max="10" width="14.25" customWidth="1"/>
    <col min="11" max="11" width="33" customWidth="1"/>
  </cols>
  <sheetData>
    <row r="1" spans="1:11" ht="18.75">
      <c r="A1" s="68"/>
      <c r="B1" s="68"/>
      <c r="C1" s="68"/>
      <c r="D1" s="68"/>
      <c r="E1" s="69"/>
      <c r="F1" s="70"/>
      <c r="G1" s="69"/>
      <c r="H1" s="69"/>
      <c r="I1" s="69"/>
      <c r="J1" s="69"/>
      <c r="K1" s="71"/>
    </row>
    <row r="2" spans="1:11" ht="27">
      <c r="A2" s="207" t="s">
        <v>776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1">
      <c r="A3" s="69"/>
      <c r="B3" s="69"/>
      <c r="C3" s="69"/>
      <c r="D3" s="69"/>
      <c r="E3" s="69"/>
      <c r="F3" s="72"/>
      <c r="G3" s="69"/>
      <c r="H3" s="69"/>
      <c r="I3" s="69"/>
      <c r="J3" s="69"/>
      <c r="K3" s="71"/>
    </row>
    <row r="4" spans="1:11">
      <c r="A4" s="69"/>
      <c r="B4" s="69"/>
      <c r="C4" s="69"/>
      <c r="D4" s="69"/>
      <c r="E4" s="69"/>
      <c r="F4" s="72"/>
      <c r="G4" s="69"/>
      <c r="H4" s="69"/>
      <c r="I4" s="69"/>
      <c r="J4" s="69"/>
      <c r="K4" s="73" t="s">
        <v>777</v>
      </c>
    </row>
    <row r="5" spans="1:11">
      <c r="A5" s="208" t="s">
        <v>778</v>
      </c>
      <c r="B5" s="208"/>
      <c r="C5" s="209"/>
      <c r="D5" s="208" t="s">
        <v>779</v>
      </c>
      <c r="E5" s="209"/>
      <c r="F5" s="209"/>
      <c r="G5" s="209"/>
      <c r="H5" s="208" t="s">
        <v>780</v>
      </c>
      <c r="I5" s="208" t="s">
        <v>781</v>
      </c>
      <c r="J5" s="208" t="s">
        <v>782</v>
      </c>
      <c r="K5" s="210" t="s">
        <v>783</v>
      </c>
    </row>
    <row r="6" spans="1:11" ht="24">
      <c r="A6" s="74" t="s">
        <v>784</v>
      </c>
      <c r="B6" s="74" t="s">
        <v>785</v>
      </c>
      <c r="C6" s="74" t="s">
        <v>786</v>
      </c>
      <c r="D6" s="75" t="s">
        <v>787</v>
      </c>
      <c r="E6" s="74" t="s">
        <v>788</v>
      </c>
      <c r="F6" s="74" t="s">
        <v>789</v>
      </c>
      <c r="G6" s="75" t="s">
        <v>790</v>
      </c>
      <c r="H6" s="208"/>
      <c r="I6" s="208"/>
      <c r="J6" s="208"/>
      <c r="K6" s="210"/>
    </row>
    <row r="7" spans="1:11" ht="50.25" customHeight="1">
      <c r="A7" s="89">
        <v>1</v>
      </c>
      <c r="B7" s="89" t="s">
        <v>792</v>
      </c>
      <c r="C7" s="89" t="s">
        <v>793</v>
      </c>
      <c r="D7" s="88" t="s">
        <v>794</v>
      </c>
      <c r="E7" s="89" t="s">
        <v>795</v>
      </c>
      <c r="F7" s="90" t="s">
        <v>791</v>
      </c>
      <c r="G7" s="88" t="s">
        <v>796</v>
      </c>
      <c r="H7" s="91" t="s">
        <v>797</v>
      </c>
      <c r="I7" s="92">
        <v>127000</v>
      </c>
      <c r="J7" s="92">
        <v>127000</v>
      </c>
      <c r="K7" s="93" t="s">
        <v>798</v>
      </c>
    </row>
    <row r="8" spans="1:11" ht="36">
      <c r="A8" s="89">
        <v>2</v>
      </c>
      <c r="B8" s="89" t="s">
        <v>792</v>
      </c>
      <c r="C8" s="89" t="s">
        <v>793</v>
      </c>
      <c r="D8" s="88" t="s">
        <v>859</v>
      </c>
      <c r="E8" s="89" t="s">
        <v>860</v>
      </c>
      <c r="F8" s="90" t="s">
        <v>861</v>
      </c>
      <c r="G8" s="88" t="s">
        <v>862</v>
      </c>
      <c r="H8" s="91" t="s">
        <v>863</v>
      </c>
      <c r="I8" s="92">
        <v>60000</v>
      </c>
      <c r="J8" s="92">
        <v>53018</v>
      </c>
      <c r="K8" s="93" t="s">
        <v>864</v>
      </c>
    </row>
    <row r="9" spans="1:11" ht="36">
      <c r="A9" s="89">
        <v>3</v>
      </c>
      <c r="B9" s="89" t="s">
        <v>792</v>
      </c>
      <c r="C9" s="89" t="s">
        <v>793</v>
      </c>
      <c r="D9" s="88" t="s">
        <v>859</v>
      </c>
      <c r="E9" s="89" t="s">
        <v>860</v>
      </c>
      <c r="F9" s="90" t="s">
        <v>861</v>
      </c>
      <c r="G9" s="88" t="s">
        <v>865</v>
      </c>
      <c r="H9" s="91" t="s">
        <v>863</v>
      </c>
      <c r="I9" s="92">
        <v>7000</v>
      </c>
      <c r="J9" s="92">
        <v>7000</v>
      </c>
      <c r="K9" s="93" t="s">
        <v>864</v>
      </c>
    </row>
    <row r="10" spans="1:11" ht="36">
      <c r="A10" s="89">
        <v>4</v>
      </c>
      <c r="B10" s="89" t="s">
        <v>792</v>
      </c>
      <c r="C10" s="89" t="s">
        <v>793</v>
      </c>
      <c r="D10" s="88" t="s">
        <v>859</v>
      </c>
      <c r="E10" s="89" t="s">
        <v>860</v>
      </c>
      <c r="F10" s="90" t="s">
        <v>866</v>
      </c>
      <c r="G10" s="88" t="s">
        <v>862</v>
      </c>
      <c r="H10" s="91" t="s">
        <v>867</v>
      </c>
      <c r="I10" s="92">
        <v>275000</v>
      </c>
      <c r="J10" s="92">
        <v>168007</v>
      </c>
      <c r="K10" s="93" t="s">
        <v>864</v>
      </c>
    </row>
    <row r="11" spans="1:11" ht="36">
      <c r="A11" s="89">
        <v>5</v>
      </c>
      <c r="B11" s="89" t="s">
        <v>792</v>
      </c>
      <c r="C11" s="89" t="s">
        <v>793</v>
      </c>
      <c r="D11" s="88" t="s">
        <v>859</v>
      </c>
      <c r="E11" s="89" t="s">
        <v>860</v>
      </c>
      <c r="F11" s="90" t="s">
        <v>866</v>
      </c>
      <c r="G11" s="88" t="s">
        <v>865</v>
      </c>
      <c r="H11" s="91" t="s">
        <v>867</v>
      </c>
      <c r="I11" s="92">
        <v>7000</v>
      </c>
      <c r="J11" s="92">
        <v>7000</v>
      </c>
      <c r="K11" s="93" t="s">
        <v>864</v>
      </c>
    </row>
    <row r="12" spans="1:11" ht="36">
      <c r="A12" s="89">
        <v>6</v>
      </c>
      <c r="B12" s="89" t="s">
        <v>792</v>
      </c>
      <c r="C12" s="89" t="s">
        <v>793</v>
      </c>
      <c r="D12" s="88" t="s">
        <v>859</v>
      </c>
      <c r="E12" s="89" t="s">
        <v>860</v>
      </c>
      <c r="F12" s="90" t="s">
        <v>866</v>
      </c>
      <c r="G12" s="88" t="s">
        <v>868</v>
      </c>
      <c r="H12" s="91" t="s">
        <v>869</v>
      </c>
      <c r="I12" s="92">
        <v>700000</v>
      </c>
      <c r="J12" s="92">
        <v>294797</v>
      </c>
      <c r="K12" s="93" t="s">
        <v>870</v>
      </c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3</vt:i4>
      </vt:variant>
    </vt:vector>
  </HeadingPairs>
  <TitlesOfParts>
    <vt:vector size="12" baseType="lpstr">
      <vt:lpstr>구분표</vt:lpstr>
      <vt:lpstr>예결표지(세로)</vt:lpstr>
      <vt:lpstr>예결표지(가로)</vt:lpstr>
      <vt:lpstr>검증</vt:lpstr>
      <vt:lpstr>표지</vt:lpstr>
      <vt:lpstr>총괄표</vt:lpstr>
      <vt:lpstr>4추일입</vt:lpstr>
      <vt:lpstr>4추일출</vt:lpstr>
      <vt:lpstr>명시이월(일반회계)</vt:lpstr>
      <vt:lpstr>'4추일입'!Print_Area</vt:lpstr>
      <vt:lpstr>'4추일출'!Print_Area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2016-11-21T22:21:18Z</cp:lastPrinted>
  <dcterms:created xsi:type="dcterms:W3CDTF">2015-06-26T00:14:49Z</dcterms:created>
  <dcterms:modified xsi:type="dcterms:W3CDTF">2016-12-15T00:50:27Z</dcterms:modified>
</cp:coreProperties>
</file>