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240" windowWidth="13260" windowHeight="10785" tabRatio="751" firstSheet="3" activeTab="7"/>
  </bookViews>
  <sheets>
    <sheet name="구분표" sheetId="1" state="hidden" r:id="rId1"/>
    <sheet name="예결표지(세로)" sheetId="12" state="hidden" r:id="rId2"/>
    <sheet name="예결표지(가로)" sheetId="11" state="hidden" r:id="rId3"/>
    <sheet name="표지" sheetId="2" r:id="rId4"/>
    <sheet name="검증" sheetId="3" state="hidden" r:id="rId5"/>
    <sheet name="총괄표" sheetId="4" r:id="rId6"/>
    <sheet name="17년일입" sheetId="13" r:id="rId7"/>
    <sheet name="17년일출" sheetId="15" r:id="rId8"/>
    <sheet name="17년특입" sheetId="18" r:id="rId9"/>
    <sheet name="17년특출" sheetId="19" r:id="rId10"/>
    <sheet name="17년기금입" sheetId="20" r:id="rId11"/>
    <sheet name="17년기금출" sheetId="21" r:id="rId12"/>
    <sheet name="17년 계속비" sheetId="22" r:id="rId13"/>
  </sheets>
  <definedNames>
    <definedName name="_xlnm._FilterDatabase" localSheetId="12" hidden="1">'17년 계속비'!#REF!</definedName>
    <definedName name="_xlnm._FilterDatabase" localSheetId="10" hidden="1">'17년기금입'!$A$6:$AQ$6</definedName>
    <definedName name="_xlnm._FilterDatabase" localSheetId="11" hidden="1">'17년기금출'!$A$6:$AM$39</definedName>
    <definedName name="_xlnm._FilterDatabase" localSheetId="6" hidden="1">'17년일입'!$A$6:$AR$6</definedName>
    <definedName name="_xlnm._FilterDatabase" localSheetId="7" hidden="1">'17년일출'!$A$6:$AN$223</definedName>
    <definedName name="_xlnm._FilterDatabase" localSheetId="8" hidden="1">'17년특입'!$A$6:$AQ$6</definedName>
    <definedName name="_xlnm._FilterDatabase" localSheetId="9" hidden="1">'17년특출'!$A$6:$AL$39</definedName>
    <definedName name="_xlnm.Print_Area" localSheetId="12">'17년 계속비'!$B$1:$N$23</definedName>
    <definedName name="_xlnm.Print_Area" localSheetId="10">'17년기금입'!$A:$Q</definedName>
    <definedName name="_xlnm.Print_Area" localSheetId="11">'17년기금출'!$A:$R</definedName>
    <definedName name="_xlnm.Print_Area" localSheetId="6">'17년일입'!$A$1:$AN$10</definedName>
    <definedName name="_xlnm.Print_Area" localSheetId="7">'17년일출'!$A$1:$AL$124</definedName>
    <definedName name="_xlnm.Print_Area" localSheetId="8">'17년특입'!$A:$Q</definedName>
    <definedName name="_xlnm.Print_Area" localSheetId="9">'17년특출'!$A:$Q</definedName>
    <definedName name="_xlnm.Print_Area" localSheetId="5">총괄표!$A$1:$I$25</definedName>
    <definedName name="_xlnm.Print_Titles" localSheetId="12">'17년 계속비'!$2:$5</definedName>
    <definedName name="_xlnm.Print_Titles" localSheetId="7">'17년일출'!$4:$5</definedName>
  </definedNames>
  <calcPr calcId="145621"/>
</workbook>
</file>

<file path=xl/calcChain.xml><?xml version="1.0" encoding="utf-8"?>
<calcChain xmlns="http://schemas.openxmlformats.org/spreadsheetml/2006/main">
  <c r="O96" i="15" l="1"/>
  <c r="X10" i="21" l="1"/>
  <c r="W10" i="21"/>
  <c r="X9" i="21"/>
  <c r="W9" i="21"/>
  <c r="X8" i="21"/>
  <c r="W8" i="21"/>
  <c r="AJ117" i="15" l="1"/>
  <c r="AJ114" i="15"/>
  <c r="Z114" i="15"/>
  <c r="AC114" i="15"/>
  <c r="AD114" i="15"/>
  <c r="AE114" i="15"/>
  <c r="L114" i="15"/>
  <c r="L115" i="15"/>
  <c r="L116" i="15"/>
  <c r="L117" i="15"/>
  <c r="B114" i="15"/>
  <c r="B115" i="15"/>
  <c r="B116" i="15"/>
  <c r="B117" i="15"/>
  <c r="AL117" i="15" s="1" a="1"/>
  <c r="AL117" i="15" s="1"/>
  <c r="A114" i="15"/>
  <c r="A115" i="15"/>
  <c r="A116" i="15"/>
  <c r="A117" i="15"/>
  <c r="AJ111" i="15"/>
  <c r="Z111" i="15"/>
  <c r="AC111" i="15"/>
  <c r="AD111" i="15"/>
  <c r="L111" i="15"/>
  <c r="B111" i="15"/>
  <c r="AL111" i="15" s="1" a="1"/>
  <c r="AL111" i="15" s="1"/>
  <c r="A111" i="15"/>
  <c r="L107" i="15"/>
  <c r="AJ107" i="15"/>
  <c r="Z107" i="15"/>
  <c r="A107" i="15"/>
  <c r="B107" i="15"/>
  <c r="AL107" i="15" s="1" a="1"/>
  <c r="AL107" i="15" s="1"/>
  <c r="AJ96" i="15"/>
  <c r="Z96" i="15"/>
  <c r="AC96" i="15"/>
  <c r="AD96" i="15"/>
  <c r="L96" i="15"/>
  <c r="B96" i="15"/>
  <c r="AL96" i="15" s="1" a="1"/>
  <c r="AL96" i="15" s="1"/>
  <c r="B97" i="15"/>
  <c r="A96" i="15"/>
  <c r="A97" i="15"/>
  <c r="AE111" i="15" l="1"/>
  <c r="AL114" i="15" a="1"/>
  <c r="AL114" i="15" s="1"/>
  <c r="AE96" i="15"/>
  <c r="AC84" i="15"/>
  <c r="AD84" i="15"/>
  <c r="A123" i="15"/>
  <c r="B123" i="15"/>
  <c r="A118" i="15"/>
  <c r="B118" i="15"/>
  <c r="A119" i="15"/>
  <c r="B119" i="15"/>
  <c r="A120" i="15"/>
  <c r="B120" i="15"/>
  <c r="A121" i="15"/>
  <c r="B121" i="15"/>
  <c r="A99" i="15"/>
  <c r="B99" i="15"/>
  <c r="A100" i="15"/>
  <c r="B100" i="15"/>
  <c r="A101" i="15"/>
  <c r="B101" i="15"/>
  <c r="A102" i="15"/>
  <c r="B102" i="15"/>
  <c r="A103" i="15"/>
  <c r="B103" i="15"/>
  <c r="A84" i="15"/>
  <c r="B84" i="15"/>
  <c r="A85" i="15"/>
  <c r="B85" i="15"/>
  <c r="A86" i="15"/>
  <c r="B86" i="15"/>
  <c r="A87" i="15"/>
  <c r="B87" i="15"/>
  <c r="A88" i="15"/>
  <c r="B88" i="15"/>
  <c r="AL88" i="15" s="1" a="1"/>
  <c r="AL88" i="15" s="1"/>
  <c r="AL134" i="15" a="1"/>
  <c r="AL134" i="15" s="1"/>
  <c r="AJ134" i="15"/>
  <c r="AG134" i="15"/>
  <c r="AI134" i="15" s="1"/>
  <c r="AC134" i="15"/>
  <c r="X134" i="15"/>
  <c r="O134" i="15"/>
  <c r="L134" i="15"/>
  <c r="P134" i="15" s="1"/>
  <c r="B134" i="15"/>
  <c r="A134" i="15"/>
  <c r="AL133" i="15" a="1"/>
  <c r="AL133" i="15" s="1"/>
  <c r="AJ133" i="15"/>
  <c r="AG133" i="15"/>
  <c r="AI133" i="15" s="1"/>
  <c r="AC133" i="15"/>
  <c r="X133" i="15"/>
  <c r="O133" i="15"/>
  <c r="L133" i="15"/>
  <c r="P133" i="15" s="1"/>
  <c r="B133" i="15"/>
  <c r="A133" i="15"/>
  <c r="AL132" i="15" a="1"/>
  <c r="AL132" i="15" s="1"/>
  <c r="AJ132" i="15"/>
  <c r="AG132" i="15"/>
  <c r="AI132" i="15" s="1"/>
  <c r="AC132" i="15"/>
  <c r="X132" i="15"/>
  <c r="O132" i="15"/>
  <c r="L132" i="15"/>
  <c r="P132" i="15" s="1"/>
  <c r="B132" i="15"/>
  <c r="A132" i="15"/>
  <c r="AL131" i="15" a="1"/>
  <c r="AL131" i="15" s="1"/>
  <c r="AJ131" i="15"/>
  <c r="AG131" i="15"/>
  <c r="AI131" i="15" s="1"/>
  <c r="AC131" i="15"/>
  <c r="X131" i="15"/>
  <c r="O131" i="15"/>
  <c r="L131" i="15"/>
  <c r="P131" i="15" s="1"/>
  <c r="B131" i="15"/>
  <c r="A131" i="15"/>
  <c r="AL130" i="15" a="1"/>
  <c r="AL130" i="15" s="1"/>
  <c r="AJ130" i="15"/>
  <c r="AG130" i="15"/>
  <c r="AI130" i="15" s="1"/>
  <c r="AC130" i="15"/>
  <c r="X130" i="15"/>
  <c r="O130" i="15"/>
  <c r="L130" i="15"/>
  <c r="P130" i="15" s="1"/>
  <c r="B130" i="15"/>
  <c r="A130" i="15"/>
  <c r="AL129" i="15" a="1"/>
  <c r="AL129" i="15" s="1"/>
  <c r="AJ129" i="15"/>
  <c r="AG129" i="15"/>
  <c r="AI129" i="15" s="1"/>
  <c r="AC129" i="15"/>
  <c r="X129" i="15"/>
  <c r="O129" i="15"/>
  <c r="L129" i="15"/>
  <c r="P129" i="15" s="1"/>
  <c r="B129" i="15"/>
  <c r="A129" i="15"/>
  <c r="AL128" i="15" a="1"/>
  <c r="AL128" i="15" s="1"/>
  <c r="AJ128" i="15"/>
  <c r="AG128" i="15"/>
  <c r="AI128" i="15" s="1"/>
  <c r="AC128" i="15"/>
  <c r="X128" i="15"/>
  <c r="O128" i="15"/>
  <c r="L128" i="15"/>
  <c r="P128" i="15" s="1"/>
  <c r="B128" i="15"/>
  <c r="A128" i="15"/>
  <c r="AL127" i="15" a="1"/>
  <c r="AL127" i="15" s="1"/>
  <c r="AJ127" i="15"/>
  <c r="AG127" i="15"/>
  <c r="AI127" i="15" s="1"/>
  <c r="AC127" i="15"/>
  <c r="X127" i="15"/>
  <c r="O127" i="15"/>
  <c r="L127" i="15"/>
  <c r="P127" i="15" s="1"/>
  <c r="B127" i="15"/>
  <c r="A127" i="15"/>
  <c r="AL126" i="15" a="1"/>
  <c r="AL126" i="15" s="1"/>
  <c r="AJ126" i="15"/>
  <c r="AG126" i="15"/>
  <c r="AI126" i="15" s="1"/>
  <c r="AC126" i="15"/>
  <c r="X126" i="15"/>
  <c r="O126" i="15"/>
  <c r="L126" i="15"/>
  <c r="P126" i="15" s="1"/>
  <c r="B126" i="15"/>
  <c r="A126" i="15"/>
  <c r="AL125" i="15" a="1"/>
  <c r="AL125" i="15" s="1"/>
  <c r="AJ125" i="15"/>
  <c r="AG125" i="15"/>
  <c r="AI125" i="15" s="1"/>
  <c r="AC125" i="15"/>
  <c r="X125" i="15"/>
  <c r="O125" i="15"/>
  <c r="L125" i="15"/>
  <c r="P125" i="15" s="1"/>
  <c r="B125" i="15"/>
  <c r="A125" i="15"/>
  <c r="AG124" i="15"/>
  <c r="N124" i="15"/>
  <c r="M124" i="15"/>
  <c r="K124" i="15"/>
  <c r="J124" i="15"/>
  <c r="I124" i="15"/>
  <c r="AJ123" i="15"/>
  <c r="AC123" i="15"/>
  <c r="Z123" i="15"/>
  <c r="O123" i="15"/>
  <c r="L123" i="15"/>
  <c r="AJ122" i="15"/>
  <c r="AC122" i="15"/>
  <c r="AD122" i="15" s="1"/>
  <c r="AE122" i="15" s="1"/>
  <c r="Z122" i="15"/>
  <c r="O122" i="15"/>
  <c r="L122" i="15"/>
  <c r="B122" i="15"/>
  <c r="A122" i="15"/>
  <c r="AJ121" i="15"/>
  <c r="Z121" i="15"/>
  <c r="L121" i="15"/>
  <c r="AJ120" i="15"/>
  <c r="Z120" i="15"/>
  <c r="L120" i="15"/>
  <c r="AJ119" i="15"/>
  <c r="Z119" i="15"/>
  <c r="L119" i="15"/>
  <c r="AJ118" i="15"/>
  <c r="Z118" i="15"/>
  <c r="L118" i="15"/>
  <c r="AJ116" i="15"/>
  <c r="Z116" i="15"/>
  <c r="AJ115" i="15"/>
  <c r="AC115" i="15"/>
  <c r="AD115" i="15" s="1"/>
  <c r="AE115" i="15" s="1"/>
  <c r="Z115" i="15"/>
  <c r="O115" i="15"/>
  <c r="AL115" i="15" a="1"/>
  <c r="AL115" i="15" s="1"/>
  <c r="AJ113" i="15"/>
  <c r="AD113" i="15"/>
  <c r="AC113" i="15"/>
  <c r="Z113" i="15"/>
  <c r="O113" i="15"/>
  <c r="L113" i="15"/>
  <c r="B113" i="15"/>
  <c r="AL113" i="15" s="1" a="1"/>
  <c r="AL113" i="15" s="1"/>
  <c r="A113" i="15"/>
  <c r="AJ112" i="15"/>
  <c r="AD112" i="15"/>
  <c r="AC112" i="15"/>
  <c r="Z112" i="15"/>
  <c r="O112" i="15"/>
  <c r="L112" i="15"/>
  <c r="B112" i="15"/>
  <c r="A112" i="15"/>
  <c r="AJ110" i="15"/>
  <c r="AC110" i="15"/>
  <c r="AD110" i="15" s="1"/>
  <c r="AE110" i="15" s="1"/>
  <c r="Z110" i="15"/>
  <c r="O110" i="15"/>
  <c r="L110" i="15"/>
  <c r="B110" i="15"/>
  <c r="A110" i="15"/>
  <c r="AJ109" i="15"/>
  <c r="AD109" i="15"/>
  <c r="AC109" i="15"/>
  <c r="Z109" i="15"/>
  <c r="O109" i="15"/>
  <c r="L109" i="15"/>
  <c r="B109" i="15"/>
  <c r="A109" i="15"/>
  <c r="AJ108" i="15"/>
  <c r="AC108" i="15"/>
  <c r="Z108" i="15"/>
  <c r="O108" i="15"/>
  <c r="L108" i="15"/>
  <c r="B108" i="15"/>
  <c r="A108" i="15"/>
  <c r="AJ106" i="15"/>
  <c r="AC106" i="15"/>
  <c r="Z106" i="15"/>
  <c r="O106" i="15"/>
  <c r="L106" i="15"/>
  <c r="B106" i="15"/>
  <c r="A106" i="15"/>
  <c r="AJ105" i="15"/>
  <c r="AC105" i="15"/>
  <c r="AD105" i="15" s="1"/>
  <c r="AE105" i="15" s="1"/>
  <c r="Z105" i="15"/>
  <c r="O105" i="15"/>
  <c r="L105" i="15"/>
  <c r="B105" i="15"/>
  <c r="AL105" i="15" s="1" a="1"/>
  <c r="AL105" i="15" s="1"/>
  <c r="A105" i="15"/>
  <c r="AJ104" i="15"/>
  <c r="AD104" i="15"/>
  <c r="AC104" i="15"/>
  <c r="AE104" i="15" s="1"/>
  <c r="Z104" i="15"/>
  <c r="O104" i="15"/>
  <c r="L104" i="15"/>
  <c r="B104" i="15"/>
  <c r="AL104" i="15" s="1" a="1"/>
  <c r="AL104" i="15" s="1"/>
  <c r="A104" i="15"/>
  <c r="AJ103" i="15"/>
  <c r="Z103" i="15"/>
  <c r="L103" i="15"/>
  <c r="AJ102" i="15"/>
  <c r="Z102" i="15"/>
  <c r="L102" i="15"/>
  <c r="AJ101" i="15"/>
  <c r="Z101" i="15"/>
  <c r="L101" i="15"/>
  <c r="AJ100" i="15"/>
  <c r="Z100" i="15"/>
  <c r="L100" i="15"/>
  <c r="AJ99" i="15"/>
  <c r="Z99" i="15"/>
  <c r="L99" i="15"/>
  <c r="AJ98" i="15"/>
  <c r="AC98" i="15"/>
  <c r="Z98" i="15"/>
  <c r="O98" i="15"/>
  <c r="L98" i="15"/>
  <c r="B98" i="15"/>
  <c r="A98" i="15"/>
  <c r="AJ97" i="15"/>
  <c r="AD97" i="15"/>
  <c r="AC97" i="15"/>
  <c r="Z97" i="15"/>
  <c r="O97" i="15"/>
  <c r="L97" i="15"/>
  <c r="AJ95" i="15"/>
  <c r="AC95" i="15"/>
  <c r="Z95" i="15"/>
  <c r="O95" i="15"/>
  <c r="L95" i="15"/>
  <c r="B95" i="15"/>
  <c r="A95" i="15"/>
  <c r="AJ94" i="15"/>
  <c r="AD94" i="15"/>
  <c r="AC94" i="15"/>
  <c r="Z94" i="15"/>
  <c r="O94" i="15"/>
  <c r="L94" i="15"/>
  <c r="B94" i="15"/>
  <c r="A94" i="15"/>
  <c r="AJ93" i="15"/>
  <c r="AC93" i="15"/>
  <c r="Z93" i="15"/>
  <c r="O93" i="15"/>
  <c r="L93" i="15"/>
  <c r="B93" i="15"/>
  <c r="A93" i="15"/>
  <c r="AJ92" i="15"/>
  <c r="AC92" i="15"/>
  <c r="Z92" i="15"/>
  <c r="O92" i="15"/>
  <c r="L92" i="15"/>
  <c r="B92" i="15"/>
  <c r="A92" i="15"/>
  <c r="AJ91" i="15"/>
  <c r="AC91" i="15"/>
  <c r="AD91" i="15" s="1"/>
  <c r="AE91" i="15" s="1"/>
  <c r="Z91" i="15"/>
  <c r="O91" i="15"/>
  <c r="L91" i="15"/>
  <c r="B91" i="15"/>
  <c r="A91" i="15"/>
  <c r="AJ90" i="15"/>
  <c r="AC90" i="15"/>
  <c r="AD90" i="15" s="1"/>
  <c r="Z90" i="15"/>
  <c r="O90" i="15"/>
  <c r="L90" i="15"/>
  <c r="B90" i="15"/>
  <c r="A90" i="15"/>
  <c r="AJ89" i="15"/>
  <c r="AC89" i="15"/>
  <c r="Z89" i="15"/>
  <c r="O89" i="15"/>
  <c r="L89" i="15"/>
  <c r="B89" i="15"/>
  <c r="A89" i="15"/>
  <c r="AJ88" i="15"/>
  <c r="Z88" i="15"/>
  <c r="L88" i="15"/>
  <c r="AJ87" i="15"/>
  <c r="Z87" i="15"/>
  <c r="L87" i="15"/>
  <c r="AJ86" i="15"/>
  <c r="Z86" i="15"/>
  <c r="L86" i="15"/>
  <c r="AJ85" i="15"/>
  <c r="Z85" i="15"/>
  <c r="L85" i="15"/>
  <c r="AJ84" i="15"/>
  <c r="Z84" i="15"/>
  <c r="L84" i="15"/>
  <c r="AL162" i="15" a="1"/>
  <c r="AL162" i="15" s="1"/>
  <c r="AJ162" i="15"/>
  <c r="AI162" i="15"/>
  <c r="AC162" i="15"/>
  <c r="Z162" i="15"/>
  <c r="O162" i="15"/>
  <c r="L162" i="15"/>
  <c r="B162" i="15"/>
  <c r="A162" i="15"/>
  <c r="AL161" i="15" a="1"/>
  <c r="AL161" i="15" s="1"/>
  <c r="AJ161" i="15"/>
  <c r="AI161" i="15"/>
  <c r="AC161" i="15"/>
  <c r="Z161" i="15"/>
  <c r="O161" i="15"/>
  <c r="L161" i="15"/>
  <c r="B161" i="15"/>
  <c r="A161" i="15"/>
  <c r="AL160" i="15" a="1"/>
  <c r="AL160" i="15" s="1"/>
  <c r="AJ160" i="15"/>
  <c r="AI160" i="15"/>
  <c r="AC160" i="15"/>
  <c r="Z160" i="15"/>
  <c r="O160" i="15"/>
  <c r="L160" i="15"/>
  <c r="B160" i="15"/>
  <c r="A160" i="15"/>
  <c r="AL159" i="15" a="1"/>
  <c r="AL159" i="15" s="1"/>
  <c r="AJ159" i="15"/>
  <c r="AI159" i="15"/>
  <c r="AC159" i="15"/>
  <c r="Z159" i="15"/>
  <c r="O159" i="15"/>
  <c r="L159" i="15"/>
  <c r="P159" i="15" s="1"/>
  <c r="B159" i="15"/>
  <c r="A159" i="15"/>
  <c r="AL158" i="15" a="1"/>
  <c r="AL158" i="15" s="1"/>
  <c r="AJ158" i="15"/>
  <c r="AI158" i="15"/>
  <c r="AC158" i="15"/>
  <c r="Z158" i="15"/>
  <c r="O158" i="15"/>
  <c r="L158" i="15"/>
  <c r="P158" i="15" s="1"/>
  <c r="B158" i="15"/>
  <c r="A158" i="15"/>
  <c r="AL157" i="15" a="1"/>
  <c r="AL157" i="15" s="1"/>
  <c r="AJ157" i="15"/>
  <c r="AI157" i="15"/>
  <c r="AC157" i="15"/>
  <c r="AD157" i="15" s="1"/>
  <c r="AE157" i="15" s="1"/>
  <c r="Z157" i="15"/>
  <c r="O157" i="15"/>
  <c r="L157" i="15"/>
  <c r="B157" i="15"/>
  <c r="A157" i="15"/>
  <c r="AL156" i="15" a="1"/>
  <c r="AL156" i="15" s="1"/>
  <c r="AJ156" i="15"/>
  <c r="AI156" i="15"/>
  <c r="AC156" i="15"/>
  <c r="AD156" i="15" s="1"/>
  <c r="AE156" i="15" s="1"/>
  <c r="Z156" i="15"/>
  <c r="O156" i="15"/>
  <c r="L156" i="15"/>
  <c r="P156" i="15" s="1"/>
  <c r="B156" i="15"/>
  <c r="A156" i="15"/>
  <c r="AL155" i="15" a="1"/>
  <c r="AL155" i="15" s="1"/>
  <c r="AJ155" i="15"/>
  <c r="AI155" i="15"/>
  <c r="AC155" i="15"/>
  <c r="AD155" i="15" s="1"/>
  <c r="Z155" i="15"/>
  <c r="O155" i="15"/>
  <c r="L155" i="15"/>
  <c r="B155" i="15"/>
  <c r="A155" i="15"/>
  <c r="AL154" i="15" a="1"/>
  <c r="AL154" i="15" s="1"/>
  <c r="AJ154" i="15"/>
  <c r="AI154" i="15"/>
  <c r="AC154" i="15"/>
  <c r="AD154" i="15" s="1"/>
  <c r="AE154" i="15" s="1"/>
  <c r="Z154" i="15"/>
  <c r="O154" i="15"/>
  <c r="L154" i="15"/>
  <c r="B154" i="15"/>
  <c r="A154" i="15"/>
  <c r="AJ153" i="15"/>
  <c r="Z153" i="15"/>
  <c r="L153" i="15"/>
  <c r="AJ152" i="15"/>
  <c r="Z152" i="15"/>
  <c r="L152" i="15"/>
  <c r="AJ151" i="15"/>
  <c r="Z151" i="15"/>
  <c r="L151" i="15"/>
  <c r="AJ150" i="15"/>
  <c r="Z150" i="15"/>
  <c r="L150" i="15"/>
  <c r="AJ149" i="15"/>
  <c r="Z149" i="15"/>
  <c r="L149" i="15"/>
  <c r="AL148" i="15" a="1"/>
  <c r="AL148" i="15" s="1"/>
  <c r="AJ148" i="15"/>
  <c r="AI148" i="15"/>
  <c r="AC148" i="15"/>
  <c r="AD148" i="15" s="1"/>
  <c r="Z148" i="15"/>
  <c r="O148" i="15"/>
  <c r="L148" i="15"/>
  <c r="B148" i="15"/>
  <c r="A148" i="15"/>
  <c r="AL147" i="15" a="1"/>
  <c r="AL147" i="15" s="1"/>
  <c r="AJ147" i="15"/>
  <c r="AI147" i="15"/>
  <c r="AC147" i="15"/>
  <c r="AD147" i="15" s="1"/>
  <c r="AE147" i="15" s="1"/>
  <c r="Z147" i="15"/>
  <c r="O147" i="15"/>
  <c r="L147" i="15"/>
  <c r="B147" i="15"/>
  <c r="A147" i="15"/>
  <c r="AL146" i="15" a="1"/>
  <c r="AL146" i="15" s="1"/>
  <c r="AJ146" i="15"/>
  <c r="AI146" i="15"/>
  <c r="AC146" i="15"/>
  <c r="AD146" i="15" s="1"/>
  <c r="AE146" i="15" s="1"/>
  <c r="Z146" i="15"/>
  <c r="O146" i="15"/>
  <c r="L146" i="15"/>
  <c r="B146" i="15"/>
  <c r="A146" i="15"/>
  <c r="AL145" i="15" a="1"/>
  <c r="AL145" i="15" s="1"/>
  <c r="AJ145" i="15"/>
  <c r="AI145" i="15"/>
  <c r="AC145" i="15"/>
  <c r="AD145" i="15" s="1"/>
  <c r="AE145" i="15" s="1"/>
  <c r="Z145" i="15"/>
  <c r="O145" i="15"/>
  <c r="L145" i="15"/>
  <c r="B145" i="15"/>
  <c r="A145" i="15"/>
  <c r="AL144" i="15" a="1"/>
  <c r="AL144" i="15" s="1"/>
  <c r="AJ144" i="15"/>
  <c r="AI144" i="15"/>
  <c r="AC144" i="15"/>
  <c r="AD144" i="15" s="1"/>
  <c r="AE144" i="15" s="1"/>
  <c r="Z144" i="15"/>
  <c r="O144" i="15"/>
  <c r="L144" i="15"/>
  <c r="B144" i="15"/>
  <c r="A144" i="15"/>
  <c r="AL143" i="15" a="1"/>
  <c r="AL143" i="15" s="1"/>
  <c r="AJ143" i="15"/>
  <c r="AI143" i="15"/>
  <c r="AC143" i="15"/>
  <c r="Z143" i="15"/>
  <c r="O143" i="15"/>
  <c r="L143" i="15"/>
  <c r="B143" i="15"/>
  <c r="A143" i="15"/>
  <c r="AL142" i="15" a="1"/>
  <c r="AL142" i="15" s="1"/>
  <c r="AJ142" i="15"/>
  <c r="AI142" i="15"/>
  <c r="AC142" i="15"/>
  <c r="AD142" i="15" s="1"/>
  <c r="AE142" i="15" s="1"/>
  <c r="Z142" i="15"/>
  <c r="O142" i="15"/>
  <c r="L142" i="15"/>
  <c r="B142" i="15"/>
  <c r="A142" i="15"/>
  <c r="AL141" i="15" a="1"/>
  <c r="AL141" i="15" s="1"/>
  <c r="AJ141" i="15"/>
  <c r="AI141" i="15"/>
  <c r="AC141" i="15"/>
  <c r="AD141" i="15" s="1"/>
  <c r="AE141" i="15" s="1"/>
  <c r="Z141" i="15"/>
  <c r="O141" i="15"/>
  <c r="L141" i="15"/>
  <c r="B141" i="15"/>
  <c r="A141" i="15"/>
  <c r="AL140" i="15" a="1"/>
  <c r="AL140" i="15" s="1"/>
  <c r="AJ140" i="15"/>
  <c r="AI140" i="15"/>
  <c r="AC140" i="15"/>
  <c r="AD140" i="15" s="1"/>
  <c r="AE140" i="15" s="1"/>
  <c r="Z140" i="15"/>
  <c r="O140" i="15"/>
  <c r="L140" i="15"/>
  <c r="B140" i="15"/>
  <c r="A140" i="15"/>
  <c r="AJ139" i="15"/>
  <c r="Z139" i="15"/>
  <c r="L139" i="15"/>
  <c r="AJ138" i="15"/>
  <c r="Z138" i="15"/>
  <c r="L138" i="15"/>
  <c r="AJ137" i="15"/>
  <c r="Z137" i="15"/>
  <c r="L137" i="15"/>
  <c r="AJ136" i="15"/>
  <c r="Z136" i="15"/>
  <c r="L136" i="15"/>
  <c r="AJ135" i="15"/>
  <c r="Z135" i="15"/>
  <c r="L135" i="15"/>
  <c r="AL93" i="15" l="1" a="1"/>
  <c r="AL93" i="15" s="1"/>
  <c r="AL108" i="15" a="1"/>
  <c r="AL108" i="15" s="1"/>
  <c r="AL110" i="15" a="1"/>
  <c r="AL110" i="15" s="1"/>
  <c r="AL87" i="15" a="1"/>
  <c r="AL87" i="15" s="1"/>
  <c r="AL85" i="15" a="1"/>
  <c r="AL85" i="15" s="1"/>
  <c r="AL101" i="15" a="1"/>
  <c r="AL101" i="15" s="1"/>
  <c r="AL99" i="15" a="1"/>
  <c r="AL99" i="15" s="1"/>
  <c r="P145" i="15"/>
  <c r="P154" i="15"/>
  <c r="P155" i="15"/>
  <c r="AL122" i="15" a="1"/>
  <c r="AL122" i="15" s="1"/>
  <c r="O124" i="15"/>
  <c r="AL86" i="15" a="1"/>
  <c r="AL86" i="15" s="1"/>
  <c r="P157" i="15"/>
  <c r="P123" i="15"/>
  <c r="P89" i="15"/>
  <c r="AL90" i="15" a="1"/>
  <c r="AL90" i="15" s="1"/>
  <c r="P141" i="15"/>
  <c r="AE90" i="15"/>
  <c r="AL95" i="15" a="1"/>
  <c r="AL95" i="15" s="1"/>
  <c r="AE97" i="15"/>
  <c r="P140" i="15"/>
  <c r="P142" i="15"/>
  <c r="P93" i="15"/>
  <c r="AL84" i="15" a="1"/>
  <c r="AL84" i="15" s="1"/>
  <c r="AL102" i="15" a="1"/>
  <c r="AL102" i="15" s="1"/>
  <c r="AL100" i="15" a="1"/>
  <c r="AL100" i="15" s="1"/>
  <c r="AL121" i="15" a="1"/>
  <c r="AL121" i="15" s="1"/>
  <c r="AL119" i="15" a="1"/>
  <c r="AL119" i="15" s="1"/>
  <c r="AL116" i="15" a="1"/>
  <c r="AL116" i="15" s="1"/>
  <c r="AL92" i="15" a="1"/>
  <c r="AL92" i="15" s="1"/>
  <c r="AL109" i="15" a="1"/>
  <c r="AL109" i="15" s="1"/>
  <c r="AL91" i="15" a="1"/>
  <c r="AL91" i="15" s="1"/>
  <c r="AL97" i="15" a="1"/>
  <c r="AL97" i="15" s="1"/>
  <c r="AL98" i="15" a="1"/>
  <c r="AL98" i="15" s="1"/>
  <c r="AL89" i="15" a="1"/>
  <c r="AL89" i="15" s="1"/>
  <c r="AL94" i="15" a="1"/>
  <c r="AL94" i="15" s="1"/>
  <c r="AL106" i="15" a="1"/>
  <c r="AL106" i="15" s="1"/>
  <c r="AL112" i="15" a="1"/>
  <c r="AL112" i="15" s="1"/>
  <c r="AL103" i="15" a="1"/>
  <c r="AL103" i="15" s="1"/>
  <c r="AL120" i="15" a="1"/>
  <c r="AL120" i="15" s="1"/>
  <c r="AL118" i="15" a="1"/>
  <c r="AL118" i="15" s="1"/>
  <c r="AL123" i="15" a="1"/>
  <c r="AL123" i="15" s="1"/>
  <c r="P144" i="15"/>
  <c r="P90" i="15"/>
  <c r="P109" i="15"/>
  <c r="L124" i="15"/>
  <c r="AE148" i="15"/>
  <c r="P122" i="15"/>
  <c r="P143" i="15"/>
  <c r="AE155" i="15"/>
  <c r="P92" i="15"/>
  <c r="AE109" i="15"/>
  <c r="P104" i="15"/>
  <c r="AE112" i="15"/>
  <c r="AE94" i="15"/>
  <c r="AE113" i="15"/>
  <c r="AD95" i="15"/>
  <c r="AE95" i="15" s="1"/>
  <c r="AD98" i="15"/>
  <c r="AE98" i="15" s="1"/>
  <c r="AE84" i="15"/>
  <c r="P94" i="15"/>
  <c r="P110" i="15"/>
  <c r="P91" i="15"/>
  <c r="P105" i="15"/>
  <c r="P106" i="15"/>
  <c r="P108" i="15"/>
  <c r="AD126" i="15"/>
  <c r="AE126" i="15" s="1"/>
  <c r="AD128" i="15"/>
  <c r="AE128" i="15" s="1"/>
  <c r="AD129" i="15"/>
  <c r="AE129" i="15" s="1"/>
  <c r="AD131" i="15"/>
  <c r="AE131" i="15" s="1"/>
  <c r="AD132" i="15"/>
  <c r="AE132" i="15" s="1"/>
  <c r="AD133" i="15"/>
  <c r="AE133" i="15" s="1"/>
  <c r="AD134" i="15"/>
  <c r="AE134" i="15" s="1"/>
  <c r="AD158" i="15"/>
  <c r="AE158" i="15" s="1"/>
  <c r="AD92" i="15"/>
  <c r="AE92" i="15" s="1"/>
  <c r="AD143" i="15"/>
  <c r="AE143" i="15" s="1"/>
  <c r="AD106" i="15"/>
  <c r="AE106" i="15" s="1"/>
  <c r="AD125" i="15"/>
  <c r="AE125" i="15" s="1"/>
  <c r="AD127" i="15"/>
  <c r="AE127" i="15" s="1"/>
  <c r="AD130" i="15"/>
  <c r="AE130" i="15" s="1"/>
  <c r="AD123" i="15"/>
  <c r="AE123" i="15" s="1"/>
  <c r="AD159" i="15"/>
  <c r="AE159" i="15" s="1"/>
  <c r="AD160" i="15"/>
  <c r="AE160" i="15" s="1"/>
  <c r="AD161" i="15"/>
  <c r="AE161" i="15" s="1"/>
  <c r="AD162" i="15"/>
  <c r="AE162" i="15" s="1"/>
  <c r="AD89" i="15"/>
  <c r="AE89" i="15" s="1"/>
  <c r="AD93" i="15"/>
  <c r="AE93" i="15" s="1"/>
  <c r="AD108" i="15"/>
  <c r="AE108" i="15" s="1"/>
  <c r="Y125" i="15"/>
  <c r="Z125" i="15" s="1"/>
  <c r="Y126" i="15"/>
  <c r="Z126" i="15" s="1"/>
  <c r="Y127" i="15"/>
  <c r="Z127" i="15" s="1"/>
  <c r="Y128" i="15"/>
  <c r="Z128" i="15" s="1"/>
  <c r="Y129" i="15"/>
  <c r="Z129" i="15" s="1"/>
  <c r="Y130" i="15"/>
  <c r="Z130" i="15" s="1"/>
  <c r="Y131" i="15"/>
  <c r="Z131" i="15" s="1"/>
  <c r="Y132" i="15"/>
  <c r="Z132" i="15" s="1"/>
  <c r="Y133" i="15"/>
  <c r="Z133" i="15" s="1"/>
  <c r="Y134" i="15"/>
  <c r="Z134" i="15" s="1"/>
  <c r="L163" i="15"/>
  <c r="Z163" i="15"/>
  <c r="AJ163" i="15"/>
  <c r="L164" i="15"/>
  <c r="Z164" i="15"/>
  <c r="AJ164" i="15"/>
  <c r="L165" i="15"/>
  <c r="Z165" i="15"/>
  <c r="AJ165" i="15"/>
  <c r="L166" i="15"/>
  <c r="Z166" i="15"/>
  <c r="AJ166" i="15"/>
  <c r="L167" i="15"/>
  <c r="Z167" i="15"/>
  <c r="AJ167" i="15"/>
  <c r="A168" i="15"/>
  <c r="B168" i="15"/>
  <c r="L168" i="15"/>
  <c r="O168" i="15"/>
  <c r="P168" i="15" s="1"/>
  <c r="Z168" i="15"/>
  <c r="AC168" i="15"/>
  <c r="AI168" i="15"/>
  <c r="AJ168" i="15"/>
  <c r="AL168" i="15" a="1"/>
  <c r="AL168" i="15" s="1"/>
  <c r="A169" i="15"/>
  <c r="B169" i="15"/>
  <c r="L169" i="15"/>
  <c r="O169" i="15"/>
  <c r="Z169" i="15"/>
  <c r="AC169" i="15"/>
  <c r="AD169" i="15" s="1"/>
  <c r="AI169" i="15"/>
  <c r="AJ169" i="15"/>
  <c r="AL169" i="15" a="1"/>
  <c r="AL169" i="15" s="1"/>
  <c r="A170" i="15"/>
  <c r="B170" i="15"/>
  <c r="L170" i="15"/>
  <c r="O170" i="15"/>
  <c r="Z170" i="15"/>
  <c r="AC170" i="15"/>
  <c r="AD170" i="15" s="1"/>
  <c r="AI170" i="15"/>
  <c r="AJ170" i="15"/>
  <c r="AL170" i="15" a="1"/>
  <c r="AL170" i="15" s="1"/>
  <c r="A171" i="15"/>
  <c r="B171" i="15"/>
  <c r="L171" i="15"/>
  <c r="O171" i="15"/>
  <c r="Z171" i="15"/>
  <c r="AC171" i="15"/>
  <c r="AD171" i="15" s="1"/>
  <c r="AI171" i="15"/>
  <c r="AJ171" i="15"/>
  <c r="AL171" i="15" a="1"/>
  <c r="AL171" i="15" s="1"/>
  <c r="A172" i="15"/>
  <c r="B172" i="15"/>
  <c r="L172" i="15"/>
  <c r="O172" i="15"/>
  <c r="P172" i="15"/>
  <c r="Z172" i="15"/>
  <c r="AC172" i="15"/>
  <c r="AD172" i="15" s="1"/>
  <c r="AI172" i="15"/>
  <c r="AJ172" i="15"/>
  <c r="AL172" i="15" a="1"/>
  <c r="AL172" i="15" s="1"/>
  <c r="A173" i="15"/>
  <c r="B173" i="15"/>
  <c r="L173" i="15"/>
  <c r="P173" i="15" s="1"/>
  <c r="O173" i="15"/>
  <c r="Z173" i="15"/>
  <c r="AC173" i="15"/>
  <c r="AI173" i="15"/>
  <c r="AJ173" i="15"/>
  <c r="AL173" i="15" a="1"/>
  <c r="AL173" i="15" s="1"/>
  <c r="A174" i="15"/>
  <c r="B174" i="15"/>
  <c r="L174" i="15"/>
  <c r="O174" i="15"/>
  <c r="Z174" i="15"/>
  <c r="AC174" i="15"/>
  <c r="AD174" i="15" s="1"/>
  <c r="AI174" i="15"/>
  <c r="AJ174" i="15"/>
  <c r="AL174" i="15" a="1"/>
  <c r="AL174" i="15" s="1"/>
  <c r="A175" i="15"/>
  <c r="B175" i="15"/>
  <c r="L175" i="15"/>
  <c r="O175" i="15"/>
  <c r="Z175" i="15"/>
  <c r="AC175" i="15"/>
  <c r="AI175" i="15"/>
  <c r="AJ175" i="15"/>
  <c r="AL175" i="15" a="1"/>
  <c r="AL175" i="15" s="1"/>
  <c r="A176" i="15"/>
  <c r="B176" i="15"/>
  <c r="L176" i="15"/>
  <c r="O176" i="15"/>
  <c r="Z176" i="15"/>
  <c r="AC176" i="15"/>
  <c r="AD176" i="15" s="1"/>
  <c r="AI176" i="15"/>
  <c r="AJ176" i="15"/>
  <c r="AL176" i="15" a="1"/>
  <c r="AL176" i="15" s="1"/>
  <c r="L177" i="15"/>
  <c r="L178" i="15"/>
  <c r="L179" i="15"/>
  <c r="L180" i="15"/>
  <c r="L181" i="15"/>
  <c r="AJ177" i="15"/>
  <c r="AJ178" i="15"/>
  <c r="AJ179" i="15"/>
  <c r="AJ180" i="15"/>
  <c r="AJ181" i="15"/>
  <c r="AJ182" i="15"/>
  <c r="AJ183" i="15"/>
  <c r="AJ184" i="15"/>
  <c r="AJ185" i="15"/>
  <c r="AJ186" i="15"/>
  <c r="AJ187" i="15"/>
  <c r="AJ188" i="15"/>
  <c r="AJ189" i="15"/>
  <c r="AJ190" i="15"/>
  <c r="Z177" i="15"/>
  <c r="Z178" i="15"/>
  <c r="Z179" i="15"/>
  <c r="Z180" i="15"/>
  <c r="Z181" i="15"/>
  <c r="Z182" i="15"/>
  <c r="Z183" i="15"/>
  <c r="Z184" i="15"/>
  <c r="Z185" i="15"/>
  <c r="Z186" i="15"/>
  <c r="Z187" i="15"/>
  <c r="Z188" i="15"/>
  <c r="Z189" i="15"/>
  <c r="Z190" i="15"/>
  <c r="P171" i="15" l="1"/>
  <c r="AD168" i="15"/>
  <c r="AE168" i="15" s="1"/>
  <c r="P170" i="15"/>
  <c r="P169" i="15"/>
  <c r="AE171" i="15"/>
  <c r="AE176" i="15"/>
  <c r="AE174" i="15"/>
  <c r="AE172" i="15"/>
  <c r="AE169" i="15"/>
  <c r="AD175" i="15"/>
  <c r="AE175" i="15" s="1"/>
  <c r="AD173" i="15"/>
  <c r="AE173" i="15" s="1"/>
  <c r="AE170" i="15"/>
  <c r="AJ83" i="15"/>
  <c r="AD83" i="15"/>
  <c r="AC83" i="15"/>
  <c r="AE83" i="15" s="1"/>
  <c r="Z83" i="15"/>
  <c r="O83" i="15"/>
  <c r="L83" i="15"/>
  <c r="B83" i="15"/>
  <c r="A83" i="15"/>
  <c r="AJ82" i="15"/>
  <c r="AD82" i="15"/>
  <c r="AC82" i="15"/>
  <c r="AE82" i="15" s="1"/>
  <c r="Z82" i="15"/>
  <c r="O82" i="15"/>
  <c r="L82" i="15"/>
  <c r="B82" i="15"/>
  <c r="A82" i="15"/>
  <c r="AJ81" i="15"/>
  <c r="AD81" i="15"/>
  <c r="AC81" i="15"/>
  <c r="Z81" i="15"/>
  <c r="O81" i="15"/>
  <c r="L81" i="15"/>
  <c r="B81" i="15"/>
  <c r="A81" i="15"/>
  <c r="AJ80" i="15"/>
  <c r="AD80" i="15"/>
  <c r="AC80" i="15"/>
  <c r="Z80" i="15"/>
  <c r="O80" i="15"/>
  <c r="L80" i="15"/>
  <c r="B80" i="15"/>
  <c r="A80" i="15"/>
  <c r="AJ79" i="15"/>
  <c r="AD79" i="15"/>
  <c r="AC79" i="15"/>
  <c r="AE79" i="15" s="1"/>
  <c r="Z79" i="15"/>
  <c r="O79" i="15"/>
  <c r="L79" i="15"/>
  <c r="B79" i="15"/>
  <c r="A79" i="15"/>
  <c r="AJ78" i="15"/>
  <c r="AD78" i="15"/>
  <c r="AC78" i="15"/>
  <c r="Z78" i="15"/>
  <c r="O78" i="15"/>
  <c r="L78" i="15"/>
  <c r="B78" i="15"/>
  <c r="A78" i="15"/>
  <c r="AJ77" i="15"/>
  <c r="AD77" i="15"/>
  <c r="AC77" i="15"/>
  <c r="Z77" i="15"/>
  <c r="O77" i="15"/>
  <c r="L77" i="15"/>
  <c r="B77" i="15"/>
  <c r="A77" i="15"/>
  <c r="AJ76" i="15"/>
  <c r="AD76" i="15"/>
  <c r="AC76" i="15"/>
  <c r="Z76" i="15"/>
  <c r="O76" i="15"/>
  <c r="L76" i="15"/>
  <c r="B76" i="15"/>
  <c r="A76" i="15"/>
  <c r="AJ75" i="15"/>
  <c r="AD75" i="15"/>
  <c r="AC75" i="15"/>
  <c r="AE75" i="15" s="1"/>
  <c r="Z75" i="15"/>
  <c r="O75" i="15"/>
  <c r="L75" i="15"/>
  <c r="B75" i="15"/>
  <c r="A75" i="15"/>
  <c r="P75" i="15" l="1"/>
  <c r="P77" i="15"/>
  <c r="P79" i="15"/>
  <c r="AL75" i="15" a="1"/>
  <c r="AL75" i="15" s="1"/>
  <c r="AL79" i="15" a="1"/>
  <c r="AL79" i="15" s="1"/>
  <c r="AL77" i="15" a="1"/>
  <c r="AL77" i="15" s="1"/>
  <c r="AL78" i="15" a="1"/>
  <c r="AL78" i="15" s="1"/>
  <c r="AL83" i="15" a="1"/>
  <c r="AL83" i="15" s="1"/>
  <c r="AL76" i="15" a="1"/>
  <c r="AL76" i="15" s="1"/>
  <c r="AE76" i="15"/>
  <c r="P78" i="15"/>
  <c r="AL80" i="15" a="1"/>
  <c r="AL80" i="15" s="1"/>
  <c r="AE80" i="15"/>
  <c r="AL81" i="15" a="1"/>
  <c r="AL81" i="15" s="1"/>
  <c r="AE78" i="15"/>
  <c r="P76" i="15"/>
  <c r="AE77" i="15"/>
  <c r="P80" i="15"/>
  <c r="AE81" i="15"/>
  <c r="AL82" i="15" a="1"/>
  <c r="AL82" i="15" s="1"/>
  <c r="AC190" i="15"/>
  <c r="AD190" i="15" s="1"/>
  <c r="O190" i="15"/>
  <c r="A190" i="15"/>
  <c r="AC189" i="15"/>
  <c r="AD189" i="15" s="1"/>
  <c r="O189" i="15"/>
  <c r="AC188" i="15"/>
  <c r="AD188" i="15" s="1"/>
  <c r="L188" i="15"/>
  <c r="L189" i="15"/>
  <c r="L190" i="15"/>
  <c r="O188" i="15"/>
  <c r="B189" i="15"/>
  <c r="A188" i="15"/>
  <c r="A189" i="15"/>
  <c r="B188" i="15"/>
  <c r="AL188" i="15" s="1" a="1"/>
  <c r="AL188" i="15" s="1"/>
  <c r="B190" i="15"/>
  <c r="AL190" i="15" s="1" a="1"/>
  <c r="AL190" i="15" s="1"/>
  <c r="AE188" i="15" l="1"/>
  <c r="AL189" i="15" a="1"/>
  <c r="AL189" i="15" s="1"/>
  <c r="AE189" i="15"/>
  <c r="AE190" i="15"/>
  <c r="H25" i="4"/>
  <c r="E25" i="4"/>
  <c r="F30" i="4"/>
  <c r="E30" i="4"/>
  <c r="N6" i="18" l="1"/>
  <c r="Q6" i="18"/>
  <c r="G29" i="18"/>
  <c r="G18" i="18"/>
  <c r="L29" i="18"/>
  <c r="K29" i="18"/>
  <c r="I29" i="18"/>
  <c r="H29" i="18"/>
  <c r="V29" i="18" s="1"/>
  <c r="W29" i="18" s="1"/>
  <c r="L18" i="18"/>
  <c r="K18" i="18"/>
  <c r="AA18" i="18" s="1"/>
  <c r="I18" i="18"/>
  <c r="H18" i="18"/>
  <c r="M7" i="18"/>
  <c r="M6" i="18" s="1"/>
  <c r="L7" i="18"/>
  <c r="L6" i="18" s="1"/>
  <c r="D25" i="4" s="1"/>
  <c r="K7" i="18"/>
  <c r="K6" i="18" s="1"/>
  <c r="C25" i="4" s="1"/>
  <c r="I7" i="18"/>
  <c r="I6" i="18" s="1"/>
  <c r="H7" i="18"/>
  <c r="H6" i="18" s="1"/>
  <c r="G7" i="18"/>
  <c r="G6" i="18" s="1"/>
  <c r="N6" i="20"/>
  <c r="G29" i="20"/>
  <c r="L29" i="20"/>
  <c r="K29" i="20"/>
  <c r="AA29" i="20" s="1"/>
  <c r="I29" i="20"/>
  <c r="H29" i="20"/>
  <c r="W29" i="20" s="1"/>
  <c r="X29" i="20" s="1"/>
  <c r="H7" i="20"/>
  <c r="H6" i="20" s="1"/>
  <c r="L18" i="20"/>
  <c r="K18" i="20"/>
  <c r="I18" i="20"/>
  <c r="H18" i="20"/>
  <c r="G18" i="20"/>
  <c r="G7" i="20"/>
  <c r="G6" i="20" s="1"/>
  <c r="L7" i="20"/>
  <c r="L6" i="20" s="1"/>
  <c r="K7" i="20"/>
  <c r="I7" i="20"/>
  <c r="I6" i="20" s="1"/>
  <c r="AK39" i="21" a="1"/>
  <c r="AK39" i="21" s="1"/>
  <c r="AI39" i="21"/>
  <c r="AF39" i="21"/>
  <c r="AH39" i="21" s="1"/>
  <c r="AC39" i="21"/>
  <c r="AD39" i="21" s="1"/>
  <c r="AB39" i="21"/>
  <c r="W39" i="21"/>
  <c r="N39" i="21"/>
  <c r="K39" i="21"/>
  <c r="O39" i="21" s="1"/>
  <c r="B39" i="21"/>
  <c r="A39" i="21"/>
  <c r="AK38" i="21" a="1"/>
  <c r="AK38" i="21" s="1"/>
  <c r="AI38" i="21"/>
  <c r="AH38" i="21"/>
  <c r="AF38" i="21"/>
  <c r="AB38" i="21"/>
  <c r="AC38" i="21" s="1"/>
  <c r="W38" i="21"/>
  <c r="O38" i="21"/>
  <c r="N38" i="21"/>
  <c r="K38" i="21"/>
  <c r="B38" i="21"/>
  <c r="A38" i="21"/>
  <c r="AK37" i="21" a="1"/>
  <c r="AK37" i="21" s="1"/>
  <c r="AI37" i="21"/>
  <c r="AH37" i="21"/>
  <c r="AF37" i="21"/>
  <c r="AB37" i="21"/>
  <c r="AC37" i="21" s="1"/>
  <c r="W37" i="21"/>
  <c r="O37" i="21"/>
  <c r="N37" i="21"/>
  <c r="K37" i="21"/>
  <c r="B37" i="21"/>
  <c r="A37" i="21"/>
  <c r="AK36" i="21" a="1"/>
  <c r="AK36" i="21" s="1"/>
  <c r="AI36" i="21"/>
  <c r="AH36" i="21"/>
  <c r="AF36" i="21"/>
  <c r="AB36" i="21"/>
  <c r="AC36" i="21" s="1"/>
  <c r="W36" i="21"/>
  <c r="O36" i="21"/>
  <c r="N36" i="21"/>
  <c r="K36" i="21"/>
  <c r="B36" i="21"/>
  <c r="A36" i="21"/>
  <c r="AK35" i="21" a="1"/>
  <c r="AK35" i="21" s="1"/>
  <c r="AI35" i="21"/>
  <c r="AH35" i="21"/>
  <c r="AF35" i="21"/>
  <c r="AB35" i="21"/>
  <c r="W35" i="21"/>
  <c r="O35" i="21"/>
  <c r="N35" i="21"/>
  <c r="K35" i="21"/>
  <c r="B35" i="21"/>
  <c r="A35" i="21"/>
  <c r="AK34" i="21" a="1"/>
  <c r="AK34" i="21" s="1"/>
  <c r="AI34" i="21"/>
  <c r="AH34" i="21"/>
  <c r="AF34" i="21"/>
  <c r="AB34" i="21"/>
  <c r="AC34" i="21" s="1"/>
  <c r="W34" i="21"/>
  <c r="O34" i="21"/>
  <c r="N34" i="21"/>
  <c r="K34" i="21"/>
  <c r="B34" i="21"/>
  <c r="A34" i="21"/>
  <c r="AK33" i="21" a="1"/>
  <c r="AK33" i="21" s="1"/>
  <c r="AI33" i="21"/>
  <c r="AH33" i="21"/>
  <c r="AF33" i="21"/>
  <c r="AB33" i="21"/>
  <c r="W33" i="21"/>
  <c r="O33" i="21"/>
  <c r="N33" i="21"/>
  <c r="K33" i="21"/>
  <c r="B33" i="21"/>
  <c r="A33" i="21"/>
  <c r="AK32" i="21" a="1"/>
  <c r="AK32" i="21" s="1"/>
  <c r="AI32" i="21"/>
  <c r="AH32" i="21"/>
  <c r="AF32" i="21"/>
  <c r="AB32" i="21"/>
  <c r="W32" i="21"/>
  <c r="O32" i="21"/>
  <c r="N32" i="21"/>
  <c r="K32" i="21"/>
  <c r="B32" i="21"/>
  <c r="A32" i="21"/>
  <c r="AK31" i="21" a="1"/>
  <c r="AK31" i="21" s="1"/>
  <c r="AI31" i="21"/>
  <c r="AH31" i="21"/>
  <c r="AF31" i="21"/>
  <c r="AB31" i="21"/>
  <c r="AC31" i="21" s="1"/>
  <c r="W31" i="21"/>
  <c r="O31" i="21"/>
  <c r="N31" i="21"/>
  <c r="K31" i="21"/>
  <c r="B31" i="21"/>
  <c r="A31" i="21"/>
  <c r="AK30" i="21" a="1"/>
  <c r="AK30" i="21" s="1"/>
  <c r="AI30" i="21"/>
  <c r="AH30" i="21"/>
  <c r="AF30" i="21"/>
  <c r="AB30" i="21"/>
  <c r="W30" i="21"/>
  <c r="O30" i="21"/>
  <c r="N30" i="21"/>
  <c r="K30" i="21"/>
  <c r="K29" i="21" s="1"/>
  <c r="B30" i="21"/>
  <c r="A30" i="21"/>
  <c r="AF29" i="21"/>
  <c r="N29" i="21"/>
  <c r="M29" i="21"/>
  <c r="L29" i="21"/>
  <c r="J29" i="21"/>
  <c r="I29" i="21"/>
  <c r="H29" i="21"/>
  <c r="AK28" i="21" a="1"/>
  <c r="AK28" i="21" s="1"/>
  <c r="AI28" i="21"/>
  <c r="AH28" i="21"/>
  <c r="AF28" i="21"/>
  <c r="AB28" i="21"/>
  <c r="W28" i="21"/>
  <c r="O28" i="21"/>
  <c r="N28" i="21"/>
  <c r="K28" i="21"/>
  <c r="B28" i="21"/>
  <c r="A28" i="21"/>
  <c r="AK27" i="21" a="1"/>
  <c r="AK27" i="21" s="1"/>
  <c r="AI27" i="21"/>
  <c r="AH27" i="21"/>
  <c r="AF27" i="21"/>
  <c r="AB27" i="21"/>
  <c r="AC27" i="21" s="1"/>
  <c r="W27" i="21"/>
  <c r="O27" i="21"/>
  <c r="N27" i="21"/>
  <c r="K27" i="21"/>
  <c r="B27" i="21"/>
  <c r="A27" i="21"/>
  <c r="AK26" i="21" a="1"/>
  <c r="AK26" i="21" s="1"/>
  <c r="AI26" i="21"/>
  <c r="AH26" i="21"/>
  <c r="AF26" i="21"/>
  <c r="AB26" i="21"/>
  <c r="W26" i="21"/>
  <c r="O26" i="21"/>
  <c r="N26" i="21"/>
  <c r="K26" i="21"/>
  <c r="B26" i="21"/>
  <c r="A26" i="21"/>
  <c r="AK25" i="21" a="1"/>
  <c r="AK25" i="21" s="1"/>
  <c r="AI25" i="21"/>
  <c r="AH25" i="21"/>
  <c r="AF25" i="21"/>
  <c r="AB25" i="21"/>
  <c r="AC25" i="21" s="1"/>
  <c r="W25" i="21"/>
  <c r="O25" i="21"/>
  <c r="N25" i="21"/>
  <c r="K25" i="21"/>
  <c r="B25" i="21"/>
  <c r="A25" i="21"/>
  <c r="AK24" i="21" a="1"/>
  <c r="AK24" i="21" s="1"/>
  <c r="AI24" i="21"/>
  <c r="AH24" i="21"/>
  <c r="AF24" i="21"/>
  <c r="AB24" i="21"/>
  <c r="W24" i="21"/>
  <c r="O24" i="21"/>
  <c r="N24" i="21"/>
  <c r="K24" i="21"/>
  <c r="B24" i="21"/>
  <c r="A24" i="21"/>
  <c r="AK23" i="21" a="1"/>
  <c r="AK23" i="21" s="1"/>
  <c r="AI23" i="21"/>
  <c r="AH23" i="21"/>
  <c r="AF23" i="21"/>
  <c r="AB23" i="21"/>
  <c r="AC23" i="21" s="1"/>
  <c r="W23" i="21"/>
  <c r="O23" i="21"/>
  <c r="N23" i="21"/>
  <c r="K23" i="21"/>
  <c r="B23" i="21"/>
  <c r="A23" i="21"/>
  <c r="AK22" i="21" a="1"/>
  <c r="AK22" i="21" s="1"/>
  <c r="AI22" i="21"/>
  <c r="AH22" i="21"/>
  <c r="AF22" i="21"/>
  <c r="AB22" i="21"/>
  <c r="W22" i="21"/>
  <c r="O22" i="21"/>
  <c r="N22" i="21"/>
  <c r="K22" i="21"/>
  <c r="B22" i="21"/>
  <c r="A22" i="21"/>
  <c r="AK21" i="21" a="1"/>
  <c r="AK21" i="21" s="1"/>
  <c r="AI21" i="21"/>
  <c r="AH21" i="21"/>
  <c r="AF21" i="21"/>
  <c r="AB21" i="21"/>
  <c r="AC21" i="21" s="1"/>
  <c r="W21" i="21"/>
  <c r="O21" i="21"/>
  <c r="N21" i="21"/>
  <c r="K21" i="21"/>
  <c r="B21" i="21"/>
  <c r="A21" i="21"/>
  <c r="AK20" i="21" a="1"/>
  <c r="AK20" i="21" s="1"/>
  <c r="AI20" i="21"/>
  <c r="AH20" i="21"/>
  <c r="AF20" i="21"/>
  <c r="AB20" i="21"/>
  <c r="W20" i="21"/>
  <c r="O20" i="21"/>
  <c r="N20" i="21"/>
  <c r="K20" i="21"/>
  <c r="B20" i="21"/>
  <c r="A20" i="21"/>
  <c r="AK19" i="21" a="1"/>
  <c r="AK19" i="21" s="1"/>
  <c r="AI19" i="21"/>
  <c r="AH19" i="21"/>
  <c r="AF19" i="21"/>
  <c r="AB19" i="21"/>
  <c r="AC19" i="21" s="1"/>
  <c r="W19" i="21"/>
  <c r="O19" i="21"/>
  <c r="N19" i="21"/>
  <c r="K19" i="21"/>
  <c r="K18" i="21" s="1"/>
  <c r="B19" i="21"/>
  <c r="A19" i="21"/>
  <c r="AF18" i="21"/>
  <c r="N18" i="21"/>
  <c r="M18" i="21"/>
  <c r="L18" i="21"/>
  <c r="J18" i="21"/>
  <c r="I18" i="21"/>
  <c r="H18" i="21"/>
  <c r="AK17" i="21" a="1"/>
  <c r="AK17" i="21" s="1"/>
  <c r="AI17" i="21"/>
  <c r="AH17" i="21"/>
  <c r="AF17" i="21"/>
  <c r="AB17" i="21"/>
  <c r="AC17" i="21" s="1"/>
  <c r="W17" i="21"/>
  <c r="O17" i="21"/>
  <c r="N17" i="21"/>
  <c r="K17" i="21"/>
  <c r="B17" i="21"/>
  <c r="A17" i="21"/>
  <c r="AK16" i="21" a="1"/>
  <c r="AK16" i="21" s="1"/>
  <c r="AI16" i="21"/>
  <c r="AH16" i="21"/>
  <c r="AF16" i="21"/>
  <c r="AB16" i="21"/>
  <c r="AC16" i="21" s="1"/>
  <c r="W16" i="21"/>
  <c r="O16" i="21"/>
  <c r="N16" i="21"/>
  <c r="K16" i="21"/>
  <c r="B16" i="21"/>
  <c r="A16" i="21"/>
  <c r="AK15" i="21" a="1"/>
  <c r="AK15" i="21" s="1"/>
  <c r="AI15" i="21"/>
  <c r="AH15" i="21"/>
  <c r="AF15" i="21"/>
  <c r="AB15" i="21"/>
  <c r="W15" i="21"/>
  <c r="O15" i="21"/>
  <c r="N15" i="21"/>
  <c r="K15" i="21"/>
  <c r="B15" i="21"/>
  <c r="A15" i="21"/>
  <c r="AK14" i="21" a="1"/>
  <c r="AK14" i="21" s="1"/>
  <c r="AI14" i="21"/>
  <c r="AH14" i="21"/>
  <c r="AF14" i="21"/>
  <c r="AB14" i="21"/>
  <c r="W14" i="21"/>
  <c r="O14" i="21"/>
  <c r="N14" i="21"/>
  <c r="K14" i="21"/>
  <c r="B14" i="21"/>
  <c r="A14" i="21"/>
  <c r="AK13" i="21" a="1"/>
  <c r="AK13" i="21" s="1"/>
  <c r="AI13" i="21"/>
  <c r="AH13" i="21"/>
  <c r="AF13" i="21"/>
  <c r="AB13" i="21"/>
  <c r="AC13" i="21" s="1"/>
  <c r="W13" i="21"/>
  <c r="O13" i="21"/>
  <c r="N13" i="21"/>
  <c r="K13" i="21"/>
  <c r="B13" i="21"/>
  <c r="A13" i="21"/>
  <c r="AK12" i="21" a="1"/>
  <c r="AK12" i="21" s="1"/>
  <c r="AI12" i="21"/>
  <c r="AH12" i="21"/>
  <c r="AF12" i="21"/>
  <c r="AB12" i="21"/>
  <c r="W12" i="21"/>
  <c r="O12" i="21"/>
  <c r="N12" i="21"/>
  <c r="K12" i="21"/>
  <c r="B12" i="21"/>
  <c r="A12" i="21"/>
  <c r="AK11" i="21" a="1"/>
  <c r="AK11" i="21" s="1"/>
  <c r="AI11" i="21"/>
  <c r="AH11" i="21"/>
  <c r="AF11" i="21"/>
  <c r="AB11" i="21"/>
  <c r="AC11" i="21" s="1"/>
  <c r="W11" i="21"/>
  <c r="O11" i="21"/>
  <c r="N11" i="21"/>
  <c r="K11" i="21"/>
  <c r="B11" i="21"/>
  <c r="A11" i="21"/>
  <c r="AI10" i="21"/>
  <c r="AH10" i="21"/>
  <c r="AB10" i="21"/>
  <c r="N10" i="21"/>
  <c r="K10" i="21"/>
  <c r="B10" i="21"/>
  <c r="AK10" i="21" s="1" a="1"/>
  <c r="AK10" i="21" s="1"/>
  <c r="A10" i="21"/>
  <c r="AI9" i="21"/>
  <c r="AH9" i="21"/>
  <c r="AB9" i="21"/>
  <c r="AC9" i="21" s="1"/>
  <c r="N9" i="21"/>
  <c r="K9" i="21"/>
  <c r="O9" i="21" s="1"/>
  <c r="B9" i="21"/>
  <c r="AK9" i="21" s="1" a="1"/>
  <c r="AK9" i="21" s="1"/>
  <c r="A9" i="21"/>
  <c r="AI8" i="21"/>
  <c r="AH8" i="21"/>
  <c r="AB8" i="21"/>
  <c r="N8" i="21"/>
  <c r="O8" i="21" s="1"/>
  <c r="K8" i="21"/>
  <c r="B8" i="21"/>
  <c r="AK8" i="21" s="1" a="1"/>
  <c r="AK8" i="21" s="1"/>
  <c r="A8" i="21"/>
  <c r="N7" i="21"/>
  <c r="N6" i="21" s="1"/>
  <c r="M7" i="21"/>
  <c r="L7" i="21"/>
  <c r="K7" i="21"/>
  <c r="K6" i="21" s="1"/>
  <c r="J7" i="21"/>
  <c r="J6" i="21" s="1"/>
  <c r="I7" i="21"/>
  <c r="H7" i="21"/>
  <c r="M6" i="21"/>
  <c r="L6" i="21"/>
  <c r="I6" i="21"/>
  <c r="H6" i="21"/>
  <c r="AG39" i="20" a="1"/>
  <c r="AG39" i="20" s="1"/>
  <c r="AE39" i="20" s="1"/>
  <c r="AL39" i="20" s="1"/>
  <c r="AA39" i="20"/>
  <c r="AB39" i="20" s="1"/>
  <c r="AC39" i="20" s="1"/>
  <c r="V39" i="20"/>
  <c r="W39" i="20" s="1"/>
  <c r="M39" i="20"/>
  <c r="J39" i="20"/>
  <c r="N39" i="20" s="1"/>
  <c r="B39" i="20"/>
  <c r="A39" i="20"/>
  <c r="AG38" i="20" a="1"/>
  <c r="AG38" i="20" s="1"/>
  <c r="AE38" i="20" s="1"/>
  <c r="AL38" i="20" s="1"/>
  <c r="AA38" i="20"/>
  <c r="AB38" i="20" s="1"/>
  <c r="AC38" i="20" s="1"/>
  <c r="V38" i="20"/>
  <c r="W38" i="20" s="1"/>
  <c r="M38" i="20"/>
  <c r="J38" i="20"/>
  <c r="N38" i="20" s="1"/>
  <c r="B38" i="20"/>
  <c r="A38" i="20"/>
  <c r="AG37" i="20" a="1"/>
  <c r="AG37" i="20" s="1"/>
  <c r="AE37" i="20" s="1"/>
  <c r="AL37" i="20" s="1"/>
  <c r="AB37" i="20"/>
  <c r="AC37" i="20" s="1"/>
  <c r="AA37" i="20"/>
  <c r="V37" i="20"/>
  <c r="W37" i="20" s="1"/>
  <c r="M37" i="20"/>
  <c r="N37" i="20" s="1"/>
  <c r="J37" i="20"/>
  <c r="B37" i="20"/>
  <c r="A37" i="20"/>
  <c r="AG36" i="20" a="1"/>
  <c r="AG36" i="20" s="1"/>
  <c r="AE36" i="20" s="1"/>
  <c r="AL36" i="20" s="1"/>
  <c r="AA36" i="20"/>
  <c r="AB36" i="20" s="1"/>
  <c r="AC36" i="20" s="1"/>
  <c r="V36" i="20"/>
  <c r="W36" i="20" s="1"/>
  <c r="M36" i="20"/>
  <c r="J36" i="20"/>
  <c r="N36" i="20" s="1"/>
  <c r="B36" i="20"/>
  <c r="A36" i="20"/>
  <c r="AG35" i="20" a="1"/>
  <c r="AG35" i="20" s="1"/>
  <c r="AE35" i="20" s="1"/>
  <c r="AL35" i="20" s="1"/>
  <c r="AB35" i="20"/>
  <c r="AC35" i="20" s="1"/>
  <c r="AA35" i="20"/>
  <c r="V35" i="20"/>
  <c r="W35" i="20" s="1"/>
  <c r="M35" i="20"/>
  <c r="N35" i="20" s="1"/>
  <c r="J35" i="20"/>
  <c r="B35" i="20"/>
  <c r="A35" i="20"/>
  <c r="AG34" i="20" a="1"/>
  <c r="AG34" i="20" s="1"/>
  <c r="AE34" i="20" s="1"/>
  <c r="AL34" i="20" s="1"/>
  <c r="AB34" i="20"/>
  <c r="AC34" i="20" s="1"/>
  <c r="AA34" i="20"/>
  <c r="V34" i="20"/>
  <c r="W34" i="20" s="1"/>
  <c r="X34" i="20" s="1"/>
  <c r="M34" i="20"/>
  <c r="J34" i="20"/>
  <c r="B34" i="20"/>
  <c r="A34" i="20"/>
  <c r="AG33" i="20" a="1"/>
  <c r="AG33" i="20" s="1"/>
  <c r="AE33" i="20" s="1"/>
  <c r="AL33" i="20" s="1"/>
  <c r="AB33" i="20"/>
  <c r="AC33" i="20" s="1"/>
  <c r="AA33" i="20"/>
  <c r="V33" i="20"/>
  <c r="W33" i="20" s="1"/>
  <c r="X33" i="20" s="1"/>
  <c r="M33" i="20"/>
  <c r="J33" i="20"/>
  <c r="B33" i="20"/>
  <c r="A33" i="20"/>
  <c r="AG32" i="20"/>
  <c r="AE32" i="20" s="1"/>
  <c r="AL32" i="20" s="1"/>
  <c r="AG32" i="20" a="1"/>
  <c r="AB32" i="20"/>
  <c r="AC32" i="20" s="1"/>
  <c r="AA32" i="20"/>
  <c r="V32" i="20"/>
  <c r="W32" i="20" s="1"/>
  <c r="X32" i="20" s="1"/>
  <c r="M32" i="20"/>
  <c r="J32" i="20"/>
  <c r="B32" i="20"/>
  <c r="A32" i="20"/>
  <c r="AG31" i="20" a="1"/>
  <c r="AG31" i="20" s="1"/>
  <c r="AE31" i="20" s="1"/>
  <c r="AL31" i="20" s="1"/>
  <c r="AB31" i="20"/>
  <c r="AC31" i="20" s="1"/>
  <c r="AA31" i="20"/>
  <c r="V31" i="20"/>
  <c r="W31" i="20" s="1"/>
  <c r="X31" i="20" s="1"/>
  <c r="M31" i="20"/>
  <c r="J31" i="20"/>
  <c r="B31" i="20"/>
  <c r="A31" i="20"/>
  <c r="AG30" i="20" a="1"/>
  <c r="AG30" i="20" s="1"/>
  <c r="AE30" i="20" s="1"/>
  <c r="AL30" i="20" s="1"/>
  <c r="AB30" i="20"/>
  <c r="AC30" i="20" s="1"/>
  <c r="AA30" i="20"/>
  <c r="V30" i="20"/>
  <c r="W30" i="20" s="1"/>
  <c r="X30" i="20" s="1"/>
  <c r="M30" i="20"/>
  <c r="M29" i="20" s="1"/>
  <c r="J30" i="20"/>
  <c r="B30" i="20"/>
  <c r="A30" i="20"/>
  <c r="AG29" i="20" a="1"/>
  <c r="AG29" i="20" s="1"/>
  <c r="AE29" i="20" s="1"/>
  <c r="AL29" i="20" s="1"/>
  <c r="V29" i="20"/>
  <c r="AG28" i="20" a="1"/>
  <c r="AG28" i="20" s="1"/>
  <c r="AE28" i="20" s="1"/>
  <c r="AA28" i="20"/>
  <c r="AB28" i="20" s="1"/>
  <c r="AC28" i="20" s="1"/>
  <c r="V28" i="20"/>
  <c r="W28" i="20" s="1"/>
  <c r="X28" i="20" s="1"/>
  <c r="M28" i="20"/>
  <c r="J28" i="20"/>
  <c r="N28" i="20" s="1"/>
  <c r="B28" i="20"/>
  <c r="A28" i="20"/>
  <c r="AG27" i="20" a="1"/>
  <c r="AG27" i="20" s="1"/>
  <c r="AE27" i="20" s="1"/>
  <c r="AL27" i="20" s="1"/>
  <c r="AA27" i="20"/>
  <c r="AB27" i="20" s="1"/>
  <c r="AC27" i="20" s="1"/>
  <c r="V27" i="20"/>
  <c r="W27" i="20" s="1"/>
  <c r="X27" i="20" s="1"/>
  <c r="M27" i="20"/>
  <c r="J27" i="20"/>
  <c r="N27" i="20" s="1"/>
  <c r="B27" i="20"/>
  <c r="A27" i="20"/>
  <c r="AG26" i="20" a="1"/>
  <c r="AG26" i="20" s="1"/>
  <c r="AE26" i="20" s="1"/>
  <c r="AL26" i="20" s="1"/>
  <c r="AA26" i="20"/>
  <c r="AB26" i="20" s="1"/>
  <c r="AC26" i="20" s="1"/>
  <c r="V26" i="20"/>
  <c r="W26" i="20" s="1"/>
  <c r="X26" i="20" s="1"/>
  <c r="M26" i="20"/>
  <c r="J26" i="20"/>
  <c r="N26" i="20" s="1"/>
  <c r="B26" i="20"/>
  <c r="A26" i="20"/>
  <c r="AG25" i="20" a="1"/>
  <c r="AG25" i="20" s="1"/>
  <c r="AE25" i="20" s="1"/>
  <c r="AL25" i="20" s="1"/>
  <c r="AA25" i="20"/>
  <c r="AB25" i="20" s="1"/>
  <c r="AC25" i="20" s="1"/>
  <c r="V25" i="20"/>
  <c r="W25" i="20" s="1"/>
  <c r="X25" i="20" s="1"/>
  <c r="M25" i="20"/>
  <c r="J25" i="20"/>
  <c r="N25" i="20" s="1"/>
  <c r="B25" i="20"/>
  <c r="A25" i="20"/>
  <c r="AG24" i="20" a="1"/>
  <c r="AG24" i="20" s="1"/>
  <c r="AE24" i="20" s="1"/>
  <c r="AL24" i="20" s="1"/>
  <c r="AA24" i="20"/>
  <c r="AB24" i="20" s="1"/>
  <c r="AC24" i="20" s="1"/>
  <c r="V24" i="20"/>
  <c r="W24" i="20" s="1"/>
  <c r="X24" i="20" s="1"/>
  <c r="M24" i="20"/>
  <c r="J24" i="20"/>
  <c r="N24" i="20" s="1"/>
  <c r="B24" i="20"/>
  <c r="A24" i="20"/>
  <c r="AG23" i="20" a="1"/>
  <c r="AG23" i="20" s="1"/>
  <c r="AE23" i="20" s="1"/>
  <c r="AL23" i="20" s="1"/>
  <c r="AA23" i="20"/>
  <c r="AB23" i="20" s="1"/>
  <c r="AC23" i="20" s="1"/>
  <c r="V23" i="20"/>
  <c r="W23" i="20" s="1"/>
  <c r="X23" i="20" s="1"/>
  <c r="M23" i="20"/>
  <c r="J23" i="20"/>
  <c r="N23" i="20" s="1"/>
  <c r="B23" i="20"/>
  <c r="A23" i="20"/>
  <c r="AG22" i="20" a="1"/>
  <c r="AG22" i="20" s="1"/>
  <c r="AE22" i="20" s="1"/>
  <c r="AL22" i="20" s="1"/>
  <c r="AA22" i="20"/>
  <c r="AB22" i="20" s="1"/>
  <c r="AC22" i="20" s="1"/>
  <c r="V22" i="20"/>
  <c r="W22" i="20" s="1"/>
  <c r="X22" i="20" s="1"/>
  <c r="M22" i="20"/>
  <c r="J22" i="20"/>
  <c r="N22" i="20" s="1"/>
  <c r="B22" i="20"/>
  <c r="A22" i="20"/>
  <c r="AG21" i="20" a="1"/>
  <c r="AG21" i="20" s="1"/>
  <c r="AE21" i="20" s="1"/>
  <c r="AL21" i="20" s="1"/>
  <c r="AA21" i="20"/>
  <c r="AB21" i="20" s="1"/>
  <c r="AC21" i="20" s="1"/>
  <c r="V21" i="20"/>
  <c r="W21" i="20" s="1"/>
  <c r="X21" i="20" s="1"/>
  <c r="M21" i="20"/>
  <c r="J21" i="20"/>
  <c r="N21" i="20" s="1"/>
  <c r="B21" i="20"/>
  <c r="A21" i="20"/>
  <c r="AG20" i="20" a="1"/>
  <c r="AG20" i="20" s="1"/>
  <c r="AE20" i="20" s="1"/>
  <c r="AA20" i="20"/>
  <c r="AB20" i="20" s="1"/>
  <c r="W20" i="20"/>
  <c r="X20" i="20" s="1"/>
  <c r="V20" i="20"/>
  <c r="M20" i="20"/>
  <c r="J20" i="20"/>
  <c r="N20" i="20" s="1"/>
  <c r="B20" i="20"/>
  <c r="A20" i="20"/>
  <c r="AG19" i="20" a="1"/>
  <c r="AG19" i="20" s="1"/>
  <c r="AE19" i="20" s="1"/>
  <c r="AL19" i="20" s="1"/>
  <c r="AA19" i="20"/>
  <c r="AB19" i="20" s="1"/>
  <c r="W19" i="20"/>
  <c r="X19" i="20" s="1"/>
  <c r="V19" i="20"/>
  <c r="M19" i="20"/>
  <c r="M18" i="20" s="1"/>
  <c r="J19" i="20"/>
  <c r="N19" i="20" s="1"/>
  <c r="B19" i="20"/>
  <c r="A19" i="20"/>
  <c r="AG18" i="20" a="1"/>
  <c r="AG18" i="20" s="1"/>
  <c r="AE18" i="20" s="1"/>
  <c r="V18" i="20"/>
  <c r="W18" i="20" s="1"/>
  <c r="X18" i="20" s="1"/>
  <c r="AG17" i="20" a="1"/>
  <c r="AG17" i="20" s="1"/>
  <c r="AE17" i="20" s="1"/>
  <c r="AL17" i="20" s="1"/>
  <c r="AA17" i="20"/>
  <c r="AB17" i="20" s="1"/>
  <c r="AC17" i="20" s="1"/>
  <c r="V17" i="20"/>
  <c r="W17" i="20" s="1"/>
  <c r="X17" i="20" s="1"/>
  <c r="M17" i="20"/>
  <c r="J17" i="20"/>
  <c r="N17" i="20" s="1"/>
  <c r="B17" i="20"/>
  <c r="A17" i="20"/>
  <c r="AG16" i="20" a="1"/>
  <c r="AG16" i="20" s="1"/>
  <c r="AE16" i="20" s="1"/>
  <c r="AA16" i="20"/>
  <c r="AB16" i="20" s="1"/>
  <c r="W16" i="20"/>
  <c r="X16" i="20" s="1"/>
  <c r="V16" i="20"/>
  <c r="M16" i="20"/>
  <c r="J16" i="20"/>
  <c r="N16" i="20" s="1"/>
  <c r="B16" i="20"/>
  <c r="A16" i="20"/>
  <c r="AG15" i="20" a="1"/>
  <c r="AG15" i="20" s="1"/>
  <c r="AE15" i="20" s="1"/>
  <c r="AL15" i="20" s="1"/>
  <c r="AA15" i="20"/>
  <c r="AB15" i="20" s="1"/>
  <c r="W15" i="20"/>
  <c r="X15" i="20" s="1"/>
  <c r="V15" i="20"/>
  <c r="M15" i="20"/>
  <c r="J15" i="20"/>
  <c r="N15" i="20" s="1"/>
  <c r="B15" i="20"/>
  <c r="A15" i="20"/>
  <c r="AG14" i="20" a="1"/>
  <c r="AG14" i="20" s="1"/>
  <c r="AE14" i="20" s="1"/>
  <c r="AA14" i="20"/>
  <c r="V14" i="20"/>
  <c r="W14" i="20" s="1"/>
  <c r="X14" i="20" s="1"/>
  <c r="M14" i="20"/>
  <c r="J14" i="20"/>
  <c r="N14" i="20" s="1"/>
  <c r="B14" i="20"/>
  <c r="A14" i="20"/>
  <c r="AG13" i="20" a="1"/>
  <c r="AG13" i="20" s="1"/>
  <c r="AE13" i="20" s="1"/>
  <c r="AL13" i="20" s="1"/>
  <c r="AA13" i="20"/>
  <c r="V13" i="20"/>
  <c r="W13" i="20" s="1"/>
  <c r="X13" i="20" s="1"/>
  <c r="M13" i="20"/>
  <c r="J13" i="20"/>
  <c r="N13" i="20" s="1"/>
  <c r="B13" i="20"/>
  <c r="A13" i="20"/>
  <c r="AG12" i="20" a="1"/>
  <c r="AG12" i="20" s="1"/>
  <c r="AE12" i="20" s="1"/>
  <c r="AB12" i="20"/>
  <c r="AC12" i="20" s="1"/>
  <c r="AA12" i="20"/>
  <c r="V12" i="20"/>
  <c r="M12" i="20"/>
  <c r="J12" i="20"/>
  <c r="B12" i="20"/>
  <c r="A12" i="20"/>
  <c r="AG11" i="20" a="1"/>
  <c r="AG11" i="20" s="1"/>
  <c r="AE11" i="20" s="1"/>
  <c r="AL11" i="20" s="1"/>
  <c r="AB11" i="20"/>
  <c r="AC11" i="20" s="1"/>
  <c r="AA11" i="20"/>
  <c r="V11" i="20"/>
  <c r="W11" i="20" s="1"/>
  <c r="X11" i="20" s="1"/>
  <c r="M11" i="20"/>
  <c r="J11" i="20"/>
  <c r="B11" i="20"/>
  <c r="A11" i="20"/>
  <c r="AG10" i="20" a="1"/>
  <c r="AG10" i="20" s="1"/>
  <c r="AE10" i="20" s="1"/>
  <c r="AA10" i="20"/>
  <c r="AB10" i="20" s="1"/>
  <c r="AC10" i="20" s="1"/>
  <c r="V10" i="20"/>
  <c r="M10" i="20"/>
  <c r="J10" i="20"/>
  <c r="N10" i="20" s="1"/>
  <c r="B10" i="20"/>
  <c r="A10" i="20"/>
  <c r="AG9" i="20" a="1"/>
  <c r="AG9" i="20" s="1"/>
  <c r="AE9" i="20" s="1"/>
  <c r="AL9" i="20" s="1"/>
  <c r="AA9" i="20"/>
  <c r="AB9" i="20" s="1"/>
  <c r="AC9" i="20" s="1"/>
  <c r="V9" i="20"/>
  <c r="W9" i="20" s="1"/>
  <c r="X9" i="20" s="1"/>
  <c r="M9" i="20"/>
  <c r="J9" i="20"/>
  <c r="N9" i="20" s="1"/>
  <c r="B9" i="20"/>
  <c r="A9" i="20"/>
  <c r="AG8" i="20" a="1"/>
  <c r="AG8" i="20" s="1"/>
  <c r="AE8" i="20" s="1"/>
  <c r="AA8" i="20"/>
  <c r="AB8" i="20" s="1"/>
  <c r="W8" i="20"/>
  <c r="X8" i="20" s="1"/>
  <c r="V8" i="20"/>
  <c r="M8" i="20"/>
  <c r="M7" i="20" s="1"/>
  <c r="M6" i="20" s="1"/>
  <c r="J8" i="20"/>
  <c r="N8" i="20" s="1"/>
  <c r="B8" i="20"/>
  <c r="A8" i="20"/>
  <c r="AG7" i="20" a="1"/>
  <c r="AG7" i="20" s="1"/>
  <c r="AE7" i="20" s="1"/>
  <c r="AJ39" i="19" a="1"/>
  <c r="AJ39" i="19" s="1"/>
  <c r="AH39" i="19"/>
  <c r="AE39" i="19"/>
  <c r="AG39" i="19" s="1"/>
  <c r="AB39" i="19"/>
  <c r="AC39" i="19" s="1"/>
  <c r="AA39" i="19"/>
  <c r="V39" i="19"/>
  <c r="M39" i="19"/>
  <c r="J39" i="19"/>
  <c r="N39" i="19" s="1"/>
  <c r="B39" i="19"/>
  <c r="A39" i="19"/>
  <c r="AJ38" i="19" a="1"/>
  <c r="AJ38" i="19" s="1"/>
  <c r="AH38" i="19"/>
  <c r="AE38" i="19"/>
  <c r="AG38" i="19" s="1"/>
  <c r="AA38" i="19"/>
  <c r="AB38" i="19" s="1"/>
  <c r="V38" i="19"/>
  <c r="M38" i="19"/>
  <c r="J38" i="19"/>
  <c r="N38" i="19" s="1"/>
  <c r="B38" i="19"/>
  <c r="A38" i="19"/>
  <c r="AJ37" i="19" a="1"/>
  <c r="AJ37" i="19" s="1"/>
  <c r="AH37" i="19"/>
  <c r="AE37" i="19"/>
  <c r="AG37" i="19" s="1"/>
  <c r="AA37" i="19"/>
  <c r="AB37" i="19" s="1"/>
  <c r="V37" i="19"/>
  <c r="M37" i="19"/>
  <c r="J37" i="19"/>
  <c r="N37" i="19" s="1"/>
  <c r="B37" i="19"/>
  <c r="A37" i="19"/>
  <c r="AJ36" i="19" a="1"/>
  <c r="AJ36" i="19" s="1"/>
  <c r="AH36" i="19"/>
  <c r="AE36" i="19"/>
  <c r="AG36" i="19" s="1"/>
  <c r="AA36" i="19"/>
  <c r="AB36" i="19" s="1"/>
  <c r="V36" i="19"/>
  <c r="M36" i="19"/>
  <c r="J36" i="19"/>
  <c r="N36" i="19" s="1"/>
  <c r="B36" i="19"/>
  <c r="A36" i="19"/>
  <c r="AJ35" i="19" a="1"/>
  <c r="AJ35" i="19" s="1"/>
  <c r="AH35" i="19"/>
  <c r="AE35" i="19"/>
  <c r="AG35" i="19" s="1"/>
  <c r="AA35" i="19"/>
  <c r="AB35" i="19" s="1"/>
  <c r="V35" i="19"/>
  <c r="M35" i="19"/>
  <c r="J35" i="19"/>
  <c r="N35" i="19" s="1"/>
  <c r="B35" i="19"/>
  <c r="A35" i="19"/>
  <c r="AJ34" i="19" a="1"/>
  <c r="AJ34" i="19" s="1"/>
  <c r="AH34" i="19"/>
  <c r="AE34" i="19"/>
  <c r="AG34" i="19" s="1"/>
  <c r="AA34" i="19"/>
  <c r="AB34" i="19" s="1"/>
  <c r="V34" i="19"/>
  <c r="M34" i="19"/>
  <c r="J34" i="19"/>
  <c r="N34" i="19" s="1"/>
  <c r="B34" i="19"/>
  <c r="A34" i="19"/>
  <c r="AJ33" i="19" a="1"/>
  <c r="AJ33" i="19" s="1"/>
  <c r="AH33" i="19"/>
  <c r="AE33" i="19"/>
  <c r="AG33" i="19" s="1"/>
  <c r="AA33" i="19"/>
  <c r="AB33" i="19" s="1"/>
  <c r="V33" i="19"/>
  <c r="M33" i="19"/>
  <c r="J33" i="19"/>
  <c r="N33" i="19" s="1"/>
  <c r="B33" i="19"/>
  <c r="A33" i="19"/>
  <c r="AJ32" i="19" a="1"/>
  <c r="AJ32" i="19" s="1"/>
  <c r="AH32" i="19"/>
  <c r="AE32" i="19"/>
  <c r="AG32" i="19" s="1"/>
  <c r="AA32" i="19"/>
  <c r="AB32" i="19" s="1"/>
  <c r="V32" i="19"/>
  <c r="M32" i="19"/>
  <c r="J32" i="19"/>
  <c r="N32" i="19" s="1"/>
  <c r="B32" i="19"/>
  <c r="A32" i="19"/>
  <c r="AJ31" i="19" a="1"/>
  <c r="AJ31" i="19" s="1"/>
  <c r="AH31" i="19"/>
  <c r="AE31" i="19"/>
  <c r="AG31" i="19" s="1"/>
  <c r="AA31" i="19"/>
  <c r="AB31" i="19" s="1"/>
  <c r="V31" i="19"/>
  <c r="M31" i="19"/>
  <c r="J31" i="19"/>
  <c r="N31" i="19" s="1"/>
  <c r="B31" i="19"/>
  <c r="A31" i="19"/>
  <c r="AJ30" i="19" a="1"/>
  <c r="AJ30" i="19" s="1"/>
  <c r="AH30" i="19"/>
  <c r="AE30" i="19"/>
  <c r="AG30" i="19" s="1"/>
  <c r="AA30" i="19"/>
  <c r="AB30" i="19" s="1"/>
  <c r="V30" i="19"/>
  <c r="M30" i="19"/>
  <c r="J30" i="19"/>
  <c r="J29" i="19" s="1"/>
  <c r="B30" i="19"/>
  <c r="A30" i="19"/>
  <c r="AE29" i="19"/>
  <c r="M29" i="19"/>
  <c r="L29" i="19"/>
  <c r="K29" i="19"/>
  <c r="I29" i="19"/>
  <c r="H29" i="19"/>
  <c r="G29" i="19"/>
  <c r="AJ28" i="19"/>
  <c r="AJ28" i="19" a="1"/>
  <c r="AH28" i="19"/>
  <c r="AE28" i="19"/>
  <c r="AG28" i="19" s="1"/>
  <c r="AB28" i="19"/>
  <c r="AA28" i="19"/>
  <c r="X28" i="19"/>
  <c r="V28" i="19"/>
  <c r="W28" i="19" s="1"/>
  <c r="M28" i="19"/>
  <c r="N28" i="19" s="1"/>
  <c r="J28" i="19"/>
  <c r="B28" i="19"/>
  <c r="A28" i="19"/>
  <c r="AJ27" i="19" a="1"/>
  <c r="AJ27" i="19" s="1"/>
  <c r="AH27" i="19"/>
  <c r="AE27" i="19"/>
  <c r="AG27" i="19" s="1"/>
  <c r="AB27" i="19"/>
  <c r="AA27" i="19"/>
  <c r="X27" i="19"/>
  <c r="V27" i="19"/>
  <c r="W27" i="19" s="1"/>
  <c r="M27" i="19"/>
  <c r="N27" i="19" s="1"/>
  <c r="J27" i="19"/>
  <c r="B27" i="19"/>
  <c r="A27" i="19"/>
  <c r="AJ26" i="19" a="1"/>
  <c r="AJ26" i="19" s="1"/>
  <c r="AH26" i="19"/>
  <c r="AE26" i="19"/>
  <c r="AG26" i="19" s="1"/>
  <c r="AB26" i="19"/>
  <c r="AA26" i="19"/>
  <c r="X26" i="19"/>
  <c r="V26" i="19"/>
  <c r="W26" i="19" s="1"/>
  <c r="M26" i="19"/>
  <c r="N26" i="19" s="1"/>
  <c r="J26" i="19"/>
  <c r="B26" i="19"/>
  <c r="A26" i="19"/>
  <c r="AJ25" i="19" a="1"/>
  <c r="AJ25" i="19" s="1"/>
  <c r="AH25" i="19"/>
  <c r="AE25" i="19"/>
  <c r="AG25" i="19" s="1"/>
  <c r="AB25" i="19"/>
  <c r="AA25" i="19"/>
  <c r="X25" i="19"/>
  <c r="V25" i="19"/>
  <c r="W25" i="19" s="1"/>
  <c r="M25" i="19"/>
  <c r="N25" i="19" s="1"/>
  <c r="J25" i="19"/>
  <c r="B25" i="19"/>
  <c r="A25" i="19"/>
  <c r="AJ24" i="19" a="1"/>
  <c r="AJ24" i="19" s="1"/>
  <c r="AH24" i="19"/>
  <c r="AE24" i="19"/>
  <c r="AG24" i="19" s="1"/>
  <c r="AB24" i="19"/>
  <c r="AA24" i="19"/>
  <c r="X24" i="19"/>
  <c r="V24" i="19"/>
  <c r="W24" i="19" s="1"/>
  <c r="M24" i="19"/>
  <c r="N24" i="19" s="1"/>
  <c r="J24" i="19"/>
  <c r="B24" i="19"/>
  <c r="A24" i="19"/>
  <c r="AJ23" i="19" a="1"/>
  <c r="AJ23" i="19" s="1"/>
  <c r="AH23" i="19"/>
  <c r="AE23" i="19"/>
  <c r="AG23" i="19" s="1"/>
  <c r="AB23" i="19"/>
  <c r="AA23" i="19"/>
  <c r="X23" i="19"/>
  <c r="V23" i="19"/>
  <c r="W23" i="19" s="1"/>
  <c r="M23" i="19"/>
  <c r="N23" i="19" s="1"/>
  <c r="J23" i="19"/>
  <c r="B23" i="19"/>
  <c r="A23" i="19"/>
  <c r="AJ22" i="19" a="1"/>
  <c r="AJ22" i="19" s="1"/>
  <c r="AH22" i="19"/>
  <c r="AE22" i="19"/>
  <c r="AG22" i="19" s="1"/>
  <c r="AB22" i="19"/>
  <c r="AA22" i="19"/>
  <c r="X22" i="19"/>
  <c r="V22" i="19"/>
  <c r="W22" i="19" s="1"/>
  <c r="M22" i="19"/>
  <c r="N22" i="19" s="1"/>
  <c r="J22" i="19"/>
  <c r="B22" i="19"/>
  <c r="A22" i="19"/>
  <c r="AJ21" i="19" a="1"/>
  <c r="AJ21" i="19" s="1"/>
  <c r="AH21" i="19"/>
  <c r="AE21" i="19"/>
  <c r="AG21" i="19" s="1"/>
  <c r="AB21" i="19"/>
  <c r="AA21" i="19"/>
  <c r="X21" i="19"/>
  <c r="V21" i="19"/>
  <c r="W21" i="19" s="1"/>
  <c r="M21" i="19"/>
  <c r="N21" i="19" s="1"/>
  <c r="J21" i="19"/>
  <c r="B21" i="19"/>
  <c r="A21" i="19"/>
  <c r="AJ20" i="19" a="1"/>
  <c r="AJ20" i="19" s="1"/>
  <c r="AH20" i="19"/>
  <c r="AE20" i="19"/>
  <c r="AG20" i="19" s="1"/>
  <c r="AB20" i="19"/>
  <c r="AA20" i="19"/>
  <c r="X20" i="19"/>
  <c r="V20" i="19"/>
  <c r="W20" i="19" s="1"/>
  <c r="M20" i="19"/>
  <c r="N20" i="19" s="1"/>
  <c r="J20" i="19"/>
  <c r="B20" i="19"/>
  <c r="A20" i="19"/>
  <c r="AJ19" i="19" a="1"/>
  <c r="AJ19" i="19" s="1"/>
  <c r="AH19" i="19"/>
  <c r="AE19" i="19"/>
  <c r="AG19" i="19" s="1"/>
  <c r="AB19" i="19"/>
  <c r="AA19" i="19"/>
  <c r="X19" i="19"/>
  <c r="V19" i="19"/>
  <c r="W19" i="19" s="1"/>
  <c r="M19" i="19"/>
  <c r="J19" i="19"/>
  <c r="B19" i="19"/>
  <c r="A19" i="19"/>
  <c r="AE18" i="19"/>
  <c r="L18" i="19"/>
  <c r="K18" i="19"/>
  <c r="J18" i="19"/>
  <c r="I18" i="19"/>
  <c r="H18" i="19"/>
  <c r="G18" i="19"/>
  <c r="AJ17" i="19" a="1"/>
  <c r="AJ17" i="19" s="1"/>
  <c r="AH17" i="19"/>
  <c r="AE17" i="19"/>
  <c r="AG17" i="19" s="1"/>
  <c r="AB17" i="19"/>
  <c r="AA17" i="19"/>
  <c r="V17" i="19"/>
  <c r="W17" i="19" s="1"/>
  <c r="M17" i="19"/>
  <c r="N17" i="19" s="1"/>
  <c r="J17" i="19"/>
  <c r="B17" i="19"/>
  <c r="A17" i="19"/>
  <c r="AJ16" i="19"/>
  <c r="AJ16" i="19" a="1"/>
  <c r="AH16" i="19"/>
  <c r="AE16" i="19"/>
  <c r="AG16" i="19" s="1"/>
  <c r="AB16" i="19"/>
  <c r="AA16" i="19"/>
  <c r="V16" i="19"/>
  <c r="W16" i="19" s="1"/>
  <c r="M16" i="19"/>
  <c r="N16" i="19" s="1"/>
  <c r="J16" i="19"/>
  <c r="B16" i="19"/>
  <c r="A16" i="19"/>
  <c r="AJ15" i="19" a="1"/>
  <c r="AJ15" i="19" s="1"/>
  <c r="AH15" i="19"/>
  <c r="AE15" i="19"/>
  <c r="AG15" i="19" s="1"/>
  <c r="AB15" i="19"/>
  <c r="AA15" i="19"/>
  <c r="V15" i="19"/>
  <c r="W15" i="19" s="1"/>
  <c r="M15" i="19"/>
  <c r="N15" i="19" s="1"/>
  <c r="J15" i="19"/>
  <c r="B15" i="19"/>
  <c r="A15" i="19"/>
  <c r="AJ14" i="19"/>
  <c r="AJ14" i="19" a="1"/>
  <c r="AH14" i="19"/>
  <c r="AE14" i="19"/>
  <c r="AG14" i="19" s="1"/>
  <c r="AB14" i="19"/>
  <c r="AA14" i="19"/>
  <c r="V14" i="19"/>
  <c r="W14" i="19" s="1"/>
  <c r="M14" i="19"/>
  <c r="N14" i="19" s="1"/>
  <c r="J14" i="19"/>
  <c r="B14" i="19"/>
  <c r="A14" i="19"/>
  <c r="AJ13" i="19" a="1"/>
  <c r="AJ13" i="19" s="1"/>
  <c r="AH13" i="19"/>
  <c r="AE13" i="19"/>
  <c r="AG13" i="19" s="1"/>
  <c r="AB13" i="19"/>
  <c r="AA13" i="19"/>
  <c r="V13" i="19"/>
  <c r="W13" i="19" s="1"/>
  <c r="M13" i="19"/>
  <c r="N13" i="19" s="1"/>
  <c r="J13" i="19"/>
  <c r="B13" i="19"/>
  <c r="A13" i="19"/>
  <c r="AJ12" i="19"/>
  <c r="AJ12" i="19" a="1"/>
  <c r="AH12" i="19"/>
  <c r="AE12" i="19"/>
  <c r="AG12" i="19" s="1"/>
  <c r="AB12" i="19"/>
  <c r="AA12" i="19"/>
  <c r="V12" i="19"/>
  <c r="W12" i="19" s="1"/>
  <c r="M12" i="19"/>
  <c r="N12" i="19" s="1"/>
  <c r="J12" i="19"/>
  <c r="B12" i="19"/>
  <c r="A12" i="19"/>
  <c r="AJ11" i="19" a="1"/>
  <c r="AJ11" i="19" s="1"/>
  <c r="AH11" i="19"/>
  <c r="AE11" i="19"/>
  <c r="AG11" i="19" s="1"/>
  <c r="AB11" i="19"/>
  <c r="AA11" i="19"/>
  <c r="V11" i="19"/>
  <c r="W11" i="19" s="1"/>
  <c r="M11" i="19"/>
  <c r="N11" i="19" s="1"/>
  <c r="J11" i="19"/>
  <c r="B11" i="19"/>
  <c r="A11" i="19"/>
  <c r="AJ10" i="19"/>
  <c r="AJ10" i="19" a="1"/>
  <c r="AH10" i="19"/>
  <c r="AG10" i="19"/>
  <c r="AE10" i="19"/>
  <c r="AA10" i="19"/>
  <c r="AB10" i="19" s="1"/>
  <c r="V10" i="19"/>
  <c r="W10" i="19" s="1"/>
  <c r="M10" i="19"/>
  <c r="J10" i="19"/>
  <c r="B10" i="19"/>
  <c r="A10" i="19"/>
  <c r="AJ9" i="19" a="1"/>
  <c r="AJ9" i="19" s="1"/>
  <c r="AH9" i="19"/>
  <c r="AE9" i="19"/>
  <c r="AG9" i="19" s="1"/>
  <c r="AA9" i="19"/>
  <c r="AB9" i="19" s="1"/>
  <c r="V9" i="19"/>
  <c r="W9" i="19" s="1"/>
  <c r="N9" i="19"/>
  <c r="M9" i="19"/>
  <c r="J9" i="19"/>
  <c r="B9" i="19"/>
  <c r="A9" i="19"/>
  <c r="AJ8" i="19" a="1"/>
  <c r="AJ8" i="19" s="1"/>
  <c r="AH8" i="19"/>
  <c r="AG8" i="19"/>
  <c r="AE8" i="19"/>
  <c r="AA8" i="19"/>
  <c r="AB8" i="19" s="1"/>
  <c r="V8" i="19"/>
  <c r="W8" i="19" s="1"/>
  <c r="M8" i="19"/>
  <c r="J8" i="19"/>
  <c r="B8" i="19"/>
  <c r="A8" i="19"/>
  <c r="M7" i="19"/>
  <c r="L7" i="19"/>
  <c r="K7" i="19"/>
  <c r="J7" i="19"/>
  <c r="J6" i="19" s="1"/>
  <c r="I7" i="19"/>
  <c r="I6" i="19" s="1"/>
  <c r="H7" i="19"/>
  <c r="H6" i="19" s="1"/>
  <c r="G7" i="19"/>
  <c r="L6" i="19"/>
  <c r="G25" i="4" s="1"/>
  <c r="AG39" i="18" a="1"/>
  <c r="AG39" i="18" s="1"/>
  <c r="AE39" i="18" s="1"/>
  <c r="AP39" i="18" s="1"/>
  <c r="AA39" i="18"/>
  <c r="V39" i="18"/>
  <c r="M39" i="18"/>
  <c r="J39" i="18"/>
  <c r="B39" i="18"/>
  <c r="A39" i="18"/>
  <c r="AG38" i="18" a="1"/>
  <c r="AG38" i="18" s="1"/>
  <c r="AE38" i="18" s="1"/>
  <c r="AA38" i="18"/>
  <c r="V38" i="18"/>
  <c r="W38" i="18" s="1"/>
  <c r="M38" i="18"/>
  <c r="J38" i="18"/>
  <c r="B38" i="18"/>
  <c r="A38" i="18"/>
  <c r="AG37" i="18" a="1"/>
  <c r="AG37" i="18" s="1"/>
  <c r="AE37" i="18" s="1"/>
  <c r="AP37" i="18" s="1"/>
  <c r="AA37" i="18"/>
  <c r="W37" i="18"/>
  <c r="V37" i="18"/>
  <c r="X37" i="18" s="1"/>
  <c r="M37" i="18"/>
  <c r="J37" i="18"/>
  <c r="B37" i="18"/>
  <c r="A37" i="18"/>
  <c r="AG36" i="18" a="1"/>
  <c r="AG36" i="18" s="1"/>
  <c r="AE36" i="18" s="1"/>
  <c r="AK36" i="18" s="1"/>
  <c r="AA36" i="18"/>
  <c r="V36" i="18"/>
  <c r="W36" i="18" s="1"/>
  <c r="M36" i="18"/>
  <c r="J36" i="18"/>
  <c r="B36" i="18"/>
  <c r="A36" i="18"/>
  <c r="AG35" i="18" a="1"/>
  <c r="AG35" i="18" s="1"/>
  <c r="AE35" i="18" s="1"/>
  <c r="AP35" i="18" s="1"/>
  <c r="AA35" i="18"/>
  <c r="W35" i="18"/>
  <c r="V35" i="18"/>
  <c r="X35" i="18" s="1"/>
  <c r="M35" i="18"/>
  <c r="J35" i="18"/>
  <c r="B35" i="18"/>
  <c r="A35" i="18"/>
  <c r="AG34" i="18" a="1"/>
  <c r="AG34" i="18" s="1"/>
  <c r="AE34" i="18" s="1"/>
  <c r="AA34" i="18"/>
  <c r="V34" i="18"/>
  <c r="W34" i="18" s="1"/>
  <c r="M34" i="18"/>
  <c r="J34" i="18"/>
  <c r="B34" i="18"/>
  <c r="A34" i="18"/>
  <c r="AG33" i="18" a="1"/>
  <c r="AG33" i="18" s="1"/>
  <c r="AE33" i="18" s="1"/>
  <c r="AP33" i="18" s="1"/>
  <c r="AA33" i="18"/>
  <c r="W33" i="18"/>
  <c r="V33" i="18"/>
  <c r="X33" i="18" s="1"/>
  <c r="M33" i="18"/>
  <c r="J33" i="18"/>
  <c r="B33" i="18"/>
  <c r="A33" i="18"/>
  <c r="AG32" i="18"/>
  <c r="AE32" i="18" s="1"/>
  <c r="AK32" i="18" s="1"/>
  <c r="AG32" i="18" a="1"/>
  <c r="AA32" i="18"/>
  <c r="V32" i="18"/>
  <c r="W32" i="18" s="1"/>
  <c r="M32" i="18"/>
  <c r="J32" i="18"/>
  <c r="B32" i="18"/>
  <c r="A32" i="18"/>
  <c r="AG31" i="18" a="1"/>
  <c r="AG31" i="18" s="1"/>
  <c r="AE31" i="18" s="1"/>
  <c r="AP31" i="18" s="1"/>
  <c r="AA31" i="18"/>
  <c r="W31" i="18"/>
  <c r="V31" i="18"/>
  <c r="X31" i="18" s="1"/>
  <c r="M31" i="18"/>
  <c r="J31" i="18"/>
  <c r="B31" i="18"/>
  <c r="A31" i="18"/>
  <c r="AG30" i="18"/>
  <c r="AE30" i="18" s="1"/>
  <c r="AK30" i="18" s="1"/>
  <c r="AG30" i="18" a="1"/>
  <c r="AA30" i="18"/>
  <c r="V30" i="18"/>
  <c r="W30" i="18" s="1"/>
  <c r="M30" i="18"/>
  <c r="M29" i="18" s="1"/>
  <c r="J30" i="18"/>
  <c r="J29" i="18" s="1"/>
  <c r="B30" i="18"/>
  <c r="A30" i="18"/>
  <c r="AG29" i="18" a="1"/>
  <c r="AG29" i="18" s="1"/>
  <c r="AE29" i="18" s="1"/>
  <c r="AP29" i="18" s="1"/>
  <c r="AA29" i="18"/>
  <c r="AG28" i="18"/>
  <c r="AE28" i="18" s="1"/>
  <c r="AK28" i="18" s="1"/>
  <c r="AG28" i="18" a="1"/>
  <c r="AA28" i="18"/>
  <c r="AB28" i="18" s="1"/>
  <c r="AC28" i="18" s="1"/>
  <c r="V28" i="18"/>
  <c r="W28" i="18" s="1"/>
  <c r="M28" i="18"/>
  <c r="J28" i="18"/>
  <c r="B28" i="18"/>
  <c r="A28" i="18"/>
  <c r="AG27" i="18" a="1"/>
  <c r="AG27" i="18" s="1"/>
  <c r="AE27" i="18" s="1"/>
  <c r="AP27" i="18" s="1"/>
  <c r="AA27" i="18"/>
  <c r="AB27" i="18" s="1"/>
  <c r="AC27" i="18" s="1"/>
  <c r="W27" i="18"/>
  <c r="X27" i="18" s="1"/>
  <c r="V27" i="18"/>
  <c r="M27" i="18"/>
  <c r="J27" i="18"/>
  <c r="B27" i="18"/>
  <c r="A27" i="18"/>
  <c r="AG26" i="18"/>
  <c r="AE26" i="18" s="1"/>
  <c r="AG26" i="18" a="1"/>
  <c r="AA26" i="18"/>
  <c r="AB26" i="18" s="1"/>
  <c r="AC26" i="18" s="1"/>
  <c r="V26" i="18"/>
  <c r="W26" i="18" s="1"/>
  <c r="M26" i="18"/>
  <c r="J26" i="18"/>
  <c r="B26" i="18"/>
  <c r="A26" i="18"/>
  <c r="AG25" i="18" a="1"/>
  <c r="AG25" i="18" s="1"/>
  <c r="AE25" i="18" s="1"/>
  <c r="AP25" i="18" s="1"/>
  <c r="AA25" i="18"/>
  <c r="AB25" i="18" s="1"/>
  <c r="AC25" i="18" s="1"/>
  <c r="W25" i="18"/>
  <c r="X25" i="18" s="1"/>
  <c r="V25" i="18"/>
  <c r="M25" i="18"/>
  <c r="J25" i="18"/>
  <c r="B25" i="18"/>
  <c r="A25" i="18"/>
  <c r="AG24" i="18"/>
  <c r="AE24" i="18" s="1"/>
  <c r="AK24" i="18" s="1"/>
  <c r="AG24" i="18" a="1"/>
  <c r="AA24" i="18"/>
  <c r="AB24" i="18" s="1"/>
  <c r="AC24" i="18" s="1"/>
  <c r="V24" i="18"/>
  <c r="W24" i="18" s="1"/>
  <c r="M24" i="18"/>
  <c r="J24" i="18"/>
  <c r="B24" i="18"/>
  <c r="A24" i="18"/>
  <c r="AG23" i="18" a="1"/>
  <c r="AG23" i="18" s="1"/>
  <c r="AE23" i="18" s="1"/>
  <c r="AP23" i="18" s="1"/>
  <c r="AA23" i="18"/>
  <c r="AB23" i="18" s="1"/>
  <c r="AC23" i="18" s="1"/>
  <c r="W23" i="18"/>
  <c r="X23" i="18" s="1"/>
  <c r="V23" i="18"/>
  <c r="M23" i="18"/>
  <c r="J23" i="18"/>
  <c r="B23" i="18"/>
  <c r="A23" i="18"/>
  <c r="AG22" i="18"/>
  <c r="AE22" i="18" s="1"/>
  <c r="AK22" i="18" s="1"/>
  <c r="AG22" i="18" a="1"/>
  <c r="AA22" i="18"/>
  <c r="AB22" i="18" s="1"/>
  <c r="AC22" i="18" s="1"/>
  <c r="V22" i="18"/>
  <c r="W22" i="18" s="1"/>
  <c r="M22" i="18"/>
  <c r="J22" i="18"/>
  <c r="B22" i="18"/>
  <c r="A22" i="18"/>
  <c r="AG21" i="18" a="1"/>
  <c r="AG21" i="18" s="1"/>
  <c r="AE21" i="18" s="1"/>
  <c r="AP21" i="18" s="1"/>
  <c r="AA21" i="18"/>
  <c r="AB21" i="18" s="1"/>
  <c r="AC21" i="18" s="1"/>
  <c r="W21" i="18"/>
  <c r="X21" i="18" s="1"/>
  <c r="V21" i="18"/>
  <c r="M21" i="18"/>
  <c r="J21" i="18"/>
  <c r="B21" i="18"/>
  <c r="A21" i="18"/>
  <c r="AG20" i="18"/>
  <c r="AE20" i="18" s="1"/>
  <c r="AK20" i="18" s="1"/>
  <c r="AG20" i="18" a="1"/>
  <c r="AA20" i="18"/>
  <c r="AB20" i="18" s="1"/>
  <c r="AC20" i="18" s="1"/>
  <c r="V20" i="18"/>
  <c r="W20" i="18" s="1"/>
  <c r="M20" i="18"/>
  <c r="J20" i="18"/>
  <c r="B20" i="18"/>
  <c r="A20" i="18"/>
  <c r="AG19" i="18" a="1"/>
  <c r="AG19" i="18" s="1"/>
  <c r="AE19" i="18" s="1"/>
  <c r="AP19" i="18" s="1"/>
  <c r="AA19" i="18"/>
  <c r="AB19" i="18" s="1"/>
  <c r="AC19" i="18" s="1"/>
  <c r="W19" i="18"/>
  <c r="X19" i="18" s="1"/>
  <c r="V19" i="18"/>
  <c r="M19" i="18"/>
  <c r="M18" i="18" s="1"/>
  <c r="J19" i="18"/>
  <c r="J18" i="18" s="1"/>
  <c r="B19" i="18"/>
  <c r="A19" i="18"/>
  <c r="AG18" i="18" a="1"/>
  <c r="AG18" i="18" s="1"/>
  <c r="AE18" i="18" s="1"/>
  <c r="W18" i="18"/>
  <c r="V18" i="18"/>
  <c r="AG17" i="18" a="1"/>
  <c r="AG17" i="18" s="1"/>
  <c r="AE17" i="18" s="1"/>
  <c r="AP17" i="18" s="1"/>
  <c r="AB17" i="18"/>
  <c r="AA17" i="18"/>
  <c r="AC17" i="18" s="1"/>
  <c r="V17" i="18"/>
  <c r="W17" i="18" s="1"/>
  <c r="X17" i="18" s="1"/>
  <c r="M17" i="18"/>
  <c r="J17" i="18"/>
  <c r="B17" i="18"/>
  <c r="A17" i="18"/>
  <c r="AG16" i="18" a="1"/>
  <c r="AG16" i="18" s="1"/>
  <c r="AE16" i="18" s="1"/>
  <c r="AK16" i="18" s="1"/>
  <c r="AB16" i="18"/>
  <c r="AC16" i="18" s="1"/>
  <c r="AA16" i="18"/>
  <c r="W16" i="18"/>
  <c r="V16" i="18"/>
  <c r="M16" i="18"/>
  <c r="J16" i="18"/>
  <c r="B16" i="18"/>
  <c r="A16" i="18"/>
  <c r="AG15" i="18"/>
  <c r="AG15" i="18" a="1"/>
  <c r="AE15" i="18"/>
  <c r="AP15" i="18" s="1"/>
  <c r="AB15" i="18"/>
  <c r="AC15" i="18" s="1"/>
  <c r="AA15" i="18"/>
  <c r="W15" i="18"/>
  <c r="X15" i="18" s="1"/>
  <c r="V15" i="18"/>
  <c r="M15" i="18"/>
  <c r="J15" i="18"/>
  <c r="B15" i="18"/>
  <c r="A15" i="18"/>
  <c r="AG14" i="18" a="1"/>
  <c r="AG14" i="18" s="1"/>
  <c r="AE14" i="18" s="1"/>
  <c r="AK14" i="18" s="1"/>
  <c r="AC14" i="18"/>
  <c r="AB14" i="18"/>
  <c r="AA14" i="18"/>
  <c r="W14" i="18"/>
  <c r="V14" i="18"/>
  <c r="M14" i="18"/>
  <c r="J14" i="18"/>
  <c r="B14" i="18"/>
  <c r="A14" i="18"/>
  <c r="AG13" i="18" a="1"/>
  <c r="AG13" i="18" s="1"/>
  <c r="AE13" i="18" s="1"/>
  <c r="AP13" i="18" s="1"/>
  <c r="AC13" i="18"/>
  <c r="AB13" i="18"/>
  <c r="AA13" i="18"/>
  <c r="W13" i="18"/>
  <c r="X13" i="18" s="1"/>
  <c r="V13" i="18"/>
  <c r="M13" i="18"/>
  <c r="J13" i="18"/>
  <c r="B13" i="18"/>
  <c r="A13" i="18"/>
  <c r="AG12" i="18" a="1"/>
  <c r="AG12" i="18" s="1"/>
  <c r="AE12" i="18" s="1"/>
  <c r="AK12" i="18" s="1"/>
  <c r="AC12" i="18"/>
  <c r="AB12" i="18"/>
  <c r="AA12" i="18"/>
  <c r="W12" i="18"/>
  <c r="V12" i="18"/>
  <c r="M12" i="18"/>
  <c r="J12" i="18"/>
  <c r="B12" i="18"/>
  <c r="A12" i="18"/>
  <c r="AG11" i="18" a="1"/>
  <c r="AG11" i="18" s="1"/>
  <c r="AE11" i="18" s="1"/>
  <c r="AA11" i="18"/>
  <c r="W11" i="18"/>
  <c r="X11" i="18" s="1"/>
  <c r="V11" i="18"/>
  <c r="M11" i="18"/>
  <c r="J11" i="18"/>
  <c r="B11" i="18"/>
  <c r="A11" i="18"/>
  <c r="AG10" i="18" a="1"/>
  <c r="AG10" i="18" s="1"/>
  <c r="AE10" i="18" s="1"/>
  <c r="AO10" i="18" s="1"/>
  <c r="AQ10" i="18" s="1"/>
  <c r="AC10" i="18"/>
  <c r="AB10" i="18"/>
  <c r="AA10" i="18"/>
  <c r="W10" i="18"/>
  <c r="V10" i="18"/>
  <c r="M10" i="18"/>
  <c r="J10" i="18"/>
  <c r="B10" i="18"/>
  <c r="A10" i="18"/>
  <c r="AG9" i="18" a="1"/>
  <c r="AG9" i="18" s="1"/>
  <c r="AE9" i="18" s="1"/>
  <c r="AA9" i="18"/>
  <c r="W9" i="18"/>
  <c r="X9" i="18" s="1"/>
  <c r="V9" i="18"/>
  <c r="M9" i="18"/>
  <c r="J9" i="18"/>
  <c r="B9" i="18"/>
  <c r="A9" i="18"/>
  <c r="AG8" i="18" a="1"/>
  <c r="AG8" i="18" s="1"/>
  <c r="AE8" i="18" s="1"/>
  <c r="AL8" i="18" s="1"/>
  <c r="AC8" i="18"/>
  <c r="AB8" i="18"/>
  <c r="AA8" i="18"/>
  <c r="V8" i="18"/>
  <c r="M8" i="18"/>
  <c r="J8" i="18"/>
  <c r="J7" i="18" s="1"/>
  <c r="J6" i="18" s="1"/>
  <c r="B8" i="18"/>
  <c r="A8" i="18"/>
  <c r="AG7" i="18" a="1"/>
  <c r="AG7" i="18" s="1"/>
  <c r="AE7" i="18" s="1"/>
  <c r="AA7" i="18"/>
  <c r="O223" i="15"/>
  <c r="L223" i="15"/>
  <c r="O222" i="15"/>
  <c r="L222" i="15"/>
  <c r="O221" i="15"/>
  <c r="L221" i="15"/>
  <c r="O220" i="15"/>
  <c r="L220" i="15"/>
  <c r="O219" i="15"/>
  <c r="L219" i="15"/>
  <c r="O218" i="15"/>
  <c r="L218" i="15"/>
  <c r="O217" i="15"/>
  <c r="L217" i="15"/>
  <c r="O216" i="15"/>
  <c r="L216" i="15"/>
  <c r="O215" i="15"/>
  <c r="L215" i="15"/>
  <c r="O214" i="15"/>
  <c r="L214" i="15"/>
  <c r="O212" i="15"/>
  <c r="L212" i="15"/>
  <c r="O211" i="15"/>
  <c r="L211" i="15"/>
  <c r="O210" i="15"/>
  <c r="L210" i="15"/>
  <c r="O209" i="15"/>
  <c r="L209" i="15"/>
  <c r="O208" i="15"/>
  <c r="L208" i="15"/>
  <c r="O207" i="15"/>
  <c r="L207" i="15"/>
  <c r="O206" i="15"/>
  <c r="L206" i="15"/>
  <c r="O205" i="15"/>
  <c r="L205" i="15"/>
  <c r="O204" i="15"/>
  <c r="L204" i="15"/>
  <c r="O203" i="15"/>
  <c r="L203" i="15"/>
  <c r="L202" i="15" s="1"/>
  <c r="O201" i="15"/>
  <c r="L201" i="15"/>
  <c r="O200" i="15"/>
  <c r="L200" i="15"/>
  <c r="O199" i="15"/>
  <c r="L199" i="15"/>
  <c r="O198" i="15"/>
  <c r="L198" i="15"/>
  <c r="O197" i="15"/>
  <c r="L197" i="15"/>
  <c r="O196" i="15"/>
  <c r="L196" i="15"/>
  <c r="O195" i="15"/>
  <c r="L195" i="15"/>
  <c r="O194" i="15"/>
  <c r="L194" i="15"/>
  <c r="O193" i="15"/>
  <c r="L193" i="15"/>
  <c r="O192" i="15"/>
  <c r="L192" i="15"/>
  <c r="L191" i="15" s="1"/>
  <c r="O187" i="15"/>
  <c r="L187" i="15"/>
  <c r="O186" i="15"/>
  <c r="L186" i="15"/>
  <c r="O185" i="15"/>
  <c r="L185" i="15"/>
  <c r="O184" i="15"/>
  <c r="L184" i="15"/>
  <c r="O183" i="15"/>
  <c r="L183" i="15"/>
  <c r="O182" i="15"/>
  <c r="L182" i="15"/>
  <c r="O74" i="15"/>
  <c r="L74" i="15"/>
  <c r="O72" i="15"/>
  <c r="L72" i="15"/>
  <c r="O71" i="15"/>
  <c r="L71" i="15"/>
  <c r="O70" i="15"/>
  <c r="L70" i="15"/>
  <c r="O69" i="15"/>
  <c r="L69" i="15"/>
  <c r="O68" i="15"/>
  <c r="L68" i="15"/>
  <c r="O67" i="15"/>
  <c r="L67" i="15"/>
  <c r="O66" i="15"/>
  <c r="L66" i="15"/>
  <c r="O65" i="15"/>
  <c r="L65" i="15"/>
  <c r="O64" i="15"/>
  <c r="L64" i="15"/>
  <c r="O63" i="15"/>
  <c r="L63" i="15"/>
  <c r="O61" i="15"/>
  <c r="L61" i="15"/>
  <c r="O60" i="15"/>
  <c r="L60" i="15"/>
  <c r="O59" i="15"/>
  <c r="L59" i="15"/>
  <c r="O58" i="15"/>
  <c r="L58" i="15"/>
  <c r="O57" i="15"/>
  <c r="L57" i="15"/>
  <c r="O56" i="15"/>
  <c r="L56" i="15"/>
  <c r="O55" i="15"/>
  <c r="L55" i="15"/>
  <c r="O54" i="15"/>
  <c r="L54" i="15"/>
  <c r="O53" i="15"/>
  <c r="L53" i="15"/>
  <c r="O52" i="15"/>
  <c r="L52" i="15"/>
  <c r="O50" i="15"/>
  <c r="L50" i="15"/>
  <c r="O49" i="15"/>
  <c r="L49" i="15"/>
  <c r="O48" i="15"/>
  <c r="L48" i="15"/>
  <c r="O47" i="15"/>
  <c r="L47" i="15"/>
  <c r="O46" i="15"/>
  <c r="L46" i="15"/>
  <c r="O45" i="15"/>
  <c r="L45" i="15"/>
  <c r="O44" i="15"/>
  <c r="L44" i="15"/>
  <c r="O43" i="15"/>
  <c r="L43" i="15"/>
  <c r="O42" i="15"/>
  <c r="L42" i="15"/>
  <c r="O41" i="15"/>
  <c r="L41" i="15"/>
  <c r="O39" i="15"/>
  <c r="L39" i="15"/>
  <c r="O38" i="15"/>
  <c r="L38" i="15"/>
  <c r="O37" i="15"/>
  <c r="L37" i="15"/>
  <c r="O36" i="15"/>
  <c r="L36" i="15"/>
  <c r="O35" i="15"/>
  <c r="L35" i="15"/>
  <c r="O34" i="15"/>
  <c r="L34" i="15"/>
  <c r="O33" i="15"/>
  <c r="L33" i="15"/>
  <c r="O32" i="15"/>
  <c r="L32" i="15"/>
  <c r="O31" i="15"/>
  <c r="L31" i="15"/>
  <c r="O30" i="15"/>
  <c r="L30" i="15"/>
  <c r="O28" i="15"/>
  <c r="L28" i="15"/>
  <c r="O27" i="15"/>
  <c r="L27" i="15"/>
  <c r="O26" i="15"/>
  <c r="L26" i="15"/>
  <c r="O25" i="15"/>
  <c r="L25" i="15"/>
  <c r="O24" i="15"/>
  <c r="L24" i="15"/>
  <c r="O23" i="15"/>
  <c r="L23" i="15"/>
  <c r="O22" i="15"/>
  <c r="L22" i="15"/>
  <c r="O21" i="15"/>
  <c r="L21" i="15"/>
  <c r="O20" i="15"/>
  <c r="L20" i="15"/>
  <c r="O19" i="15"/>
  <c r="L19" i="15"/>
  <c r="O17" i="15"/>
  <c r="L17" i="15"/>
  <c r="O16" i="15"/>
  <c r="L16" i="15"/>
  <c r="O15" i="15"/>
  <c r="L15" i="15"/>
  <c r="O14" i="15"/>
  <c r="L14" i="15"/>
  <c r="O13" i="15"/>
  <c r="L13" i="15"/>
  <c r="O12" i="15"/>
  <c r="L12" i="15"/>
  <c r="O11" i="15"/>
  <c r="L11" i="15"/>
  <c r="O10" i="15"/>
  <c r="L10" i="15"/>
  <c r="O9" i="15"/>
  <c r="L9" i="15"/>
  <c r="AC8" i="15"/>
  <c r="AD8" i="15" s="1"/>
  <c r="L8" i="15"/>
  <c r="O8" i="15"/>
  <c r="N7" i="13"/>
  <c r="K7" i="13"/>
  <c r="N8" i="13"/>
  <c r="N9" i="13"/>
  <c r="N10" i="13"/>
  <c r="N11" i="13"/>
  <c r="N12" i="13"/>
  <c r="N13" i="13"/>
  <c r="N14" i="13"/>
  <c r="N15" i="13"/>
  <c r="N16" i="13"/>
  <c r="N17" i="13"/>
  <c r="N18" i="13"/>
  <c r="N19" i="13"/>
  <c r="N20" i="13"/>
  <c r="N21" i="13"/>
  <c r="N22" i="13"/>
  <c r="N23" i="13"/>
  <c r="N24" i="13"/>
  <c r="N25" i="13"/>
  <c r="N26" i="13"/>
  <c r="N27" i="13"/>
  <c r="N28" i="13"/>
  <c r="N29" i="13"/>
  <c r="N30" i="13"/>
  <c r="N31" i="13"/>
  <c r="N32" i="13"/>
  <c r="N33" i="13"/>
  <c r="N34" i="13"/>
  <c r="N35" i="13"/>
  <c r="N36" i="13"/>
  <c r="N37" i="13"/>
  <c r="N38" i="13"/>
  <c r="N39" i="13"/>
  <c r="N40" i="13"/>
  <c r="N41" i="13"/>
  <c r="N42" i="13"/>
  <c r="N43" i="13"/>
  <c r="N44" i="13"/>
  <c r="N45" i="13"/>
  <c r="N46" i="13"/>
  <c r="N47" i="13"/>
  <c r="N48" i="13"/>
  <c r="N49" i="13"/>
  <c r="N50" i="13"/>
  <c r="N51" i="13"/>
  <c r="N52" i="13"/>
  <c r="N53" i="13"/>
  <c r="N54" i="13"/>
  <c r="N55" i="13"/>
  <c r="N56" i="13"/>
  <c r="N57" i="13"/>
  <c r="N58" i="13"/>
  <c r="N59" i="13"/>
  <c r="N60" i="13"/>
  <c r="N61" i="13"/>
  <c r="N62" i="13"/>
  <c r="N63" i="13"/>
  <c r="N64" i="13"/>
  <c r="N65" i="13"/>
  <c r="N66" i="13"/>
  <c r="N67" i="13"/>
  <c r="N68" i="13"/>
  <c r="N69" i="13"/>
  <c r="N70" i="13"/>
  <c r="N71" i="13"/>
  <c r="N72" i="13"/>
  <c r="N73" i="13"/>
  <c r="N74" i="13"/>
  <c r="N75" i="13"/>
  <c r="N76" i="13"/>
  <c r="N77" i="13"/>
  <c r="N78" i="13"/>
  <c r="N79" i="13"/>
  <c r="N80" i="13"/>
  <c r="N81" i="13"/>
  <c r="N82" i="13"/>
  <c r="N83" i="13"/>
  <c r="N84" i="13"/>
  <c r="N85" i="13"/>
  <c r="N86" i="13"/>
  <c r="N87" i="13"/>
  <c r="N88" i="13"/>
  <c r="N89" i="13"/>
  <c r="N90" i="13"/>
  <c r="N91" i="13"/>
  <c r="N92" i="13"/>
  <c r="N93" i="13"/>
  <c r="N94" i="13"/>
  <c r="N95" i="13"/>
  <c r="N96" i="13"/>
  <c r="N97" i="13"/>
  <c r="N98" i="13"/>
  <c r="N99" i="13"/>
  <c r="N100" i="13"/>
  <c r="K8" i="13"/>
  <c r="K9" i="13"/>
  <c r="K10" i="13"/>
  <c r="K11" i="13"/>
  <c r="K12" i="13"/>
  <c r="K13" i="13"/>
  <c r="K14" i="13"/>
  <c r="K15" i="13"/>
  <c r="K16" i="13"/>
  <c r="K17" i="13"/>
  <c r="K18" i="13"/>
  <c r="K19" i="13"/>
  <c r="K20" i="13"/>
  <c r="K21" i="13"/>
  <c r="K22" i="13"/>
  <c r="K23" i="13"/>
  <c r="K24" i="13"/>
  <c r="K25" i="13"/>
  <c r="K26" i="13"/>
  <c r="K27" i="13"/>
  <c r="K28" i="13"/>
  <c r="K29" i="13"/>
  <c r="K30" i="13"/>
  <c r="K31" i="13"/>
  <c r="K32" i="13"/>
  <c r="K33" i="13"/>
  <c r="K34" i="13"/>
  <c r="K35" i="13"/>
  <c r="K36" i="13"/>
  <c r="K37" i="13"/>
  <c r="K38" i="13"/>
  <c r="K39" i="13"/>
  <c r="K40" i="13"/>
  <c r="K41" i="13"/>
  <c r="K42" i="13"/>
  <c r="K43" i="13"/>
  <c r="K44" i="13"/>
  <c r="K45" i="13"/>
  <c r="K46" i="13"/>
  <c r="K47" i="13"/>
  <c r="K48" i="13"/>
  <c r="K49" i="13"/>
  <c r="K50" i="13"/>
  <c r="K51" i="13"/>
  <c r="K52" i="13"/>
  <c r="K53" i="13"/>
  <c r="K54" i="13"/>
  <c r="K55" i="13"/>
  <c r="K56" i="13"/>
  <c r="K57" i="13"/>
  <c r="K58" i="13"/>
  <c r="K59" i="13"/>
  <c r="K60" i="13"/>
  <c r="K61" i="13"/>
  <c r="K62" i="13"/>
  <c r="K63" i="13"/>
  <c r="K64" i="13"/>
  <c r="K65" i="13"/>
  <c r="K66" i="13"/>
  <c r="K67" i="13"/>
  <c r="K68" i="13"/>
  <c r="K69" i="13"/>
  <c r="K70" i="13"/>
  <c r="K71" i="13"/>
  <c r="K72" i="13"/>
  <c r="K73" i="13"/>
  <c r="K74" i="13"/>
  <c r="K75" i="13"/>
  <c r="K76" i="13"/>
  <c r="K77" i="13"/>
  <c r="K78" i="13"/>
  <c r="K79" i="13"/>
  <c r="K80" i="13"/>
  <c r="K81" i="13"/>
  <c r="K82" i="13"/>
  <c r="K83" i="13"/>
  <c r="K84" i="13"/>
  <c r="K85" i="13"/>
  <c r="K86" i="13"/>
  <c r="K87" i="13"/>
  <c r="K88" i="13"/>
  <c r="K89" i="13"/>
  <c r="K90" i="13"/>
  <c r="K91" i="13"/>
  <c r="K92" i="13"/>
  <c r="K93" i="13"/>
  <c r="K94" i="13"/>
  <c r="K95" i="13"/>
  <c r="K96" i="13"/>
  <c r="K97" i="13"/>
  <c r="K98" i="13"/>
  <c r="K99" i="13"/>
  <c r="K100" i="13"/>
  <c r="AL220" i="15" a="1"/>
  <c r="AL220" i="15" s="1"/>
  <c r="AJ220" i="15"/>
  <c r="AG220" i="15"/>
  <c r="AI220" i="15" s="1"/>
  <c r="AC220" i="15"/>
  <c r="AD220" i="15" s="1"/>
  <c r="X220" i="15"/>
  <c r="B220" i="15"/>
  <c r="A220" i="15"/>
  <c r="AL219" i="15" a="1"/>
  <c r="AL219" i="15" s="1"/>
  <c r="AJ219" i="15"/>
  <c r="AG219" i="15"/>
  <c r="AI219" i="15" s="1"/>
  <c r="AC219" i="15"/>
  <c r="AD219" i="15" s="1"/>
  <c r="AE219" i="15" s="1"/>
  <c r="X219" i="15"/>
  <c r="B219" i="15"/>
  <c r="A219" i="15"/>
  <c r="AL218" i="15" a="1"/>
  <c r="AL218" i="15" s="1"/>
  <c r="AJ218" i="15"/>
  <c r="AG218" i="15"/>
  <c r="AI218" i="15" s="1"/>
  <c r="AC218" i="15"/>
  <c r="X218" i="15"/>
  <c r="Y218" i="15" s="1"/>
  <c r="Z218" i="15" s="1"/>
  <c r="B218" i="15"/>
  <c r="A218" i="15"/>
  <c r="AL217" i="15" a="1"/>
  <c r="AL217" i="15" s="1"/>
  <c r="AJ217" i="15"/>
  <c r="AG217" i="15"/>
  <c r="AI217" i="15" s="1"/>
  <c r="AC217" i="15"/>
  <c r="X217" i="15"/>
  <c r="B217" i="15"/>
  <c r="A217" i="15"/>
  <c r="AL216" i="15" a="1"/>
  <c r="AL216" i="15" s="1"/>
  <c r="AJ216" i="15"/>
  <c r="AG216" i="15"/>
  <c r="AI216" i="15" s="1"/>
  <c r="AC216" i="15"/>
  <c r="AD216" i="15" s="1"/>
  <c r="X216" i="15"/>
  <c r="B216" i="15"/>
  <c r="A216" i="15"/>
  <c r="AL209" i="15" a="1"/>
  <c r="AL209" i="15" s="1"/>
  <c r="AJ209" i="15"/>
  <c r="AG209" i="15"/>
  <c r="AI209" i="15" s="1"/>
  <c r="AC209" i="15"/>
  <c r="X209" i="15"/>
  <c r="Y209" i="15" s="1"/>
  <c r="Z209" i="15" s="1"/>
  <c r="B209" i="15"/>
  <c r="A209" i="15"/>
  <c r="AL208" i="15" a="1"/>
  <c r="AL208" i="15" s="1"/>
  <c r="AJ208" i="15"/>
  <c r="AG208" i="15"/>
  <c r="AI208" i="15" s="1"/>
  <c r="AC208" i="15"/>
  <c r="X208" i="15"/>
  <c r="B208" i="15"/>
  <c r="A208" i="15"/>
  <c r="AL207" i="15" a="1"/>
  <c r="AL207" i="15" s="1"/>
  <c r="AJ207" i="15"/>
  <c r="AG207" i="15"/>
  <c r="AI207" i="15" s="1"/>
  <c r="AC207" i="15"/>
  <c r="X207" i="15"/>
  <c r="B207" i="15"/>
  <c r="A207" i="15"/>
  <c r="AL206" i="15" a="1"/>
  <c r="AL206" i="15" s="1"/>
  <c r="AJ206" i="15"/>
  <c r="AG206" i="15"/>
  <c r="AI206" i="15" s="1"/>
  <c r="AC206" i="15"/>
  <c r="X206" i="15"/>
  <c r="Y206" i="15" s="1"/>
  <c r="Z206" i="15" s="1"/>
  <c r="B206" i="15"/>
  <c r="A206" i="15"/>
  <c r="AL205" i="15" a="1"/>
  <c r="AL205" i="15" s="1"/>
  <c r="AJ205" i="15"/>
  <c r="AG205" i="15"/>
  <c r="AI205" i="15" s="1"/>
  <c r="AC205" i="15"/>
  <c r="X205" i="15"/>
  <c r="Y205" i="15" s="1"/>
  <c r="B205" i="15"/>
  <c r="A205" i="15"/>
  <c r="AL198" i="15" a="1"/>
  <c r="AL198" i="15" s="1"/>
  <c r="AJ198" i="15"/>
  <c r="AG198" i="15"/>
  <c r="AI198" i="15" s="1"/>
  <c r="AC198" i="15"/>
  <c r="X198" i="15"/>
  <c r="Y198" i="15" s="1"/>
  <c r="B198" i="15"/>
  <c r="A198" i="15"/>
  <c r="AL197" i="15" a="1"/>
  <c r="AL197" i="15" s="1"/>
  <c r="AJ197" i="15"/>
  <c r="AG197" i="15"/>
  <c r="AI197" i="15" s="1"/>
  <c r="AC197" i="15"/>
  <c r="AD197" i="15" s="1"/>
  <c r="X197" i="15"/>
  <c r="B197" i="15"/>
  <c r="A197" i="15"/>
  <c r="AL196" i="15" a="1"/>
  <c r="AL196" i="15" s="1"/>
  <c r="AJ196" i="15"/>
  <c r="AG196" i="15"/>
  <c r="AI196" i="15" s="1"/>
  <c r="AC196" i="15"/>
  <c r="AD196" i="15" s="1"/>
  <c r="X196" i="15"/>
  <c r="Y196" i="15" s="1"/>
  <c r="B196" i="15"/>
  <c r="A196" i="15"/>
  <c r="AL195" i="15" a="1"/>
  <c r="AL195" i="15" s="1"/>
  <c r="AJ195" i="15"/>
  <c r="AG195" i="15"/>
  <c r="AI195" i="15" s="1"/>
  <c r="AC195" i="15"/>
  <c r="X195" i="15"/>
  <c r="B195" i="15"/>
  <c r="A195" i="15"/>
  <c r="AL194" i="15" a="1"/>
  <c r="AL194" i="15" s="1"/>
  <c r="AJ194" i="15"/>
  <c r="AG194" i="15"/>
  <c r="AI194" i="15" s="1"/>
  <c r="AC194" i="15"/>
  <c r="X194" i="15"/>
  <c r="Y194" i="15" s="1"/>
  <c r="B194" i="15"/>
  <c r="A194" i="15"/>
  <c r="AC187" i="15"/>
  <c r="AD187" i="15" s="1"/>
  <c r="AE187" i="15" s="1"/>
  <c r="B187" i="15"/>
  <c r="A187" i="15"/>
  <c r="AC186" i="15"/>
  <c r="B186" i="15"/>
  <c r="A186" i="15"/>
  <c r="AC185" i="15"/>
  <c r="AD185" i="15" s="1"/>
  <c r="B185" i="15"/>
  <c r="A185" i="15"/>
  <c r="AC184" i="15"/>
  <c r="B184" i="15"/>
  <c r="A184" i="15"/>
  <c r="AC183" i="15"/>
  <c r="AD183" i="15" s="1"/>
  <c r="AE183" i="15" s="1"/>
  <c r="B183" i="15"/>
  <c r="A183" i="15"/>
  <c r="AL69" i="15" a="1"/>
  <c r="AL69" i="15" s="1"/>
  <c r="AJ69" i="15"/>
  <c r="AG69" i="15"/>
  <c r="AI69" i="15" s="1"/>
  <c r="AC69" i="15"/>
  <c r="X69" i="15"/>
  <c r="Y69" i="15" s="1"/>
  <c r="Z69" i="15" s="1"/>
  <c r="B69" i="15"/>
  <c r="A69" i="15"/>
  <c r="AL68" i="15" a="1"/>
  <c r="AL68" i="15" s="1"/>
  <c r="AJ68" i="15"/>
  <c r="AG68" i="15"/>
  <c r="AI68" i="15" s="1"/>
  <c r="AC68" i="15"/>
  <c r="AD68" i="15" s="1"/>
  <c r="X68" i="15"/>
  <c r="B68" i="15"/>
  <c r="A68" i="15"/>
  <c r="AL67" i="15" a="1"/>
  <c r="AL67" i="15" s="1"/>
  <c r="AJ67" i="15"/>
  <c r="AG67" i="15"/>
  <c r="AI67" i="15" s="1"/>
  <c r="AC67" i="15"/>
  <c r="X67" i="15"/>
  <c r="Y67" i="15" s="1"/>
  <c r="B67" i="15"/>
  <c r="A67" i="15"/>
  <c r="AL66" i="15" a="1"/>
  <c r="AL66" i="15" s="1"/>
  <c r="AJ66" i="15"/>
  <c r="AG66" i="15"/>
  <c r="AI66" i="15" s="1"/>
  <c r="AC66" i="15"/>
  <c r="X66" i="15"/>
  <c r="Y66" i="15" s="1"/>
  <c r="Z66" i="15" s="1"/>
  <c r="B66" i="15"/>
  <c r="A66" i="15"/>
  <c r="AL65" i="15" a="1"/>
  <c r="AL65" i="15" s="1"/>
  <c r="AJ65" i="15"/>
  <c r="AG65" i="15"/>
  <c r="AI65" i="15" s="1"/>
  <c r="AC65" i="15"/>
  <c r="X65" i="15"/>
  <c r="Y65" i="15" s="1"/>
  <c r="B65" i="15"/>
  <c r="A65" i="15"/>
  <c r="AL58" i="15" a="1"/>
  <c r="AL58" i="15" s="1"/>
  <c r="AJ58" i="15"/>
  <c r="AG58" i="15"/>
  <c r="AI58" i="15" s="1"/>
  <c r="AC58" i="15"/>
  <c r="AD58" i="15" s="1"/>
  <c r="AE58" i="15" s="1"/>
  <c r="X58" i="15"/>
  <c r="B58" i="15"/>
  <c r="A58" i="15"/>
  <c r="AL57" i="15" a="1"/>
  <c r="AL57" i="15" s="1"/>
  <c r="AJ57" i="15"/>
  <c r="AG57" i="15"/>
  <c r="AI57" i="15" s="1"/>
  <c r="AC57" i="15"/>
  <c r="AD57" i="15" s="1"/>
  <c r="X57" i="15"/>
  <c r="B57" i="15"/>
  <c r="A57" i="15"/>
  <c r="AL56" i="15" a="1"/>
  <c r="AL56" i="15" s="1"/>
  <c r="AJ56" i="15"/>
  <c r="AG56" i="15"/>
  <c r="AI56" i="15" s="1"/>
  <c r="AC56" i="15"/>
  <c r="AD56" i="15" s="1"/>
  <c r="X56" i="15"/>
  <c r="Y56" i="15" s="1"/>
  <c r="Z56" i="15" s="1"/>
  <c r="B56" i="15"/>
  <c r="A56" i="15"/>
  <c r="AL55" i="15" a="1"/>
  <c r="AL55" i="15" s="1"/>
  <c r="AJ55" i="15"/>
  <c r="AG55" i="15"/>
  <c r="AI55" i="15" s="1"/>
  <c r="AC55" i="15"/>
  <c r="X55" i="15"/>
  <c r="Y55" i="15" s="1"/>
  <c r="B55" i="15"/>
  <c r="A55" i="15"/>
  <c r="AL54" i="15" a="1"/>
  <c r="AL54" i="15" s="1"/>
  <c r="AJ54" i="15"/>
  <c r="AG54" i="15"/>
  <c r="AI54" i="15" s="1"/>
  <c r="AC54" i="15"/>
  <c r="AD54" i="15" s="1"/>
  <c r="AE54" i="15" s="1"/>
  <c r="X54" i="15"/>
  <c r="B54" i="15"/>
  <c r="A54" i="15"/>
  <c r="AL47" i="15" a="1"/>
  <c r="AL47" i="15" s="1"/>
  <c r="AJ47" i="15"/>
  <c r="AG47" i="15"/>
  <c r="AI47" i="15" s="1"/>
  <c r="AC47" i="15"/>
  <c r="AD47" i="15" s="1"/>
  <c r="AE47" i="15" s="1"/>
  <c r="X47" i="15"/>
  <c r="B47" i="15"/>
  <c r="A47" i="15"/>
  <c r="AL46" i="15" a="1"/>
  <c r="AL46" i="15" s="1"/>
  <c r="AJ46" i="15"/>
  <c r="AG46" i="15"/>
  <c r="AI46" i="15" s="1"/>
  <c r="AC46" i="15"/>
  <c r="AD46" i="15" s="1"/>
  <c r="AE46" i="15" s="1"/>
  <c r="X46" i="15"/>
  <c r="Y46" i="15" s="1"/>
  <c r="Z46" i="15" s="1"/>
  <c r="B46" i="15"/>
  <c r="A46" i="15"/>
  <c r="AL45" i="15" a="1"/>
  <c r="AL45" i="15" s="1"/>
  <c r="AJ45" i="15"/>
  <c r="AG45" i="15"/>
  <c r="AI45" i="15" s="1"/>
  <c r="AC45" i="15"/>
  <c r="AD45" i="15" s="1"/>
  <c r="X45" i="15"/>
  <c r="B45" i="15"/>
  <c r="A45" i="15"/>
  <c r="AL44" i="15" a="1"/>
  <c r="AL44" i="15" s="1"/>
  <c r="AJ44" i="15"/>
  <c r="AG44" i="15"/>
  <c r="AI44" i="15" s="1"/>
  <c r="AC44" i="15"/>
  <c r="X44" i="15"/>
  <c r="Y44" i="15" s="1"/>
  <c r="B44" i="15"/>
  <c r="A44" i="15"/>
  <c r="AL43" i="15" a="1"/>
  <c r="AL43" i="15" s="1"/>
  <c r="AJ43" i="15"/>
  <c r="AG43" i="15"/>
  <c r="AI43" i="15" s="1"/>
  <c r="AC43" i="15"/>
  <c r="AD43" i="15" s="1"/>
  <c r="AE43" i="15" s="1"/>
  <c r="X43" i="15"/>
  <c r="B43" i="15"/>
  <c r="A43" i="15"/>
  <c r="AL36" i="15" a="1"/>
  <c r="AL36" i="15" s="1"/>
  <c r="AJ36" i="15"/>
  <c r="AG36" i="15"/>
  <c r="AI36" i="15" s="1"/>
  <c r="AC36" i="15"/>
  <c r="AD36" i="15" s="1"/>
  <c r="AE36" i="15" s="1"/>
  <c r="X36" i="15"/>
  <c r="B36" i="15"/>
  <c r="A36" i="15"/>
  <c r="AL35" i="15" a="1"/>
  <c r="AL35" i="15" s="1"/>
  <c r="AJ35" i="15"/>
  <c r="AG35" i="15"/>
  <c r="AI35" i="15" s="1"/>
  <c r="AC35" i="15"/>
  <c r="AD35" i="15" s="1"/>
  <c r="X35" i="15"/>
  <c r="Y35" i="15" s="1"/>
  <c r="Z35" i="15" s="1"/>
  <c r="B35" i="15"/>
  <c r="A35" i="15"/>
  <c r="AL34" i="15" a="1"/>
  <c r="AL34" i="15" s="1"/>
  <c r="AJ34" i="15"/>
  <c r="AG34" i="15"/>
  <c r="AI34" i="15" s="1"/>
  <c r="AC34" i="15"/>
  <c r="AD34" i="15" s="1"/>
  <c r="X34" i="15"/>
  <c r="Y34" i="15" s="1"/>
  <c r="Z34" i="15" s="1"/>
  <c r="B34" i="15"/>
  <c r="A34" i="15"/>
  <c r="AL33" i="15" a="1"/>
  <c r="AL33" i="15" s="1"/>
  <c r="AJ33" i="15"/>
  <c r="AG33" i="15"/>
  <c r="AI33" i="15" s="1"/>
  <c r="AC33" i="15"/>
  <c r="X33" i="15"/>
  <c r="Y33" i="15" s="1"/>
  <c r="B33" i="15"/>
  <c r="A33" i="15"/>
  <c r="AL32" i="15" a="1"/>
  <c r="AL32" i="15" s="1"/>
  <c r="AJ32" i="15"/>
  <c r="AG32" i="15"/>
  <c r="AI32" i="15" s="1"/>
  <c r="AC32" i="15"/>
  <c r="AD32" i="15" s="1"/>
  <c r="AE32" i="15" s="1"/>
  <c r="X32" i="15"/>
  <c r="B32" i="15"/>
  <c r="A32" i="15"/>
  <c r="AL25" i="15" a="1"/>
  <c r="AL25" i="15" s="1"/>
  <c r="AJ25" i="15"/>
  <c r="AG25" i="15"/>
  <c r="AI25" i="15" s="1"/>
  <c r="AC25" i="15"/>
  <c r="AD25" i="15" s="1"/>
  <c r="AE25" i="15" s="1"/>
  <c r="X25" i="15"/>
  <c r="B25" i="15"/>
  <c r="A25" i="15"/>
  <c r="AL24" i="15" a="1"/>
  <c r="AL24" i="15" s="1"/>
  <c r="AJ24" i="15"/>
  <c r="AG24" i="15"/>
  <c r="AI24" i="15" s="1"/>
  <c r="AC24" i="15"/>
  <c r="X24" i="15"/>
  <c r="Y24" i="15" s="1"/>
  <c r="B24" i="15"/>
  <c r="A24" i="15"/>
  <c r="AL23" i="15" a="1"/>
  <c r="AL23" i="15" s="1"/>
  <c r="AJ23" i="15"/>
  <c r="AG23" i="15"/>
  <c r="AI23" i="15" s="1"/>
  <c r="AC23" i="15"/>
  <c r="AD23" i="15" s="1"/>
  <c r="AE23" i="15" s="1"/>
  <c r="X23" i="15"/>
  <c r="Y23" i="15" s="1"/>
  <c r="Z23" i="15" s="1"/>
  <c r="B23" i="15"/>
  <c r="A23" i="15"/>
  <c r="AL22" i="15" a="1"/>
  <c r="AL22" i="15" s="1"/>
  <c r="AJ22" i="15"/>
  <c r="AG22" i="15"/>
  <c r="AI22" i="15" s="1"/>
  <c r="AC22" i="15"/>
  <c r="X22" i="15"/>
  <c r="Y22" i="15" s="1"/>
  <c r="Z22" i="15" s="1"/>
  <c r="B22" i="15"/>
  <c r="A22" i="15"/>
  <c r="AL21" i="15" a="1"/>
  <c r="AL21" i="15" s="1"/>
  <c r="AJ21" i="15"/>
  <c r="AG21" i="15"/>
  <c r="AI21" i="15" s="1"/>
  <c r="AC21" i="15"/>
  <c r="X21" i="15"/>
  <c r="B21" i="15"/>
  <c r="A21" i="15"/>
  <c r="AL16" i="15" a="1"/>
  <c r="AL16" i="15" s="1"/>
  <c r="AJ16" i="15"/>
  <c r="AG16" i="15"/>
  <c r="AI16" i="15" s="1"/>
  <c r="AC16" i="15"/>
  <c r="X16" i="15"/>
  <c r="Y16" i="15" s="1"/>
  <c r="Z16" i="15" s="1"/>
  <c r="B16" i="15"/>
  <c r="A16" i="15"/>
  <c r="AL15" i="15" a="1"/>
  <c r="AL15" i="15" s="1"/>
  <c r="AJ15" i="15"/>
  <c r="AG15" i="15"/>
  <c r="AI15" i="15" s="1"/>
  <c r="AC15" i="15"/>
  <c r="AD15" i="15" s="1"/>
  <c r="X15" i="15"/>
  <c r="B15" i="15"/>
  <c r="A15" i="15"/>
  <c r="AL14" i="15" a="1"/>
  <c r="AL14" i="15" s="1"/>
  <c r="AJ14" i="15"/>
  <c r="AG14" i="15"/>
  <c r="AI14" i="15" s="1"/>
  <c r="AC14" i="15"/>
  <c r="X14" i="15"/>
  <c r="Y14" i="15" s="1"/>
  <c r="B14" i="15"/>
  <c r="A14" i="15"/>
  <c r="A17" i="15"/>
  <c r="B17" i="15"/>
  <c r="X17" i="15"/>
  <c r="Y17" i="15" s="1"/>
  <c r="Z17" i="15" s="1"/>
  <c r="AC17" i="15"/>
  <c r="AD17" i="15" s="1"/>
  <c r="AG17" i="15"/>
  <c r="AI17" i="15" s="1"/>
  <c r="AJ17" i="15"/>
  <c r="AL17" i="15" a="1"/>
  <c r="AL17" i="15" s="1"/>
  <c r="I18" i="15"/>
  <c r="J18" i="15"/>
  <c r="K18" i="15"/>
  <c r="M18" i="15"/>
  <c r="N18" i="15"/>
  <c r="AG18" i="15"/>
  <c r="A19" i="15"/>
  <c r="B19" i="15"/>
  <c r="X19" i="15"/>
  <c r="Y19" i="15" s="1"/>
  <c r="AC19" i="15"/>
  <c r="AD19" i="15" s="1"/>
  <c r="AG19" i="15"/>
  <c r="AI19" i="15" s="1"/>
  <c r="AJ19" i="15"/>
  <c r="AL19" i="15" a="1"/>
  <c r="AL19" i="15" s="1"/>
  <c r="AL12" i="15" a="1"/>
  <c r="AL12" i="15" s="1"/>
  <c r="AJ12" i="15"/>
  <c r="AG12" i="15"/>
  <c r="AI12" i="15" s="1"/>
  <c r="AC12" i="15"/>
  <c r="AD12" i="15" s="1"/>
  <c r="X12" i="15"/>
  <c r="B12" i="15"/>
  <c r="A12" i="15"/>
  <c r="AL11" i="15" a="1"/>
  <c r="AL11" i="15" s="1"/>
  <c r="AJ11" i="15"/>
  <c r="AG11" i="15"/>
  <c r="AI11" i="15" s="1"/>
  <c r="AC11" i="15"/>
  <c r="AD11" i="15" s="1"/>
  <c r="AE11" i="15" s="1"/>
  <c r="X11" i="15"/>
  <c r="B11" i="15"/>
  <c r="A11" i="15"/>
  <c r="O10" i="21" l="1"/>
  <c r="L213" i="15"/>
  <c r="AL183" i="15" a="1"/>
  <c r="AL183" i="15" s="1"/>
  <c r="L29" i="15"/>
  <c r="AL187" i="15" a="1"/>
  <c r="AL187" i="15" s="1"/>
  <c r="L40" i="15"/>
  <c r="L62" i="15"/>
  <c r="AL186" i="15" a="1"/>
  <c r="AL186" i="15" s="1"/>
  <c r="AL185" i="15" a="1"/>
  <c r="AL185" i="15" s="1"/>
  <c r="AL184" i="15" a="1"/>
  <c r="AL184" i="15" s="1"/>
  <c r="L51" i="15"/>
  <c r="L18" i="15"/>
  <c r="L73" i="15"/>
  <c r="AA7" i="20"/>
  <c r="K6" i="20"/>
  <c r="G6" i="19"/>
  <c r="K6" i="19"/>
  <c r="F25" i="4" s="1"/>
  <c r="AC9" i="18"/>
  <c r="AC36" i="18"/>
  <c r="AC31" i="18"/>
  <c r="AP11" i="18"/>
  <c r="AK11" i="18"/>
  <c r="AM11" i="18" s="1"/>
  <c r="AC34" i="18"/>
  <c r="AC39" i="18"/>
  <c r="AP9" i="18"/>
  <c r="AK9" i="18"/>
  <c r="AM9" i="18" s="1"/>
  <c r="V7" i="18"/>
  <c r="W7" i="18" s="1"/>
  <c r="X7" i="18" s="1"/>
  <c r="AB9" i="18"/>
  <c r="AB11" i="18"/>
  <c r="AC11" i="18" s="1"/>
  <c r="AB30" i="18"/>
  <c r="AC30" i="18" s="1"/>
  <c r="AB31" i="18"/>
  <c r="AB32" i="18"/>
  <c r="AC32" i="18" s="1"/>
  <c r="AB33" i="18"/>
  <c r="AC33" i="18" s="1"/>
  <c r="AB34" i="18"/>
  <c r="AB35" i="18"/>
  <c r="AC35" i="18" s="1"/>
  <c r="AB36" i="18"/>
  <c r="AB37" i="18"/>
  <c r="AC37" i="18" s="1"/>
  <c r="AB38" i="18"/>
  <c r="AC38" i="18" s="1"/>
  <c r="AB39" i="18"/>
  <c r="W39" i="18"/>
  <c r="X39" i="18" s="1"/>
  <c r="X29" i="18"/>
  <c r="AB29" i="18"/>
  <c r="AC29" i="18" s="1"/>
  <c r="AO33" i="18"/>
  <c r="AQ33" i="18" s="1"/>
  <c r="AB18" i="18"/>
  <c r="AC18" i="18" s="1"/>
  <c r="AO39" i="18"/>
  <c r="AQ39" i="18" s="1"/>
  <c r="AO29" i="18"/>
  <c r="AQ29" i="18" s="1"/>
  <c r="AP7" i="18"/>
  <c r="AK7" i="18"/>
  <c r="AA6" i="18"/>
  <c r="AB7" i="18"/>
  <c r="AC7" i="18" s="1"/>
  <c r="AO8" i="18"/>
  <c r="AQ8" i="18" s="1"/>
  <c r="AO11" i="18"/>
  <c r="AQ11" i="18" s="1"/>
  <c r="AO15" i="18"/>
  <c r="AQ15" i="18" s="1"/>
  <c r="AO21" i="18"/>
  <c r="AQ21" i="18" s="1"/>
  <c r="AO25" i="18"/>
  <c r="AQ25" i="18" s="1"/>
  <c r="AO35" i="18"/>
  <c r="AQ35" i="18" s="1"/>
  <c r="AO17" i="18"/>
  <c r="AQ17" i="18" s="1"/>
  <c r="AO27" i="18"/>
  <c r="AQ27" i="18" s="1"/>
  <c r="AO31" i="18"/>
  <c r="AQ31" i="18" s="1"/>
  <c r="AO13" i="18"/>
  <c r="AQ13" i="18" s="1"/>
  <c r="AO9" i="18"/>
  <c r="AQ9" i="18" s="1"/>
  <c r="AK13" i="18"/>
  <c r="AM13" i="18" s="1"/>
  <c r="AO19" i="18"/>
  <c r="AQ19" i="18" s="1"/>
  <c r="AO23" i="18"/>
  <c r="AQ23" i="18" s="1"/>
  <c r="AO37" i="18"/>
  <c r="AQ37" i="18" s="1"/>
  <c r="AL10" i="20"/>
  <c r="AK10" i="20"/>
  <c r="AM10" i="20" s="1"/>
  <c r="AC13" i="20"/>
  <c r="AL14" i="20"/>
  <c r="AK14" i="20"/>
  <c r="AM14" i="20" s="1"/>
  <c r="AL16" i="20"/>
  <c r="AK16" i="20"/>
  <c r="AM16" i="20" s="1"/>
  <c r="AL20" i="20"/>
  <c r="AK20" i="20"/>
  <c r="AM20" i="20" s="1"/>
  <c r="AL28" i="20"/>
  <c r="AK28" i="20"/>
  <c r="AM28" i="20" s="1"/>
  <c r="AL8" i="20"/>
  <c r="AK8" i="20"/>
  <c r="AM8" i="20" s="1"/>
  <c r="AL12" i="20"/>
  <c r="AK12" i="20"/>
  <c r="AM12" i="20" s="1"/>
  <c r="AC8" i="20"/>
  <c r="N11" i="20"/>
  <c r="N12" i="20"/>
  <c r="AC15" i="20"/>
  <c r="AC16" i="20"/>
  <c r="AC19" i="20"/>
  <c r="AC20" i="20"/>
  <c r="N30" i="20"/>
  <c r="N31" i="20"/>
  <c r="N32" i="20"/>
  <c r="N33" i="20"/>
  <c r="N34" i="20"/>
  <c r="J7" i="20"/>
  <c r="J6" i="20" s="1"/>
  <c r="J18" i="20"/>
  <c r="J29" i="20"/>
  <c r="W10" i="20"/>
  <c r="X10" i="20" s="1"/>
  <c r="AB13" i="20"/>
  <c r="AB14" i="20"/>
  <c r="AC14" i="20" s="1"/>
  <c r="AK38" i="20"/>
  <c r="AM38" i="20" s="1"/>
  <c r="W12" i="20"/>
  <c r="X12" i="20" s="1"/>
  <c r="AB29" i="20"/>
  <c r="AC29" i="20" s="1"/>
  <c r="AL18" i="20"/>
  <c r="AK18" i="20"/>
  <c r="AM18" i="20" s="1"/>
  <c r="AK26" i="20"/>
  <c r="AM26" i="20" s="1"/>
  <c r="AK34" i="20"/>
  <c r="AM34" i="20" s="1"/>
  <c r="AA18" i="20"/>
  <c r="AB18" i="20" s="1"/>
  <c r="AK22" i="20"/>
  <c r="AM22" i="20" s="1"/>
  <c r="AK30" i="20"/>
  <c r="AM30" i="20" s="1"/>
  <c r="AK24" i="20"/>
  <c r="AM24" i="20" s="1"/>
  <c r="AK32" i="20"/>
  <c r="AM32" i="20" s="1"/>
  <c r="AL7" i="20"/>
  <c r="AP7" i="20"/>
  <c r="AK7" i="20"/>
  <c r="AB7" i="20"/>
  <c r="AC7" i="20" s="1"/>
  <c r="AP8" i="20"/>
  <c r="AP10" i="20"/>
  <c r="AP12" i="20"/>
  <c r="AP14" i="20"/>
  <c r="AP16" i="20"/>
  <c r="AP18" i="20"/>
  <c r="AP20" i="20"/>
  <c r="AP22" i="20"/>
  <c r="AP24" i="20"/>
  <c r="AP26" i="20"/>
  <c r="AP28" i="20"/>
  <c r="AP30" i="20"/>
  <c r="AP32" i="20"/>
  <c r="AK37" i="20"/>
  <c r="AM37" i="20" s="1"/>
  <c r="V7" i="20"/>
  <c r="AK9" i="20"/>
  <c r="AM9" i="20" s="1"/>
  <c r="AK11" i="20"/>
  <c r="AM11" i="20" s="1"/>
  <c r="AK13" i="20"/>
  <c r="AM13" i="20" s="1"/>
  <c r="AK15" i="20"/>
  <c r="AM15" i="20" s="1"/>
  <c r="AK17" i="20"/>
  <c r="AM17" i="20" s="1"/>
  <c r="AK19" i="20"/>
  <c r="AM19" i="20" s="1"/>
  <c r="AK21" i="20"/>
  <c r="AM21" i="20" s="1"/>
  <c r="AK23" i="20"/>
  <c r="AM23" i="20" s="1"/>
  <c r="AK25" i="20"/>
  <c r="AM25" i="20" s="1"/>
  <c r="AK27" i="20"/>
  <c r="AM27" i="20" s="1"/>
  <c r="AK29" i="20"/>
  <c r="AM29" i="20" s="1"/>
  <c r="AK31" i="20"/>
  <c r="AM31" i="20" s="1"/>
  <c r="AK33" i="20"/>
  <c r="AM33" i="20" s="1"/>
  <c r="AK36" i="20"/>
  <c r="AM36" i="20" s="1"/>
  <c r="AP9" i="20"/>
  <c r="AP11" i="20"/>
  <c r="AP13" i="20"/>
  <c r="AP15" i="20"/>
  <c r="AP17" i="20"/>
  <c r="AP19" i="20"/>
  <c r="AP21" i="20"/>
  <c r="AP23" i="20"/>
  <c r="AP25" i="20"/>
  <c r="AP27" i="20"/>
  <c r="AP29" i="20"/>
  <c r="AP31" i="20"/>
  <c r="AP33" i="20"/>
  <c r="AK35" i="20"/>
  <c r="AM35" i="20" s="1"/>
  <c r="AK39" i="20"/>
  <c r="AM39" i="20" s="1"/>
  <c r="Y13" i="21"/>
  <c r="AD22" i="21"/>
  <c r="AD15" i="21"/>
  <c r="Y34" i="21"/>
  <c r="AD14" i="21"/>
  <c r="Y16" i="21"/>
  <c r="Y20" i="21"/>
  <c r="AD33" i="21"/>
  <c r="AD30" i="21"/>
  <c r="Y11" i="21"/>
  <c r="AD12" i="21"/>
  <c r="Y23" i="21"/>
  <c r="Y31" i="21"/>
  <c r="AC8" i="21"/>
  <c r="AC10" i="21"/>
  <c r="AD10" i="21" s="1"/>
  <c r="AC12" i="21"/>
  <c r="AC14" i="21"/>
  <c r="AC15" i="21"/>
  <c r="AC20" i="21"/>
  <c r="AD20" i="21" s="1"/>
  <c r="AC22" i="21"/>
  <c r="AC24" i="21"/>
  <c r="AD24" i="21" s="1"/>
  <c r="AC26" i="21"/>
  <c r="AD26" i="21" s="1"/>
  <c r="AC28" i="21"/>
  <c r="AD28" i="21" s="1"/>
  <c r="AC30" i="21"/>
  <c r="AC32" i="21"/>
  <c r="AD32" i="21" s="1"/>
  <c r="AC33" i="21"/>
  <c r="AC35" i="21"/>
  <c r="AD35" i="21" s="1"/>
  <c r="AB6" i="21"/>
  <c r="Y8" i="21"/>
  <c r="Y9" i="21"/>
  <c r="AD9" i="21"/>
  <c r="Y10" i="21"/>
  <c r="X11" i="21"/>
  <c r="AD11" i="21"/>
  <c r="X12" i="21"/>
  <c r="Y12" i="21" s="1"/>
  <c r="X13" i="21"/>
  <c r="AD13" i="21"/>
  <c r="X14" i="21"/>
  <c r="Y14" i="21" s="1"/>
  <c r="X15" i="21"/>
  <c r="Y15" i="21" s="1"/>
  <c r="X16" i="21"/>
  <c r="AD16" i="21"/>
  <c r="X17" i="21"/>
  <c r="Y17" i="21" s="1"/>
  <c r="AD17" i="21"/>
  <c r="X19" i="21"/>
  <c r="Y19" i="21" s="1"/>
  <c r="AD19" i="21"/>
  <c r="X20" i="21"/>
  <c r="X21" i="21"/>
  <c r="Y21" i="21" s="1"/>
  <c r="AD21" i="21"/>
  <c r="X22" i="21"/>
  <c r="Y22" i="21" s="1"/>
  <c r="X23" i="21"/>
  <c r="AD23" i="21"/>
  <c r="X24" i="21"/>
  <c r="Y24" i="21" s="1"/>
  <c r="X25" i="21"/>
  <c r="Y25" i="21" s="1"/>
  <c r="AD25" i="21"/>
  <c r="X26" i="21"/>
  <c r="Y26" i="21" s="1"/>
  <c r="X27" i="21"/>
  <c r="Y27" i="21" s="1"/>
  <c r="AD27" i="21"/>
  <c r="X28" i="21"/>
  <c r="Y28" i="21" s="1"/>
  <c r="X30" i="21"/>
  <c r="Y30" i="21" s="1"/>
  <c r="X31" i="21"/>
  <c r="AD31" i="21"/>
  <c r="X32" i="21"/>
  <c r="Y32" i="21" s="1"/>
  <c r="X33" i="21"/>
  <c r="Y33" i="21" s="1"/>
  <c r="X34" i="21"/>
  <c r="AD34" i="21"/>
  <c r="X35" i="21"/>
  <c r="Y35" i="21" s="1"/>
  <c r="X36" i="21"/>
  <c r="Y36" i="21" s="1"/>
  <c r="AD36" i="21"/>
  <c r="X37" i="21"/>
  <c r="Y37" i="21" s="1"/>
  <c r="AD37" i="21"/>
  <c r="X38" i="21"/>
  <c r="Y38" i="21" s="1"/>
  <c r="AD38" i="21"/>
  <c r="X39" i="21"/>
  <c r="Y39" i="21" s="1"/>
  <c r="W6" i="21"/>
  <c r="AO34" i="20"/>
  <c r="AQ34" i="20" s="1"/>
  <c r="AO35" i="20"/>
  <c r="AQ35" i="20" s="1"/>
  <c r="AO36" i="20"/>
  <c r="AQ36" i="20" s="1"/>
  <c r="AO37" i="20"/>
  <c r="AQ37" i="20" s="1"/>
  <c r="AO38" i="20"/>
  <c r="AQ38" i="20" s="1"/>
  <c r="AO39" i="20"/>
  <c r="AQ39" i="20" s="1"/>
  <c r="AO7" i="20"/>
  <c r="AO8" i="20"/>
  <c r="AQ8" i="20" s="1"/>
  <c r="AO9" i="20"/>
  <c r="AQ9" i="20" s="1"/>
  <c r="AO10" i="20"/>
  <c r="AQ10" i="20" s="1"/>
  <c r="AO11" i="20"/>
  <c r="AQ11" i="20" s="1"/>
  <c r="AO12" i="20"/>
  <c r="AQ12" i="20" s="1"/>
  <c r="AO13" i="20"/>
  <c r="AQ13" i="20" s="1"/>
  <c r="AO14" i="20"/>
  <c r="AQ14" i="20" s="1"/>
  <c r="AO15" i="20"/>
  <c r="AQ15" i="20" s="1"/>
  <c r="AO16" i="20"/>
  <c r="AQ16" i="20" s="1"/>
  <c r="AO17" i="20"/>
  <c r="AQ17" i="20" s="1"/>
  <c r="AO18" i="20"/>
  <c r="AQ18" i="20" s="1"/>
  <c r="AO19" i="20"/>
  <c r="AQ19" i="20" s="1"/>
  <c r="AO20" i="20"/>
  <c r="AQ20" i="20" s="1"/>
  <c r="AO21" i="20"/>
  <c r="AQ21" i="20" s="1"/>
  <c r="AO22" i="20"/>
  <c r="AQ22" i="20" s="1"/>
  <c r="AO23" i="20"/>
  <c r="AQ23" i="20" s="1"/>
  <c r="AO24" i="20"/>
  <c r="AQ24" i="20" s="1"/>
  <c r="AO25" i="20"/>
  <c r="AQ25" i="20" s="1"/>
  <c r="AO26" i="20"/>
  <c r="AQ26" i="20" s="1"/>
  <c r="AO27" i="20"/>
  <c r="AQ27" i="20" s="1"/>
  <c r="AO28" i="20"/>
  <c r="AQ28" i="20" s="1"/>
  <c r="AO29" i="20"/>
  <c r="AQ29" i="20" s="1"/>
  <c r="AO30" i="20"/>
  <c r="AQ30" i="20" s="1"/>
  <c r="AO31" i="20"/>
  <c r="AQ31" i="20" s="1"/>
  <c r="AO32" i="20"/>
  <c r="AQ32" i="20" s="1"/>
  <c r="AO33" i="20"/>
  <c r="AQ33" i="20" s="1"/>
  <c r="AP34" i="20"/>
  <c r="AP35" i="20"/>
  <c r="AP36" i="20"/>
  <c r="AP37" i="20"/>
  <c r="AP38" i="20"/>
  <c r="AP39" i="20"/>
  <c r="AA6" i="20"/>
  <c r="X35" i="20"/>
  <c r="X36" i="20"/>
  <c r="X37" i="20"/>
  <c r="X38" i="20"/>
  <c r="X39" i="20"/>
  <c r="X8" i="19"/>
  <c r="X10" i="19"/>
  <c r="X11" i="19"/>
  <c r="X12" i="19"/>
  <c r="X13" i="19"/>
  <c r="X14" i="19"/>
  <c r="X15" i="19"/>
  <c r="X16" i="19"/>
  <c r="X17" i="19"/>
  <c r="AC19" i="19"/>
  <c r="AC20" i="19"/>
  <c r="AC21" i="19"/>
  <c r="AC22" i="19"/>
  <c r="AC23" i="19"/>
  <c r="AC24" i="19"/>
  <c r="AC25" i="19"/>
  <c r="AC26" i="19"/>
  <c r="AC27" i="19"/>
  <c r="AC28" i="19"/>
  <c r="AC11" i="19"/>
  <c r="AC12" i="19"/>
  <c r="AC13" i="19"/>
  <c r="AC14" i="19"/>
  <c r="AC15" i="19"/>
  <c r="AC16" i="19"/>
  <c r="AC17" i="19"/>
  <c r="N30" i="19"/>
  <c r="N8" i="19"/>
  <c r="N10" i="19"/>
  <c r="V6" i="19"/>
  <c r="X9" i="19"/>
  <c r="N19" i="19"/>
  <c r="M18" i="19"/>
  <c r="M6" i="19" s="1"/>
  <c r="AC10" i="19"/>
  <c r="AC9" i="19"/>
  <c r="AC8" i="19"/>
  <c r="AA6" i="19"/>
  <c r="AC30" i="19"/>
  <c r="AC31" i="19"/>
  <c r="AC32" i="19"/>
  <c r="AC33" i="19"/>
  <c r="AC34" i="19"/>
  <c r="AC35" i="19"/>
  <c r="AC36" i="19"/>
  <c r="AC37" i="19"/>
  <c r="AC38" i="19"/>
  <c r="W39" i="19"/>
  <c r="X39" i="19" s="1"/>
  <c r="W30" i="19"/>
  <c r="W6" i="19" s="1"/>
  <c r="W31" i="19"/>
  <c r="X31" i="19" s="1"/>
  <c r="W32" i="19"/>
  <c r="X32" i="19" s="1"/>
  <c r="W33" i="19"/>
  <c r="X33" i="19" s="1"/>
  <c r="W34" i="19"/>
  <c r="X34" i="19" s="1"/>
  <c r="W35" i="19"/>
  <c r="X35" i="19" s="1"/>
  <c r="W36" i="19"/>
  <c r="X36" i="19" s="1"/>
  <c r="W37" i="19"/>
  <c r="X37" i="19" s="1"/>
  <c r="W38" i="19"/>
  <c r="X38" i="19" s="1"/>
  <c r="AL26" i="18"/>
  <c r="AP26" i="18"/>
  <c r="AO26" i="18"/>
  <c r="AQ26" i="18" s="1"/>
  <c r="AO7" i="18"/>
  <c r="AL10" i="18"/>
  <c r="AP10" i="18"/>
  <c r="AL22" i="18"/>
  <c r="AP22" i="18"/>
  <c r="AO22" i="18"/>
  <c r="AQ22" i="18" s="1"/>
  <c r="AL30" i="18"/>
  <c r="AP30" i="18"/>
  <c r="AO30" i="18"/>
  <c r="AQ30" i="18" s="1"/>
  <c r="AL38" i="18"/>
  <c r="AP38" i="18"/>
  <c r="AO38" i="18"/>
  <c r="AQ38" i="18" s="1"/>
  <c r="AK8" i="18"/>
  <c r="AM8" i="18" s="1"/>
  <c r="AK10" i="18"/>
  <c r="AM10" i="18" s="1"/>
  <c r="AL12" i="18"/>
  <c r="AP12" i="18"/>
  <c r="AL14" i="18"/>
  <c r="AP14" i="18"/>
  <c r="AO14" i="18"/>
  <c r="AQ14" i="18" s="1"/>
  <c r="AL20" i="18"/>
  <c r="AP20" i="18"/>
  <c r="AO20" i="18"/>
  <c r="AQ20" i="18" s="1"/>
  <c r="AL28" i="18"/>
  <c r="AP28" i="18"/>
  <c r="AO28" i="18"/>
  <c r="AQ28" i="18" s="1"/>
  <c r="AL36" i="18"/>
  <c r="AP36" i="18"/>
  <c r="AO36" i="18"/>
  <c r="AQ36" i="18" s="1"/>
  <c r="AK38" i="18"/>
  <c r="AM38" i="18" s="1"/>
  <c r="AL18" i="18"/>
  <c r="AP18" i="18"/>
  <c r="AO18" i="18"/>
  <c r="AQ18" i="18" s="1"/>
  <c r="AL34" i="18"/>
  <c r="AP34" i="18"/>
  <c r="AO34" i="18"/>
  <c r="AQ34" i="18" s="1"/>
  <c r="AL7" i="18"/>
  <c r="W8" i="18"/>
  <c r="X8" i="18" s="1"/>
  <c r="AP8" i="18"/>
  <c r="N9" i="18"/>
  <c r="AL9" i="18"/>
  <c r="AO12" i="18"/>
  <c r="AQ12" i="18" s="1"/>
  <c r="AL16" i="18"/>
  <c r="AP16" i="18"/>
  <c r="AO16" i="18"/>
  <c r="AQ16" i="18" s="1"/>
  <c r="AK18" i="18"/>
  <c r="AM18" i="18" s="1"/>
  <c r="AL24" i="18"/>
  <c r="AP24" i="18"/>
  <c r="AO24" i="18"/>
  <c r="AQ24" i="18" s="1"/>
  <c r="AK26" i="18"/>
  <c r="AM26" i="18" s="1"/>
  <c r="AL32" i="18"/>
  <c r="AP32" i="18"/>
  <c r="AO32" i="18"/>
  <c r="AQ32" i="18" s="1"/>
  <c r="AK34" i="18"/>
  <c r="AM34" i="18" s="1"/>
  <c r="AK15" i="18"/>
  <c r="AM15" i="18" s="1"/>
  <c r="AK17" i="18"/>
  <c r="AM17" i="18" s="1"/>
  <c r="AK19" i="18"/>
  <c r="AM19" i="18" s="1"/>
  <c r="AK21" i="18"/>
  <c r="AM21" i="18" s="1"/>
  <c r="AK23" i="18"/>
  <c r="AM23" i="18" s="1"/>
  <c r="AK25" i="18"/>
  <c r="AM25" i="18" s="1"/>
  <c r="AK27" i="18"/>
  <c r="AM27" i="18" s="1"/>
  <c r="AK29" i="18"/>
  <c r="AM29" i="18" s="1"/>
  <c r="AK31" i="18"/>
  <c r="AM31" i="18" s="1"/>
  <c r="AK33" i="18"/>
  <c r="AM33" i="18" s="1"/>
  <c r="AK35" i="18"/>
  <c r="AM35" i="18" s="1"/>
  <c r="AK37" i="18"/>
  <c r="AM37" i="18" s="1"/>
  <c r="AK39" i="18"/>
  <c r="AM39" i="18" s="1"/>
  <c r="N11" i="18"/>
  <c r="AL11" i="18"/>
  <c r="AM12" i="18"/>
  <c r="N13" i="18"/>
  <c r="AL13" i="18"/>
  <c r="AM14" i="18"/>
  <c r="N15" i="18"/>
  <c r="AL15" i="18"/>
  <c r="AM16" i="18"/>
  <c r="N17" i="18"/>
  <c r="AL17" i="18"/>
  <c r="N19" i="18"/>
  <c r="AL19" i="18"/>
  <c r="AM20" i="18"/>
  <c r="N21" i="18"/>
  <c r="AL21" i="18"/>
  <c r="AM22" i="18"/>
  <c r="N23" i="18"/>
  <c r="AL23" i="18"/>
  <c r="AM24" i="18"/>
  <c r="N25" i="18"/>
  <c r="AL25" i="18"/>
  <c r="N27" i="18"/>
  <c r="AL27" i="18"/>
  <c r="AM28" i="18"/>
  <c r="AL29" i="18"/>
  <c r="AM30" i="18"/>
  <c r="N31" i="18"/>
  <c r="AL31" i="18"/>
  <c r="AM32" i="18"/>
  <c r="N33" i="18"/>
  <c r="AL33" i="18"/>
  <c r="N35" i="18"/>
  <c r="AL35" i="18"/>
  <c r="AM36" i="18"/>
  <c r="N37" i="18"/>
  <c r="AL37" i="18"/>
  <c r="N39" i="18"/>
  <c r="AL39" i="18"/>
  <c r="V6" i="18"/>
  <c r="N8" i="18"/>
  <c r="N10" i="18"/>
  <c r="X10" i="18"/>
  <c r="N12" i="18"/>
  <c r="X12" i="18"/>
  <c r="N14" i="18"/>
  <c r="X14" i="18"/>
  <c r="N16" i="18"/>
  <c r="X16" i="18"/>
  <c r="X18" i="18"/>
  <c r="N20" i="18"/>
  <c r="X20" i="18"/>
  <c r="N22" i="18"/>
  <c r="X22" i="18"/>
  <c r="N24" i="18"/>
  <c r="X24" i="18"/>
  <c r="N26" i="18"/>
  <c r="X26" i="18"/>
  <c r="N28" i="18"/>
  <c r="X28" i="18"/>
  <c r="N30" i="18"/>
  <c r="X30" i="18"/>
  <c r="N32" i="18"/>
  <c r="X32" i="18"/>
  <c r="N34" i="18"/>
  <c r="X34" i="18"/>
  <c r="N36" i="18"/>
  <c r="X36" i="18"/>
  <c r="N38" i="18"/>
  <c r="X38" i="18"/>
  <c r="AB6" i="18"/>
  <c r="P47" i="15"/>
  <c r="P217" i="15"/>
  <c r="P197" i="15"/>
  <c r="P58" i="15"/>
  <c r="P34" i="15"/>
  <c r="P220" i="15"/>
  <c r="P208" i="15"/>
  <c r="P196" i="15"/>
  <c r="P69" i="15"/>
  <c r="P65" i="15"/>
  <c r="P57" i="15"/>
  <c r="P25" i="15"/>
  <c r="P198" i="15"/>
  <c r="P185" i="15"/>
  <c r="P66" i="15"/>
  <c r="P46" i="15"/>
  <c r="P22" i="15"/>
  <c r="P219" i="15"/>
  <c r="P187" i="15"/>
  <c r="P68" i="15"/>
  <c r="P36" i="15"/>
  <c r="P32" i="15"/>
  <c r="P16" i="15"/>
  <c r="P12" i="15"/>
  <c r="P209" i="15"/>
  <c r="Y217" i="15"/>
  <c r="Z217" i="15" s="1"/>
  <c r="P218" i="15"/>
  <c r="AD218" i="15"/>
  <c r="AE218" i="15" s="1"/>
  <c r="P216" i="15"/>
  <c r="Y195" i="15"/>
  <c r="Z195" i="15" s="1"/>
  <c r="AE196" i="15"/>
  <c r="P205" i="15"/>
  <c r="AD207" i="15"/>
  <c r="AE207" i="15" s="1"/>
  <c r="AE216" i="15"/>
  <c r="Y219" i="15"/>
  <c r="Z219" i="15" s="1"/>
  <c r="AE57" i="15"/>
  <c r="Z205" i="15"/>
  <c r="AE220" i="15"/>
  <c r="P206" i="15"/>
  <c r="AD206" i="15"/>
  <c r="AE206" i="15" s="1"/>
  <c r="Y207" i="15"/>
  <c r="Z207" i="15" s="1"/>
  <c r="AD208" i="15"/>
  <c r="AE208" i="15" s="1"/>
  <c r="Y216" i="15"/>
  <c r="Z216" i="15" s="1"/>
  <c r="AD217" i="15"/>
  <c r="AE217" i="15" s="1"/>
  <c r="Y220" i="15"/>
  <c r="Z220" i="15" s="1"/>
  <c r="Z194" i="15"/>
  <c r="P194" i="15"/>
  <c r="P207" i="15"/>
  <c r="AD186" i="15"/>
  <c r="AE186" i="15" s="1"/>
  <c r="AD195" i="15"/>
  <c r="AE195" i="15" s="1"/>
  <c r="AD205" i="15"/>
  <c r="AE205" i="15" s="1"/>
  <c r="Y208" i="15"/>
  <c r="Z208" i="15" s="1"/>
  <c r="AD209" i="15"/>
  <c r="AE209" i="15" s="1"/>
  <c r="Z196" i="15"/>
  <c r="AE197" i="15"/>
  <c r="Z198" i="15"/>
  <c r="P183" i="15"/>
  <c r="P184" i="15"/>
  <c r="P195" i="15"/>
  <c r="AD194" i="15"/>
  <c r="AE194" i="15" s="1"/>
  <c r="Y197" i="15"/>
  <c r="Z197" i="15" s="1"/>
  <c r="AD198" i="15"/>
  <c r="AE198" i="15" s="1"/>
  <c r="AD66" i="15"/>
  <c r="AE66" i="15" s="1"/>
  <c r="P186" i="15"/>
  <c r="P33" i="15"/>
  <c r="P67" i="15"/>
  <c r="P55" i="15"/>
  <c r="Z65" i="15"/>
  <c r="AE185" i="15"/>
  <c r="AD67" i="15"/>
  <c r="AE67" i="15" s="1"/>
  <c r="AD184" i="15"/>
  <c r="AE184" i="15" s="1"/>
  <c r="P56" i="15"/>
  <c r="Z67" i="15"/>
  <c r="AE68" i="15"/>
  <c r="Y45" i="15"/>
  <c r="Z45" i="15" s="1"/>
  <c r="Y57" i="15"/>
  <c r="Z57" i="15" s="1"/>
  <c r="AD65" i="15"/>
  <c r="AE65" i="15" s="1"/>
  <c r="Y68" i="15"/>
  <c r="Z68" i="15" s="1"/>
  <c r="AD69" i="15"/>
  <c r="AE69" i="15" s="1"/>
  <c r="P23" i="15"/>
  <c r="P24" i="15"/>
  <c r="P44" i="15"/>
  <c r="P54" i="15"/>
  <c r="P43" i="15"/>
  <c r="Z55" i="15"/>
  <c r="AE56" i="15"/>
  <c r="P45" i="15"/>
  <c r="Y54" i="15"/>
  <c r="Z54" i="15" s="1"/>
  <c r="AD55" i="15"/>
  <c r="AE55" i="15" s="1"/>
  <c r="Y58" i="15"/>
  <c r="Z58" i="15" s="1"/>
  <c r="P15" i="15"/>
  <c r="P35" i="15"/>
  <c r="P21" i="15"/>
  <c r="AE35" i="15"/>
  <c r="Z44" i="15"/>
  <c r="AE45" i="15"/>
  <c r="Y43" i="15"/>
  <c r="Z43" i="15" s="1"/>
  <c r="AD44" i="15"/>
  <c r="AE44" i="15" s="1"/>
  <c r="Y47" i="15"/>
  <c r="Z47" i="15" s="1"/>
  <c r="P19" i="15"/>
  <c r="P17" i="15"/>
  <c r="P14" i="15"/>
  <c r="Z33" i="15"/>
  <c r="AE34" i="15"/>
  <c r="AD24" i="15"/>
  <c r="AE24" i="15" s="1"/>
  <c r="Y32" i="15"/>
  <c r="Z32" i="15" s="1"/>
  <c r="AD33" i="15"/>
  <c r="AE33" i="15" s="1"/>
  <c r="Y36" i="15"/>
  <c r="Z36" i="15" s="1"/>
  <c r="AD21" i="15"/>
  <c r="AE21" i="15" s="1"/>
  <c r="Z24" i="15"/>
  <c r="AD14" i="15"/>
  <c r="AE14" i="15" s="1"/>
  <c r="Y21" i="15"/>
  <c r="Z21" i="15" s="1"/>
  <c r="AD22" i="15"/>
  <c r="AE22" i="15" s="1"/>
  <c r="Y25" i="15"/>
  <c r="Z25" i="15" s="1"/>
  <c r="Z14" i="15"/>
  <c r="AE15" i="15"/>
  <c r="Z19" i="15"/>
  <c r="AE17" i="15"/>
  <c r="Y15" i="15"/>
  <c r="Z15" i="15" s="1"/>
  <c r="AD16" i="15"/>
  <c r="AE16" i="15" s="1"/>
  <c r="AE19" i="15"/>
  <c r="P11" i="15"/>
  <c r="AE12" i="15"/>
  <c r="Y11" i="15"/>
  <c r="Z11" i="15" s="1"/>
  <c r="Y12" i="15"/>
  <c r="Z12" i="15" s="1"/>
  <c r="AM7" i="18" l="1"/>
  <c r="AM6" i="18" s="1"/>
  <c r="AC18" i="20"/>
  <c r="AL6" i="20"/>
  <c r="AM7" i="20"/>
  <c r="AM6" i="20" s="1"/>
  <c r="V6" i="20"/>
  <c r="W7" i="20"/>
  <c r="X7" i="20" s="1"/>
  <c r="AC6" i="21"/>
  <c r="X6" i="21"/>
  <c r="Y6" i="21" s="1"/>
  <c r="Y3" i="21" s="1"/>
  <c r="AD8" i="21"/>
  <c r="AP6" i="20"/>
  <c r="AK6" i="20"/>
  <c r="AQ7" i="20"/>
  <c r="AQ6" i="20" s="1"/>
  <c r="AO6" i="20"/>
  <c r="AB6" i="20"/>
  <c r="X30" i="19"/>
  <c r="AB6" i="19"/>
  <c r="AC6" i="19"/>
  <c r="AC3" i="19" s="1"/>
  <c r="X6" i="19"/>
  <c r="X3" i="19" s="1"/>
  <c r="AK6" i="18"/>
  <c r="AP6" i="18"/>
  <c r="W6" i="18"/>
  <c r="X6" i="18" s="1"/>
  <c r="X3" i="18" s="1"/>
  <c r="AO6" i="18"/>
  <c r="AQ7" i="18"/>
  <c r="AQ6" i="18" s="1"/>
  <c r="AL6" i="18"/>
  <c r="W6" i="20" l="1"/>
  <c r="AC6" i="20" s="1"/>
  <c r="AC3" i="20" s="1"/>
  <c r="AD6" i="21"/>
  <c r="AD3" i="21" s="1"/>
  <c r="AC6" i="18"/>
  <c r="AC3" i="18" s="1"/>
  <c r="X6" i="20" l="1"/>
  <c r="X3" i="20" s="1"/>
  <c r="AL10" i="15" l="1" a="1"/>
  <c r="AL10" i="15" s="1"/>
  <c r="AJ10" i="15"/>
  <c r="AG10" i="15"/>
  <c r="AI10" i="15" s="1"/>
  <c r="AC10" i="15"/>
  <c r="X10" i="15"/>
  <c r="B10" i="15"/>
  <c r="A10" i="15"/>
  <c r="AG9" i="15"/>
  <c r="AG13" i="15"/>
  <c r="AG20" i="15"/>
  <c r="AG26" i="15"/>
  <c r="AG27" i="15"/>
  <c r="AG28" i="15"/>
  <c r="AG29" i="15"/>
  <c r="AG30" i="15"/>
  <c r="AG31" i="15"/>
  <c r="AG37" i="15"/>
  <c r="AG38" i="15"/>
  <c r="AG39" i="15"/>
  <c r="AG40" i="15"/>
  <c r="AG41" i="15"/>
  <c r="AG42" i="15"/>
  <c r="AG48" i="15"/>
  <c r="AG49" i="15"/>
  <c r="AG50" i="15"/>
  <c r="AG51" i="15"/>
  <c r="AG52" i="15"/>
  <c r="AG53" i="15"/>
  <c r="AG59" i="15"/>
  <c r="AG60" i="15"/>
  <c r="AG61" i="15"/>
  <c r="AG62" i="15"/>
  <c r="AG63" i="15"/>
  <c r="AG64" i="15"/>
  <c r="AG70" i="15"/>
  <c r="AG71" i="15"/>
  <c r="AG72" i="15"/>
  <c r="AG73" i="15"/>
  <c r="AG191" i="15"/>
  <c r="AG192" i="15"/>
  <c r="AG193" i="15"/>
  <c r="AG199" i="15"/>
  <c r="AG200" i="15"/>
  <c r="AG201" i="15"/>
  <c r="AG202" i="15"/>
  <c r="AG203" i="15"/>
  <c r="AG204" i="15"/>
  <c r="AG210" i="15"/>
  <c r="AG211" i="15"/>
  <c r="AG212" i="15"/>
  <c r="AG213" i="15"/>
  <c r="AG214" i="15"/>
  <c r="AG215" i="15"/>
  <c r="AG221" i="15"/>
  <c r="AG222" i="15"/>
  <c r="AG223" i="15"/>
  <c r="AC9" i="15"/>
  <c r="AD9" i="15" s="1"/>
  <c r="AC13" i="15"/>
  <c r="AC20" i="15"/>
  <c r="AD20" i="15" s="1"/>
  <c r="AE20" i="15" s="1"/>
  <c r="AC26" i="15"/>
  <c r="AD26" i="15" s="1"/>
  <c r="AC27" i="15"/>
  <c r="AD27" i="15" s="1"/>
  <c r="AC28" i="15"/>
  <c r="AD28" i="15" s="1"/>
  <c r="AE28" i="15" s="1"/>
  <c r="AC30" i="15"/>
  <c r="AD30" i="15" s="1"/>
  <c r="AC31" i="15"/>
  <c r="AC37" i="15"/>
  <c r="AD37" i="15" s="1"/>
  <c r="AE37" i="15" s="1"/>
  <c r="AC38" i="15"/>
  <c r="AD38" i="15" s="1"/>
  <c r="AC39" i="15"/>
  <c r="AD39" i="15" s="1"/>
  <c r="AC41" i="15"/>
  <c r="AD41" i="15" s="1"/>
  <c r="AE41" i="15" s="1"/>
  <c r="AC42" i="15"/>
  <c r="AD42" i="15" s="1"/>
  <c r="AC48" i="15"/>
  <c r="AD48" i="15" s="1"/>
  <c r="AC49" i="15"/>
  <c r="AC50" i="15"/>
  <c r="AD50" i="15" s="1"/>
  <c r="AE50" i="15" s="1"/>
  <c r="AC52" i="15"/>
  <c r="AC53" i="15"/>
  <c r="AC59" i="15"/>
  <c r="AC60" i="15"/>
  <c r="AD60" i="15" s="1"/>
  <c r="AC61" i="15"/>
  <c r="AC63" i="15"/>
  <c r="AC64" i="15"/>
  <c r="AD64" i="15" s="1"/>
  <c r="AC70" i="15"/>
  <c r="AC71" i="15"/>
  <c r="AD71" i="15" s="1"/>
  <c r="AC72" i="15"/>
  <c r="AD72" i="15" s="1"/>
  <c r="AE72" i="15" s="1"/>
  <c r="AC74" i="15"/>
  <c r="AD74" i="15" s="1"/>
  <c r="AC182" i="15"/>
  <c r="AD182" i="15" s="1"/>
  <c r="AE182" i="15" s="1"/>
  <c r="AC192" i="15"/>
  <c r="AD192" i="15" s="1"/>
  <c r="AC193" i="15"/>
  <c r="AD193" i="15" s="1"/>
  <c r="AC199" i="15"/>
  <c r="AC200" i="15"/>
  <c r="AD200" i="15" s="1"/>
  <c r="AE200" i="15" s="1"/>
  <c r="AC201" i="15"/>
  <c r="AC203" i="15"/>
  <c r="AD203" i="15" s="1"/>
  <c r="AE203" i="15" s="1"/>
  <c r="AC204" i="15"/>
  <c r="AD204" i="15" s="1"/>
  <c r="AE204" i="15" s="1"/>
  <c r="AC210" i="15"/>
  <c r="AD210" i="15" s="1"/>
  <c r="AC211" i="15"/>
  <c r="AD211" i="15" s="1"/>
  <c r="AE211" i="15" s="1"/>
  <c r="AC212" i="15"/>
  <c r="AD212" i="15" s="1"/>
  <c r="AE212" i="15" s="1"/>
  <c r="AC214" i="15"/>
  <c r="AD214" i="15" s="1"/>
  <c r="AC215" i="15"/>
  <c r="AC221" i="15"/>
  <c r="AC222" i="15"/>
  <c r="AC223" i="15"/>
  <c r="AD223" i="15" s="1"/>
  <c r="AE223" i="15" s="1"/>
  <c r="X9" i="15"/>
  <c r="Y9" i="15" s="1"/>
  <c r="X13" i="15"/>
  <c r="X20" i="15"/>
  <c r="Y20" i="15" s="1"/>
  <c r="Z20" i="15" s="1"/>
  <c r="X26" i="15"/>
  <c r="Y26" i="15" s="1"/>
  <c r="Z26" i="15" s="1"/>
  <c r="X27" i="15"/>
  <c r="Y27" i="15" s="1"/>
  <c r="X28" i="15"/>
  <c r="Y28" i="15" s="1"/>
  <c r="Z28" i="15" s="1"/>
  <c r="X30" i="15"/>
  <c r="Y30" i="15" s="1"/>
  <c r="X31" i="15"/>
  <c r="X37" i="15"/>
  <c r="Y37" i="15" s="1"/>
  <c r="Z37" i="15" s="1"/>
  <c r="X38" i="15"/>
  <c r="Y38" i="15" s="1"/>
  <c r="Z38" i="15" s="1"/>
  <c r="X39" i="15"/>
  <c r="Y39" i="15" s="1"/>
  <c r="X41" i="15"/>
  <c r="Y41" i="15" s="1"/>
  <c r="Z41" i="15" s="1"/>
  <c r="X42" i="15"/>
  <c r="Y42" i="15" s="1"/>
  <c r="Z42" i="15" s="1"/>
  <c r="X48" i="15"/>
  <c r="Y48" i="15" s="1"/>
  <c r="X49" i="15"/>
  <c r="X50" i="15"/>
  <c r="Y50" i="15" s="1"/>
  <c r="X52" i="15"/>
  <c r="X53" i="15"/>
  <c r="Y53" i="15" s="1"/>
  <c r="X59" i="15"/>
  <c r="Y59" i="15" s="1"/>
  <c r="X60" i="15"/>
  <c r="Y60" i="15" s="1"/>
  <c r="X61" i="15"/>
  <c r="X63" i="15"/>
  <c r="X64" i="15"/>
  <c r="Y64" i="15" s="1"/>
  <c r="X70" i="15"/>
  <c r="X71" i="15"/>
  <c r="Y71" i="15" s="1"/>
  <c r="Z71" i="15" s="1"/>
  <c r="X72" i="15"/>
  <c r="Y72" i="15" s="1"/>
  <c r="Z74" i="15"/>
  <c r="X192" i="15"/>
  <c r="X193" i="15"/>
  <c r="Y193" i="15" s="1"/>
  <c r="Z193" i="15" s="1"/>
  <c r="X199" i="15"/>
  <c r="Y199" i="15" s="1"/>
  <c r="Z199" i="15" s="1"/>
  <c r="X200" i="15"/>
  <c r="Y200" i="15" s="1"/>
  <c r="X201" i="15"/>
  <c r="X203" i="15"/>
  <c r="Y203" i="15" s="1"/>
  <c r="Z203" i="15" s="1"/>
  <c r="X204" i="15"/>
  <c r="X210" i="15"/>
  <c r="Y210" i="15" s="1"/>
  <c r="Z210" i="15" s="1"/>
  <c r="X211" i="15"/>
  <c r="Y211" i="15" s="1"/>
  <c r="Z211" i="15" s="1"/>
  <c r="X212" i="15"/>
  <c r="Y212" i="15" s="1"/>
  <c r="X214" i="15"/>
  <c r="Y214" i="15" s="1"/>
  <c r="Z214" i="15" s="1"/>
  <c r="X215" i="15"/>
  <c r="Y215" i="15" s="1"/>
  <c r="Z215" i="15" s="1"/>
  <c r="X221" i="15"/>
  <c r="X222" i="15"/>
  <c r="Y222" i="15" s="1"/>
  <c r="Z222" i="15" s="1"/>
  <c r="X223" i="15"/>
  <c r="Y223" i="15" s="1"/>
  <c r="Z223" i="15" s="1"/>
  <c r="AC12" i="13"/>
  <c r="AC16" i="13"/>
  <c r="AC20" i="13"/>
  <c r="AC24" i="13"/>
  <c r="AC28" i="13"/>
  <c r="AC32" i="13"/>
  <c r="AC36" i="13"/>
  <c r="AC40" i="13"/>
  <c r="AC44" i="13"/>
  <c r="AC48" i="13"/>
  <c r="AC52" i="13"/>
  <c r="AC56" i="13"/>
  <c r="AC60" i="13"/>
  <c r="AC64" i="13"/>
  <c r="AC68" i="13"/>
  <c r="AC72" i="13"/>
  <c r="AC76" i="13"/>
  <c r="AC80" i="13"/>
  <c r="AC84" i="13"/>
  <c r="AC88" i="13"/>
  <c r="AC92" i="13"/>
  <c r="AC96" i="13"/>
  <c r="AC100" i="13"/>
  <c r="AB8" i="13"/>
  <c r="AC8" i="13" s="1"/>
  <c r="AB9" i="13"/>
  <c r="AC9" i="13" s="1"/>
  <c r="AB10" i="13"/>
  <c r="AC10" i="13" s="1"/>
  <c r="AB11" i="13"/>
  <c r="AC11" i="13" s="1"/>
  <c r="AB12" i="13"/>
  <c r="AB13" i="13"/>
  <c r="AC13" i="13" s="1"/>
  <c r="AB14" i="13"/>
  <c r="AC14" i="13" s="1"/>
  <c r="AB15" i="13"/>
  <c r="AC15" i="13" s="1"/>
  <c r="AB16" i="13"/>
  <c r="AB17" i="13"/>
  <c r="AC17" i="13" s="1"/>
  <c r="AB18" i="13"/>
  <c r="AC18" i="13" s="1"/>
  <c r="AB19" i="13"/>
  <c r="AC19" i="13" s="1"/>
  <c r="AB20" i="13"/>
  <c r="AB21" i="13"/>
  <c r="AC21" i="13" s="1"/>
  <c r="AB22" i="13"/>
  <c r="AC22" i="13" s="1"/>
  <c r="AB23" i="13"/>
  <c r="AC23" i="13" s="1"/>
  <c r="AB24" i="13"/>
  <c r="AB25" i="13"/>
  <c r="AC25" i="13" s="1"/>
  <c r="AB26" i="13"/>
  <c r="AC26" i="13" s="1"/>
  <c r="AB27" i="13"/>
  <c r="AC27" i="13" s="1"/>
  <c r="AB28" i="13"/>
  <c r="AB29" i="13"/>
  <c r="AC29" i="13" s="1"/>
  <c r="AB30" i="13"/>
  <c r="AC30" i="13" s="1"/>
  <c r="AB31" i="13"/>
  <c r="AC31" i="13" s="1"/>
  <c r="AB32" i="13"/>
  <c r="AB33" i="13"/>
  <c r="AC33" i="13" s="1"/>
  <c r="AB34" i="13"/>
  <c r="AC34" i="13" s="1"/>
  <c r="AB35" i="13"/>
  <c r="AC35" i="13" s="1"/>
  <c r="AB36" i="13"/>
  <c r="AB37" i="13"/>
  <c r="AC37" i="13" s="1"/>
  <c r="AB38" i="13"/>
  <c r="AC38" i="13" s="1"/>
  <c r="AB39" i="13"/>
  <c r="AC39" i="13" s="1"/>
  <c r="AB40" i="13"/>
  <c r="AB41" i="13"/>
  <c r="AC41" i="13" s="1"/>
  <c r="AB42" i="13"/>
  <c r="AC42" i="13" s="1"/>
  <c r="AB43" i="13"/>
  <c r="AC43" i="13" s="1"/>
  <c r="AB44" i="13"/>
  <c r="AB45" i="13"/>
  <c r="AC45" i="13" s="1"/>
  <c r="AB46" i="13"/>
  <c r="AC46" i="13" s="1"/>
  <c r="AB47" i="13"/>
  <c r="AC47" i="13" s="1"/>
  <c r="AB48" i="13"/>
  <c r="AB49" i="13"/>
  <c r="AC49" i="13" s="1"/>
  <c r="AB50" i="13"/>
  <c r="AC50" i="13" s="1"/>
  <c r="AB51" i="13"/>
  <c r="AC51" i="13" s="1"/>
  <c r="AB52" i="13"/>
  <c r="AB53" i="13"/>
  <c r="AC53" i="13" s="1"/>
  <c r="AB54" i="13"/>
  <c r="AC54" i="13" s="1"/>
  <c r="AB55" i="13"/>
  <c r="AC55" i="13" s="1"/>
  <c r="AB56" i="13"/>
  <c r="AB57" i="13"/>
  <c r="AC57" i="13" s="1"/>
  <c r="AB58" i="13"/>
  <c r="AC58" i="13" s="1"/>
  <c r="AB59" i="13"/>
  <c r="AC59" i="13" s="1"/>
  <c r="AB60" i="13"/>
  <c r="AB61" i="13"/>
  <c r="AC61" i="13" s="1"/>
  <c r="AB62" i="13"/>
  <c r="AC62" i="13" s="1"/>
  <c r="AB63" i="13"/>
  <c r="AC63" i="13" s="1"/>
  <c r="AB64" i="13"/>
  <c r="AB65" i="13"/>
  <c r="AC65" i="13" s="1"/>
  <c r="AB66" i="13"/>
  <c r="AC66" i="13" s="1"/>
  <c r="AB67" i="13"/>
  <c r="AC67" i="13" s="1"/>
  <c r="AB68" i="13"/>
  <c r="AB69" i="13"/>
  <c r="AC69" i="13" s="1"/>
  <c r="AB70" i="13"/>
  <c r="AC70" i="13" s="1"/>
  <c r="AB71" i="13"/>
  <c r="AC71" i="13" s="1"/>
  <c r="AB72" i="13"/>
  <c r="AB73" i="13"/>
  <c r="AC73" i="13" s="1"/>
  <c r="AB74" i="13"/>
  <c r="AC74" i="13" s="1"/>
  <c r="AB75" i="13"/>
  <c r="AC75" i="13" s="1"/>
  <c r="AB76" i="13"/>
  <c r="AB77" i="13"/>
  <c r="AC77" i="13" s="1"/>
  <c r="AB78" i="13"/>
  <c r="AC78" i="13" s="1"/>
  <c r="AB79" i="13"/>
  <c r="AC79" i="13" s="1"/>
  <c r="AB80" i="13"/>
  <c r="AB81" i="13"/>
  <c r="AC81" i="13" s="1"/>
  <c r="AB82" i="13"/>
  <c r="AC82" i="13" s="1"/>
  <c r="AB83" i="13"/>
  <c r="AC83" i="13" s="1"/>
  <c r="AB84" i="13"/>
  <c r="AB85" i="13"/>
  <c r="AC85" i="13" s="1"/>
  <c r="AB86" i="13"/>
  <c r="AC86" i="13" s="1"/>
  <c r="AB87" i="13"/>
  <c r="AC87" i="13" s="1"/>
  <c r="AB88" i="13"/>
  <c r="AB89" i="13"/>
  <c r="AC89" i="13" s="1"/>
  <c r="AB90" i="13"/>
  <c r="AC90" i="13" s="1"/>
  <c r="AB91" i="13"/>
  <c r="AC91" i="13" s="1"/>
  <c r="AB92" i="13"/>
  <c r="AB93" i="13"/>
  <c r="AC93" i="13" s="1"/>
  <c r="AB94" i="13"/>
  <c r="AC94" i="13" s="1"/>
  <c r="AB95" i="13"/>
  <c r="AC95" i="13" s="1"/>
  <c r="AB96" i="13"/>
  <c r="AB97" i="13"/>
  <c r="AC97" i="13" s="1"/>
  <c r="AB98" i="13"/>
  <c r="AC98" i="13" s="1"/>
  <c r="AB99" i="13"/>
  <c r="AC99" i="13" s="1"/>
  <c r="AB100" i="13"/>
  <c r="X14" i="13"/>
  <c r="X18" i="13"/>
  <c r="X22" i="13"/>
  <c r="X26" i="13"/>
  <c r="X30" i="13"/>
  <c r="X34" i="13"/>
  <c r="X38" i="13"/>
  <c r="X42" i="13"/>
  <c r="X46" i="13"/>
  <c r="X50" i="13"/>
  <c r="X54" i="13"/>
  <c r="X58" i="13"/>
  <c r="X62" i="13"/>
  <c r="X66" i="13"/>
  <c r="X70" i="13"/>
  <c r="X74" i="13"/>
  <c r="X78" i="13"/>
  <c r="X82" i="13"/>
  <c r="X86" i="13"/>
  <c r="X90" i="13"/>
  <c r="X94" i="13"/>
  <c r="X98" i="13"/>
  <c r="W11" i="13"/>
  <c r="X11" i="13" s="1"/>
  <c r="W12" i="13"/>
  <c r="X12" i="13" s="1"/>
  <c r="W13" i="13"/>
  <c r="X13" i="13" s="1"/>
  <c r="W14" i="13"/>
  <c r="W15" i="13"/>
  <c r="X15" i="13" s="1"/>
  <c r="W16" i="13"/>
  <c r="X16" i="13" s="1"/>
  <c r="W17" i="13"/>
  <c r="X17" i="13" s="1"/>
  <c r="W18" i="13"/>
  <c r="W19" i="13"/>
  <c r="X19" i="13" s="1"/>
  <c r="W20" i="13"/>
  <c r="X20" i="13" s="1"/>
  <c r="W21" i="13"/>
  <c r="X21" i="13" s="1"/>
  <c r="W22" i="13"/>
  <c r="W23" i="13"/>
  <c r="X23" i="13" s="1"/>
  <c r="W24" i="13"/>
  <c r="X24" i="13" s="1"/>
  <c r="W25" i="13"/>
  <c r="X25" i="13" s="1"/>
  <c r="W26" i="13"/>
  <c r="W27" i="13"/>
  <c r="X27" i="13" s="1"/>
  <c r="W28" i="13"/>
  <c r="X28" i="13" s="1"/>
  <c r="W29" i="13"/>
  <c r="X29" i="13" s="1"/>
  <c r="W30" i="13"/>
  <c r="W31" i="13"/>
  <c r="X31" i="13" s="1"/>
  <c r="W32" i="13"/>
  <c r="X32" i="13" s="1"/>
  <c r="W33" i="13"/>
  <c r="X33" i="13" s="1"/>
  <c r="W34" i="13"/>
  <c r="W35" i="13"/>
  <c r="X35" i="13" s="1"/>
  <c r="W36" i="13"/>
  <c r="X36" i="13" s="1"/>
  <c r="W37" i="13"/>
  <c r="X37" i="13" s="1"/>
  <c r="W38" i="13"/>
  <c r="W39" i="13"/>
  <c r="X39" i="13" s="1"/>
  <c r="W40" i="13"/>
  <c r="X40" i="13" s="1"/>
  <c r="W41" i="13"/>
  <c r="X41" i="13" s="1"/>
  <c r="W42" i="13"/>
  <c r="W43" i="13"/>
  <c r="X43" i="13" s="1"/>
  <c r="W44" i="13"/>
  <c r="X44" i="13" s="1"/>
  <c r="W45" i="13"/>
  <c r="X45" i="13" s="1"/>
  <c r="W46" i="13"/>
  <c r="W47" i="13"/>
  <c r="X47" i="13" s="1"/>
  <c r="W48" i="13"/>
  <c r="X48" i="13" s="1"/>
  <c r="W49" i="13"/>
  <c r="X49" i="13" s="1"/>
  <c r="W50" i="13"/>
  <c r="W51" i="13"/>
  <c r="X51" i="13" s="1"/>
  <c r="W52" i="13"/>
  <c r="X52" i="13" s="1"/>
  <c r="W53" i="13"/>
  <c r="X53" i="13" s="1"/>
  <c r="W54" i="13"/>
  <c r="W55" i="13"/>
  <c r="X55" i="13" s="1"/>
  <c r="W56" i="13"/>
  <c r="X56" i="13" s="1"/>
  <c r="W57" i="13"/>
  <c r="X57" i="13" s="1"/>
  <c r="W58" i="13"/>
  <c r="W59" i="13"/>
  <c r="X59" i="13" s="1"/>
  <c r="W60" i="13"/>
  <c r="X60" i="13" s="1"/>
  <c r="W61" i="13"/>
  <c r="X61" i="13" s="1"/>
  <c r="W62" i="13"/>
  <c r="W63" i="13"/>
  <c r="X63" i="13" s="1"/>
  <c r="W64" i="13"/>
  <c r="X64" i="13" s="1"/>
  <c r="W65" i="13"/>
  <c r="X65" i="13" s="1"/>
  <c r="W66" i="13"/>
  <c r="W67" i="13"/>
  <c r="X67" i="13" s="1"/>
  <c r="W68" i="13"/>
  <c r="X68" i="13" s="1"/>
  <c r="W69" i="13"/>
  <c r="X69" i="13" s="1"/>
  <c r="W70" i="13"/>
  <c r="W71" i="13"/>
  <c r="X71" i="13" s="1"/>
  <c r="W72" i="13"/>
  <c r="X72" i="13" s="1"/>
  <c r="W73" i="13"/>
  <c r="X73" i="13" s="1"/>
  <c r="W74" i="13"/>
  <c r="W75" i="13"/>
  <c r="X75" i="13" s="1"/>
  <c r="W76" i="13"/>
  <c r="X76" i="13" s="1"/>
  <c r="W77" i="13"/>
  <c r="X77" i="13" s="1"/>
  <c r="W78" i="13"/>
  <c r="W79" i="13"/>
  <c r="X79" i="13" s="1"/>
  <c r="W80" i="13"/>
  <c r="X80" i="13" s="1"/>
  <c r="W81" i="13"/>
  <c r="X81" i="13" s="1"/>
  <c r="W82" i="13"/>
  <c r="W83" i="13"/>
  <c r="X83" i="13" s="1"/>
  <c r="W84" i="13"/>
  <c r="X84" i="13" s="1"/>
  <c r="W85" i="13"/>
  <c r="X85" i="13" s="1"/>
  <c r="W86" i="13"/>
  <c r="W87" i="13"/>
  <c r="X87" i="13" s="1"/>
  <c r="W88" i="13"/>
  <c r="X88" i="13" s="1"/>
  <c r="W89" i="13"/>
  <c r="X89" i="13" s="1"/>
  <c r="W90" i="13"/>
  <c r="W91" i="13"/>
  <c r="X91" i="13" s="1"/>
  <c r="W92" i="13"/>
  <c r="X92" i="13" s="1"/>
  <c r="W93" i="13"/>
  <c r="X93" i="13" s="1"/>
  <c r="W94" i="13"/>
  <c r="W95" i="13"/>
  <c r="X95" i="13" s="1"/>
  <c r="W96" i="13"/>
  <c r="X96" i="13" s="1"/>
  <c r="W97" i="13"/>
  <c r="X97" i="13" s="1"/>
  <c r="W98" i="13"/>
  <c r="W99" i="13"/>
  <c r="X99" i="13" s="1"/>
  <c r="W100" i="13"/>
  <c r="X100" i="13" s="1"/>
  <c r="AI117" i="15" l="1"/>
  <c r="AI114" i="15"/>
  <c r="AI111" i="15"/>
  <c r="AI107" i="15"/>
  <c r="AI96" i="15"/>
  <c r="AI85" i="15"/>
  <c r="AI89" i="15"/>
  <c r="AI93" i="15"/>
  <c r="AI98" i="15"/>
  <c r="AI102" i="15"/>
  <c r="AI106" i="15"/>
  <c r="AI112" i="15"/>
  <c r="AI118" i="15"/>
  <c r="AI122" i="15"/>
  <c r="AI90" i="15"/>
  <c r="AI99" i="15"/>
  <c r="AI108" i="15"/>
  <c r="AI119" i="15"/>
  <c r="AI87" i="15"/>
  <c r="AI95" i="15"/>
  <c r="AI104" i="15"/>
  <c r="AI115" i="15"/>
  <c r="AI88" i="15"/>
  <c r="AI92" i="15"/>
  <c r="AI97" i="15"/>
  <c r="AI101" i="15"/>
  <c r="AI105" i="15"/>
  <c r="AI110" i="15"/>
  <c r="AI116" i="15"/>
  <c r="AI121" i="15"/>
  <c r="AI84" i="15"/>
  <c r="AI86" i="15"/>
  <c r="AI94" i="15"/>
  <c r="AI103" i="15"/>
  <c r="AI113" i="15"/>
  <c r="AI123" i="15"/>
  <c r="AI91" i="15"/>
  <c r="AI100" i="15"/>
  <c r="AI109" i="15"/>
  <c r="AI120" i="15"/>
  <c r="AI83" i="15"/>
  <c r="AI79" i="15"/>
  <c r="AI75" i="15"/>
  <c r="AI77" i="15"/>
  <c r="AI80" i="15"/>
  <c r="AI76" i="15"/>
  <c r="AI82" i="15"/>
  <c r="AI78" i="15"/>
  <c r="AI81" i="15"/>
  <c r="AI190" i="15"/>
  <c r="AI189" i="15"/>
  <c r="AI188" i="15"/>
  <c r="AI187" i="15"/>
  <c r="AI186" i="15"/>
  <c r="AI185" i="15"/>
  <c r="AI184" i="15"/>
  <c r="AI183" i="15"/>
  <c r="P10" i="15"/>
  <c r="Y10" i="15"/>
  <c r="Z10" i="15" s="1"/>
  <c r="AD10" i="15"/>
  <c r="AE10" i="15" s="1"/>
  <c r="AE42" i="15"/>
  <c r="AE38" i="15"/>
  <c r="AE192" i="15"/>
  <c r="Y63" i="15"/>
  <c r="Z63" i="15" s="1"/>
  <c r="Z50" i="15"/>
  <c r="AD201" i="15"/>
  <c r="AE201" i="15" s="1"/>
  <c r="AD61" i="15"/>
  <c r="AE61" i="15" s="1"/>
  <c r="AD53" i="15"/>
  <c r="AE53" i="15" s="1"/>
  <c r="Z212" i="15"/>
  <c r="Z200" i="15"/>
  <c r="Z59" i="15"/>
  <c r="AD215" i="15"/>
  <c r="AE215" i="15" s="1"/>
  <c r="AD59" i="15"/>
  <c r="AE59" i="15" s="1"/>
  <c r="Z72" i="15"/>
  <c r="Y204" i="15"/>
  <c r="Z204" i="15" s="1"/>
  <c r="AD222" i="15"/>
  <c r="AE222" i="15" s="1"/>
  <c r="AE48" i="15"/>
  <c r="AE30" i="15"/>
  <c r="AE27" i="15"/>
  <c r="AE9" i="15"/>
  <c r="AE214" i="15"/>
  <c r="AE26" i="15"/>
  <c r="AE39" i="15"/>
  <c r="AD221" i="15"/>
  <c r="AE221" i="15" s="1"/>
  <c r="AD199" i="15"/>
  <c r="AE199" i="15" s="1"/>
  <c r="AE210" i="15"/>
  <c r="AD63" i="15"/>
  <c r="AE63" i="15" s="1"/>
  <c r="AE71" i="15"/>
  <c r="AD70" i="15"/>
  <c r="AE70" i="15" s="1"/>
  <c r="AE193" i="15"/>
  <c r="AD13" i="15"/>
  <c r="AE13" i="15" s="1"/>
  <c r="AE74" i="15"/>
  <c r="AD52" i="15"/>
  <c r="AE52" i="15" s="1"/>
  <c r="AE60" i="15"/>
  <c r="AD49" i="15"/>
  <c r="AE49" i="15" s="1"/>
  <c r="AE64" i="15"/>
  <c r="AD31" i="15"/>
  <c r="AE31" i="15" s="1"/>
  <c r="Y49" i="15"/>
  <c r="Z49" i="15" s="1"/>
  <c r="Y221" i="15"/>
  <c r="Z221" i="15" s="1"/>
  <c r="Y192" i="15"/>
  <c r="Z192" i="15" s="1"/>
  <c r="Y201" i="15"/>
  <c r="Z201" i="15" s="1"/>
  <c r="Y61" i="15"/>
  <c r="Z61" i="15" s="1"/>
  <c r="Y52" i="15"/>
  <c r="Z52" i="15" s="1"/>
  <c r="Y31" i="15"/>
  <c r="Z31" i="15" s="1"/>
  <c r="Y13" i="15"/>
  <c r="Z13" i="15" s="1"/>
  <c r="Y70" i="15"/>
  <c r="Z70" i="15" s="1"/>
  <c r="Z64" i="15"/>
  <c r="Z60" i="15"/>
  <c r="Z53" i="15"/>
  <c r="Z48" i="15"/>
  <c r="Z39" i="15"/>
  <c r="Z30" i="15"/>
  <c r="Z27" i="15"/>
  <c r="Z9" i="15"/>
  <c r="AL210" i="15" l="1" a="1"/>
  <c r="AL210" i="15" s="1"/>
  <c r="AJ210" i="15"/>
  <c r="AI210" i="15"/>
  <c r="B210" i="15"/>
  <c r="A210" i="15"/>
  <c r="AL199" i="15" a="1"/>
  <c r="AL199" i="15" s="1"/>
  <c r="AJ199" i="15"/>
  <c r="AI199" i="15"/>
  <c r="B199" i="15"/>
  <c r="A199" i="15"/>
  <c r="AJ53" i="15"/>
  <c r="B53" i="15"/>
  <c r="A53" i="15"/>
  <c r="AJ37" i="15"/>
  <c r="B37" i="15"/>
  <c r="A37" i="15"/>
  <c r="B27" i="15"/>
  <c r="A27" i="15"/>
  <c r="AJ26" i="15"/>
  <c r="B26" i="15"/>
  <c r="A26" i="15"/>
  <c r="AJ13" i="15"/>
  <c r="B13" i="15"/>
  <c r="A13" i="15"/>
  <c r="AJ9" i="15"/>
  <c r="B9" i="15"/>
  <c r="A9" i="15"/>
  <c r="AL53" i="15" l="1" a="1"/>
  <c r="AL53" i="15" s="1"/>
  <c r="AL27" i="15" a="1"/>
  <c r="AL27" i="15" s="1"/>
  <c r="AL37" i="15" a="1"/>
  <c r="AL37" i="15" s="1"/>
  <c r="AL13" i="15" a="1"/>
  <c r="AL13" i="15" s="1"/>
  <c r="AJ27" i="15"/>
  <c r="AL9" i="15" a="1"/>
  <c r="AL9" i="15" s="1"/>
  <c r="AL26" i="15" a="1"/>
  <c r="AL26" i="15" s="1"/>
  <c r="P210" i="15"/>
  <c r="P199" i="15"/>
  <c r="P53" i="15"/>
  <c r="P27" i="15"/>
  <c r="P37" i="15"/>
  <c r="P26" i="15"/>
  <c r="P13" i="15"/>
  <c r="P9" i="15"/>
  <c r="B39" i="4" l="1"/>
  <c r="B16" i="4" s="1"/>
  <c r="C39" i="4"/>
  <c r="K1" i="3" l="1"/>
  <c r="M1" i="3" s="1"/>
  <c r="K8" i="3"/>
  <c r="D11" i="3"/>
  <c r="D13" i="3"/>
  <c r="K7" i="3"/>
  <c r="K11" i="3"/>
  <c r="K12" i="3"/>
  <c r="K13" i="3"/>
  <c r="K10" i="3"/>
  <c r="I11" i="3"/>
  <c r="I12" i="3"/>
  <c r="I13" i="3"/>
  <c r="I10" i="3"/>
  <c r="B11" i="3"/>
  <c r="B12" i="3"/>
  <c r="B13" i="3"/>
  <c r="B10" i="3"/>
  <c r="I8" i="3"/>
  <c r="I7" i="3"/>
  <c r="B8" i="3"/>
  <c r="B7" i="3"/>
  <c r="M11" i="3" l="1"/>
  <c r="K6" i="3"/>
  <c r="F11" i="3"/>
  <c r="F13" i="3"/>
  <c r="M12" i="3"/>
  <c r="K9" i="3"/>
  <c r="M13" i="3"/>
  <c r="I9" i="3"/>
  <c r="M10" i="3"/>
  <c r="B9" i="3"/>
  <c r="I6" i="3"/>
  <c r="B6" i="3"/>
  <c r="B5" i="3" l="1"/>
  <c r="M9" i="3"/>
  <c r="K5" i="3"/>
  <c r="I5" i="3"/>
  <c r="B31" i="4" l="1"/>
  <c r="B8" i="4" s="1"/>
  <c r="C32" i="4"/>
  <c r="C33" i="4"/>
  <c r="C34" i="4"/>
  <c r="C35" i="4"/>
  <c r="C36" i="4"/>
  <c r="C37" i="4"/>
  <c r="C38" i="4"/>
  <c r="C40" i="4"/>
  <c r="C31" i="4"/>
  <c r="B32" i="4"/>
  <c r="B9" i="4" s="1"/>
  <c r="B33" i="4"/>
  <c r="B10" i="4" s="1"/>
  <c r="B34" i="4"/>
  <c r="B11" i="4" s="1"/>
  <c r="B35" i="4"/>
  <c r="B12" i="4" s="1"/>
  <c r="B36" i="4"/>
  <c r="B13" i="4" s="1"/>
  <c r="B37" i="4"/>
  <c r="B14" i="4" s="1"/>
  <c r="B38" i="4"/>
  <c r="B15" i="4" s="1"/>
  <c r="B40" i="4"/>
  <c r="B17" i="4" s="1"/>
  <c r="D30" i="4"/>
  <c r="B24" i="4" s="1"/>
  <c r="B7" i="4" l="1"/>
  <c r="B25" i="4"/>
  <c r="B23" i="4" s="1"/>
  <c r="C30" i="4"/>
  <c r="B30" i="4"/>
  <c r="AJ8" i="15" l="1"/>
  <c r="AI28" i="15"/>
  <c r="AJ28" i="15"/>
  <c r="AJ30" i="15"/>
  <c r="AJ31" i="15"/>
  <c r="AI38" i="15"/>
  <c r="AJ38" i="15"/>
  <c r="AI39" i="15"/>
  <c r="AJ39" i="15"/>
  <c r="AJ41" i="15"/>
  <c r="AJ48" i="15"/>
  <c r="AI49" i="15"/>
  <c r="AJ49" i="15"/>
  <c r="AJ52" i="15"/>
  <c r="AI59" i="15"/>
  <c r="AJ59" i="15"/>
  <c r="AI60" i="15"/>
  <c r="AJ60" i="15"/>
  <c r="AI61" i="15"/>
  <c r="AJ61" i="15"/>
  <c r="AJ63" i="15"/>
  <c r="AJ64" i="15"/>
  <c r="AJ70" i="15"/>
  <c r="AI71" i="15"/>
  <c r="AJ71" i="15"/>
  <c r="AI72" i="15"/>
  <c r="AJ72" i="15"/>
  <c r="AJ192" i="15"/>
  <c r="AI200" i="15"/>
  <c r="AJ200" i="15"/>
  <c r="AI201" i="15"/>
  <c r="AJ201" i="15"/>
  <c r="AJ203" i="15"/>
  <c r="AI211" i="15"/>
  <c r="AJ211" i="15"/>
  <c r="AI212" i="15"/>
  <c r="AJ212" i="15"/>
  <c r="AJ214" i="15"/>
  <c r="AJ215" i="15"/>
  <c r="AI221" i="15"/>
  <c r="AJ221" i="15"/>
  <c r="AI222" i="15"/>
  <c r="AJ222" i="15"/>
  <c r="AI223" i="15"/>
  <c r="AJ223" i="15"/>
  <c r="J213" i="15"/>
  <c r="K213" i="15"/>
  <c r="M213" i="15"/>
  <c r="N213" i="15"/>
  <c r="I213" i="15"/>
  <c r="I202" i="15"/>
  <c r="I191" i="15"/>
  <c r="I73" i="15"/>
  <c r="I62" i="15"/>
  <c r="N202" i="15"/>
  <c r="M202" i="15"/>
  <c r="K202" i="15"/>
  <c r="J202" i="15"/>
  <c r="N191" i="15"/>
  <c r="M191" i="15"/>
  <c r="K191" i="15"/>
  <c r="J191" i="15"/>
  <c r="I51" i="15"/>
  <c r="I40" i="15"/>
  <c r="I29" i="15"/>
  <c r="I7" i="15"/>
  <c r="N73" i="15"/>
  <c r="M73" i="15"/>
  <c r="K73" i="15"/>
  <c r="J73" i="15"/>
  <c r="N62" i="15"/>
  <c r="M62" i="15"/>
  <c r="K62" i="15"/>
  <c r="J62" i="15"/>
  <c r="N51" i="15"/>
  <c r="M51" i="15"/>
  <c r="K51" i="15"/>
  <c r="J51" i="15"/>
  <c r="N40" i="15"/>
  <c r="M40" i="15"/>
  <c r="K40" i="15"/>
  <c r="J40" i="15"/>
  <c r="N29" i="15"/>
  <c r="M29" i="15"/>
  <c r="K29" i="15"/>
  <c r="J29" i="15"/>
  <c r="J7" i="15"/>
  <c r="K7" i="15"/>
  <c r="M7" i="15"/>
  <c r="N7" i="15"/>
  <c r="AL223" i="15" a="1"/>
  <c r="AL223" i="15" s="1"/>
  <c r="B223" i="15"/>
  <c r="A223" i="15"/>
  <c r="AL222" i="15" a="1"/>
  <c r="AL222" i="15" s="1"/>
  <c r="B222" i="15"/>
  <c r="A222" i="15"/>
  <c r="AL221" i="15" a="1"/>
  <c r="AL221" i="15" s="1"/>
  <c r="B221" i="15"/>
  <c r="A221" i="15"/>
  <c r="B215" i="15"/>
  <c r="A215" i="15"/>
  <c r="B214" i="15"/>
  <c r="A214" i="15"/>
  <c r="AL212" i="15" a="1"/>
  <c r="AL212" i="15" s="1"/>
  <c r="B212" i="15"/>
  <c r="A212" i="15"/>
  <c r="AL211" i="15" a="1"/>
  <c r="AL211" i="15" s="1"/>
  <c r="B211" i="15"/>
  <c r="A211" i="15"/>
  <c r="B204" i="15"/>
  <c r="A204" i="15"/>
  <c r="B203" i="15"/>
  <c r="A203" i="15"/>
  <c r="AL201" i="15" a="1"/>
  <c r="AL201" i="15" s="1"/>
  <c r="B201" i="15"/>
  <c r="A201" i="15"/>
  <c r="AL200" i="15" a="1"/>
  <c r="AL200" i="15" s="1"/>
  <c r="B200" i="15"/>
  <c r="A200" i="15"/>
  <c r="B193" i="15"/>
  <c r="A193" i="15"/>
  <c r="B192" i="15"/>
  <c r="A192" i="15"/>
  <c r="B182" i="15"/>
  <c r="A182" i="15"/>
  <c r="B74" i="15"/>
  <c r="A74" i="15"/>
  <c r="AL72" i="15" a="1"/>
  <c r="AL72" i="15" s="1"/>
  <c r="B72" i="15"/>
  <c r="A72" i="15"/>
  <c r="AL71" i="15" a="1"/>
  <c r="AL71" i="15" s="1"/>
  <c r="B71" i="15"/>
  <c r="A71" i="15"/>
  <c r="B70" i="15"/>
  <c r="A70" i="15"/>
  <c r="B64" i="15"/>
  <c r="A64" i="15"/>
  <c r="B63" i="15"/>
  <c r="A63" i="15"/>
  <c r="AL61" i="15" a="1"/>
  <c r="AL61" i="15" s="1"/>
  <c r="B61" i="15"/>
  <c r="A61" i="15"/>
  <c r="AL60" i="15" a="1"/>
  <c r="AL60" i="15" s="1"/>
  <c r="B60" i="15"/>
  <c r="A60" i="15"/>
  <c r="AL59" i="15" a="1"/>
  <c r="AL59" i="15" s="1"/>
  <c r="B59" i="15"/>
  <c r="A59" i="15"/>
  <c r="B52" i="15"/>
  <c r="A52" i="15"/>
  <c r="B50" i="15"/>
  <c r="A50" i="15"/>
  <c r="B49" i="15"/>
  <c r="A49" i="15"/>
  <c r="B48" i="15"/>
  <c r="A48" i="15"/>
  <c r="B42" i="15"/>
  <c r="A42" i="15"/>
  <c r="B41" i="15"/>
  <c r="A41" i="15"/>
  <c r="AL39" i="15" a="1"/>
  <c r="AL39" i="15" s="1"/>
  <c r="B39" i="15"/>
  <c r="A39" i="15"/>
  <c r="AL38" i="15" a="1"/>
  <c r="AL38" i="15" s="1"/>
  <c r="B38" i="15"/>
  <c r="A38" i="15"/>
  <c r="B31" i="15"/>
  <c r="A31" i="15"/>
  <c r="B30" i="15"/>
  <c r="A30" i="15"/>
  <c r="AL28" i="15" a="1"/>
  <c r="AL28" i="15" s="1"/>
  <c r="B28" i="15"/>
  <c r="A28" i="15"/>
  <c r="B20" i="15"/>
  <c r="A20" i="15"/>
  <c r="B8" i="15"/>
  <c r="A8" i="15"/>
  <c r="AH50" i="13" a="1"/>
  <c r="AH50" i="13" s="1"/>
  <c r="AF50" i="13" s="1"/>
  <c r="AH51" i="13" a="1"/>
  <c r="AH51" i="13" s="1"/>
  <c r="AF51" i="13" s="1"/>
  <c r="AH52" i="13" a="1"/>
  <c r="AH52" i="13" s="1"/>
  <c r="AF52" i="13" s="1"/>
  <c r="AH53" i="13" a="1"/>
  <c r="AH53" i="13" s="1"/>
  <c r="AF53" i="13" s="1"/>
  <c r="AH54" i="13" a="1"/>
  <c r="AH54" i="13" s="1"/>
  <c r="AF54" i="13" s="1"/>
  <c r="AM54" i="13" s="1"/>
  <c r="AH55" i="13" a="1"/>
  <c r="AH55" i="13" s="1"/>
  <c r="AF55" i="13" s="1"/>
  <c r="AH56" i="13" a="1"/>
  <c r="AH56" i="13" s="1"/>
  <c r="AF56" i="13" s="1"/>
  <c r="AM56" i="13" s="1"/>
  <c r="AH57" i="13" a="1"/>
  <c r="AH57" i="13" s="1"/>
  <c r="AF57" i="13" s="1"/>
  <c r="AH58" i="13" a="1"/>
  <c r="AH58" i="13" s="1"/>
  <c r="AF58" i="13" s="1"/>
  <c r="AH59" i="13" a="1"/>
  <c r="AH59" i="13" s="1"/>
  <c r="AF59" i="13" s="1"/>
  <c r="AH60" i="13" a="1"/>
  <c r="AH60" i="13" s="1"/>
  <c r="AF60" i="13" s="1"/>
  <c r="AH61" i="13" a="1"/>
  <c r="AH61" i="13" s="1"/>
  <c r="AF61" i="13" s="1"/>
  <c r="AH62" i="13" a="1"/>
  <c r="AH62" i="13" s="1"/>
  <c r="AF62" i="13" s="1"/>
  <c r="AM62" i="13" s="1"/>
  <c r="AH63" i="13" a="1"/>
  <c r="AH63" i="13" s="1"/>
  <c r="AF63" i="13" s="1"/>
  <c r="AH64" i="13" a="1"/>
  <c r="AH64" i="13" s="1"/>
  <c r="AF64" i="13" s="1"/>
  <c r="AM64" i="13" s="1"/>
  <c r="AH65" i="13" a="1"/>
  <c r="AH65" i="13" s="1"/>
  <c r="AF65" i="13" s="1"/>
  <c r="AH66" i="13" a="1"/>
  <c r="AH66" i="13" s="1"/>
  <c r="AF66" i="13" s="1"/>
  <c r="AH67" i="13" a="1"/>
  <c r="AH67" i="13" s="1"/>
  <c r="AF67" i="13" s="1"/>
  <c r="AH68" i="13" a="1"/>
  <c r="AH68" i="13" s="1"/>
  <c r="AF68" i="13" s="1"/>
  <c r="AH69" i="13" a="1"/>
  <c r="AH69" i="13" s="1"/>
  <c r="AF69" i="13" s="1"/>
  <c r="AH70" i="13" a="1"/>
  <c r="AH70" i="13" s="1"/>
  <c r="AF70" i="13" s="1"/>
  <c r="AM70" i="13" s="1"/>
  <c r="AH71" i="13" a="1"/>
  <c r="AH71" i="13" s="1"/>
  <c r="AF71" i="13" s="1"/>
  <c r="AH72" i="13" a="1"/>
  <c r="AH72" i="13" s="1"/>
  <c r="AF72" i="13" s="1"/>
  <c r="AM72" i="13" s="1"/>
  <c r="AH73" i="13" a="1"/>
  <c r="AH73" i="13" s="1"/>
  <c r="AF73" i="13" s="1"/>
  <c r="AH74" i="13" a="1"/>
  <c r="AH74" i="13" s="1"/>
  <c r="AF74" i="13" s="1"/>
  <c r="AH75" i="13" a="1"/>
  <c r="AH75" i="13" s="1"/>
  <c r="AF75" i="13" s="1"/>
  <c r="AH76" i="13" a="1"/>
  <c r="AH76" i="13" s="1"/>
  <c r="AF76" i="13" s="1"/>
  <c r="AP76" i="13" s="1"/>
  <c r="AR76" i="13" s="1"/>
  <c r="AH77" i="13" a="1"/>
  <c r="AH77" i="13" s="1"/>
  <c r="AF77" i="13" s="1"/>
  <c r="AH78" i="13" a="1"/>
  <c r="AH78" i="13" s="1"/>
  <c r="AF78" i="13" s="1"/>
  <c r="AQ78" i="13" s="1"/>
  <c r="AH79" i="13" a="1"/>
  <c r="AH79" i="13" s="1"/>
  <c r="AF79" i="13" s="1"/>
  <c r="AP79" i="13" s="1"/>
  <c r="AR79" i="13" s="1"/>
  <c r="AH80" i="13" a="1"/>
  <c r="AH80" i="13" s="1"/>
  <c r="AF80" i="13" s="1"/>
  <c r="AQ80" i="13" s="1"/>
  <c r="AH81" i="13" a="1"/>
  <c r="AH81" i="13" s="1"/>
  <c r="AF81" i="13" s="1"/>
  <c r="AH82" i="13" a="1"/>
  <c r="AH82" i="13" s="1"/>
  <c r="AF82" i="13" s="1"/>
  <c r="AQ82" i="13" s="1"/>
  <c r="AH83" i="13" a="1"/>
  <c r="AH83" i="13" s="1"/>
  <c r="AF83" i="13" s="1"/>
  <c r="AH84" i="13" a="1"/>
  <c r="AH84" i="13" s="1"/>
  <c r="AF84" i="13" s="1"/>
  <c r="AQ84" i="13" s="1"/>
  <c r="AH85" i="13" a="1"/>
  <c r="AH85" i="13" s="1"/>
  <c r="AF85" i="13" s="1"/>
  <c r="AH86" i="13" a="1"/>
  <c r="AH86" i="13" s="1"/>
  <c r="AF86" i="13" s="1"/>
  <c r="AQ86" i="13" s="1"/>
  <c r="AH87" i="13" a="1"/>
  <c r="AH87" i="13" s="1"/>
  <c r="AF87" i="13" s="1"/>
  <c r="AP87" i="13" s="1"/>
  <c r="AR87" i="13" s="1"/>
  <c r="AH88" i="13" a="1"/>
  <c r="AH88" i="13" s="1"/>
  <c r="AF88" i="13" s="1"/>
  <c r="AQ88" i="13" s="1"/>
  <c r="AH89" i="13" a="1"/>
  <c r="AH89" i="13" s="1"/>
  <c r="AF89" i="13" s="1"/>
  <c r="AH90" i="13" a="1"/>
  <c r="AH90" i="13" s="1"/>
  <c r="AF90" i="13" s="1"/>
  <c r="AQ90" i="13" s="1"/>
  <c r="AH91" i="13" a="1"/>
  <c r="AH91" i="13" s="1"/>
  <c r="AF91" i="13" s="1"/>
  <c r="AH92" i="13" a="1"/>
  <c r="AH92" i="13" s="1"/>
  <c r="AF92" i="13" s="1"/>
  <c r="AQ92" i="13" s="1"/>
  <c r="AH93" i="13" a="1"/>
  <c r="AH93" i="13" s="1"/>
  <c r="AF93" i="13" s="1"/>
  <c r="AH94" i="13" a="1"/>
  <c r="AH94" i="13" s="1"/>
  <c r="AF94" i="13" s="1"/>
  <c r="AQ94" i="13" s="1"/>
  <c r="AH95" i="13" a="1"/>
  <c r="AH95" i="13" s="1"/>
  <c r="AF95" i="13" s="1"/>
  <c r="AP95" i="13" s="1"/>
  <c r="AR95" i="13" s="1"/>
  <c r="AH96" i="13" a="1"/>
  <c r="AH96" i="13" s="1"/>
  <c r="AF96" i="13" s="1"/>
  <c r="AQ96" i="13" s="1"/>
  <c r="AH97" i="13" a="1"/>
  <c r="AH97" i="13" s="1"/>
  <c r="AF97" i="13" s="1"/>
  <c r="AH98" i="13" a="1"/>
  <c r="AH98" i="13" s="1"/>
  <c r="AF98" i="13" s="1"/>
  <c r="AQ98" i="13" s="1"/>
  <c r="AH99" i="13" a="1"/>
  <c r="AH99" i="13" s="1"/>
  <c r="AF99" i="13" s="1"/>
  <c r="AH100" i="13" a="1"/>
  <c r="AH100" i="13" s="1"/>
  <c r="AF100" i="13" s="1"/>
  <c r="AQ100" i="13" s="1"/>
  <c r="AD9" i="13"/>
  <c r="AD12" i="13"/>
  <c r="AD13" i="13"/>
  <c r="AD16" i="13"/>
  <c r="AD17" i="13"/>
  <c r="AD21" i="13"/>
  <c r="AD28" i="13"/>
  <c r="AD32" i="13"/>
  <c r="AD33" i="13"/>
  <c r="AD37" i="13"/>
  <c r="AD44" i="13"/>
  <c r="AD48" i="13"/>
  <c r="AD49" i="13"/>
  <c r="AD51" i="13"/>
  <c r="AD52" i="13"/>
  <c r="AD53" i="13"/>
  <c r="AD55" i="13"/>
  <c r="AD56" i="13"/>
  <c r="AD57" i="13"/>
  <c r="AD59" i="13"/>
  <c r="AD60" i="13"/>
  <c r="AD61" i="13"/>
  <c r="AD63" i="13"/>
  <c r="AD64" i="13"/>
  <c r="AD65" i="13"/>
  <c r="AD67" i="13"/>
  <c r="AD68" i="13"/>
  <c r="AD69" i="13"/>
  <c r="AD71" i="13"/>
  <c r="AD72" i="13"/>
  <c r="AD73" i="13"/>
  <c r="AD75" i="13"/>
  <c r="AD76" i="13"/>
  <c r="AD77" i="13"/>
  <c r="AD79" i="13"/>
  <c r="AD80" i="13"/>
  <c r="AD81" i="13"/>
  <c r="AD83" i="13"/>
  <c r="AD84" i="13"/>
  <c r="AD85" i="13"/>
  <c r="AD87" i="13"/>
  <c r="AD88" i="13"/>
  <c r="AD89" i="13"/>
  <c r="AD91" i="13"/>
  <c r="AD92" i="13"/>
  <c r="AD93" i="13"/>
  <c r="AD95" i="13"/>
  <c r="AD96" i="13"/>
  <c r="AD97" i="13"/>
  <c r="AD99" i="13"/>
  <c r="AD100" i="13"/>
  <c r="AB7" i="13"/>
  <c r="AC7" i="13" s="1"/>
  <c r="AD7" i="13" s="1"/>
  <c r="Y9" i="13"/>
  <c r="Y13" i="13"/>
  <c r="Y20" i="13"/>
  <c r="Y21" i="13"/>
  <c r="Y25" i="13"/>
  <c r="Y29" i="13"/>
  <c r="Y32" i="13"/>
  <c r="Y33" i="13"/>
  <c r="Y36" i="13"/>
  <c r="Y37" i="13"/>
  <c r="Y45" i="13"/>
  <c r="Y48" i="13"/>
  <c r="Y49" i="13"/>
  <c r="Y51" i="13"/>
  <c r="Y52" i="13"/>
  <c r="Y53" i="13"/>
  <c r="Y55" i="13"/>
  <c r="Y56" i="13"/>
  <c r="Y57" i="13"/>
  <c r="Y59" i="13"/>
  <c r="Y60" i="13"/>
  <c r="Y61" i="13"/>
  <c r="Y63" i="13"/>
  <c r="Y64" i="13"/>
  <c r="Y65" i="13"/>
  <c r="Y67" i="13"/>
  <c r="Y68" i="13"/>
  <c r="Y69" i="13"/>
  <c r="Y71" i="13"/>
  <c r="Y72" i="13"/>
  <c r="Y73" i="13"/>
  <c r="Y75" i="13"/>
  <c r="Y76" i="13"/>
  <c r="Y77" i="13"/>
  <c r="Y79" i="13"/>
  <c r="Y80" i="13"/>
  <c r="Y81" i="13"/>
  <c r="Y83" i="13"/>
  <c r="Y84" i="13"/>
  <c r="Y85" i="13"/>
  <c r="Y87" i="13"/>
  <c r="Y88" i="13"/>
  <c r="Y89" i="13"/>
  <c r="Y91" i="13"/>
  <c r="Y92" i="13"/>
  <c r="Y93" i="13"/>
  <c r="Y95" i="13"/>
  <c r="Y96" i="13"/>
  <c r="Y97" i="13"/>
  <c r="Y99" i="13"/>
  <c r="Y100" i="13"/>
  <c r="O54" i="13"/>
  <c r="O58" i="13"/>
  <c r="O62" i="13"/>
  <c r="O66" i="13"/>
  <c r="O70" i="13"/>
  <c r="O74" i="13"/>
  <c r="O78" i="13"/>
  <c r="O82" i="13"/>
  <c r="O86" i="13"/>
  <c r="O90" i="13"/>
  <c r="O94" i="13"/>
  <c r="O98" i="13"/>
  <c r="O7" i="13"/>
  <c r="M3" i="13"/>
  <c r="L3" i="13"/>
  <c r="J3" i="13"/>
  <c r="I3" i="13"/>
  <c r="I6" i="13"/>
  <c r="J6" i="13"/>
  <c r="L6" i="13"/>
  <c r="M6" i="13"/>
  <c r="D24" i="4" s="1"/>
  <c r="H6" i="13"/>
  <c r="O51" i="13"/>
  <c r="O52" i="13"/>
  <c r="O53" i="13"/>
  <c r="O55" i="13"/>
  <c r="O56" i="13"/>
  <c r="O57" i="13"/>
  <c r="O59" i="13"/>
  <c r="O60" i="13"/>
  <c r="O61" i="13"/>
  <c r="O63" i="13"/>
  <c r="O64" i="13"/>
  <c r="O65" i="13"/>
  <c r="O67" i="13"/>
  <c r="O68" i="13"/>
  <c r="O69" i="13"/>
  <c r="O71" i="13"/>
  <c r="O72" i="13"/>
  <c r="O73" i="13"/>
  <c r="O75" i="13"/>
  <c r="O76" i="13"/>
  <c r="O77" i="13"/>
  <c r="O79" i="13"/>
  <c r="O80" i="13"/>
  <c r="O81" i="13"/>
  <c r="O83" i="13"/>
  <c r="O84" i="13"/>
  <c r="O85" i="13"/>
  <c r="O87" i="13"/>
  <c r="O88" i="13"/>
  <c r="O89" i="13"/>
  <c r="O91" i="13"/>
  <c r="O92" i="13"/>
  <c r="O93" i="13"/>
  <c r="O95" i="13"/>
  <c r="O96" i="13"/>
  <c r="O97" i="13"/>
  <c r="O99" i="13"/>
  <c r="O100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32" i="13"/>
  <c r="B32" i="13"/>
  <c r="A33" i="13"/>
  <c r="B33" i="13"/>
  <c r="A34" i="13"/>
  <c r="B34" i="13"/>
  <c r="A35" i="13"/>
  <c r="B35" i="13"/>
  <c r="A36" i="13"/>
  <c r="B36" i="13"/>
  <c r="A37" i="13"/>
  <c r="B37" i="13"/>
  <c r="A38" i="13"/>
  <c r="B38" i="13"/>
  <c r="A39" i="13"/>
  <c r="B39" i="13"/>
  <c r="A40" i="13"/>
  <c r="B40" i="13"/>
  <c r="A41" i="13"/>
  <c r="B41" i="13"/>
  <c r="A42" i="13"/>
  <c r="B42" i="13"/>
  <c r="A43" i="13"/>
  <c r="B43" i="13"/>
  <c r="A44" i="13"/>
  <c r="B44" i="13"/>
  <c r="A45" i="13"/>
  <c r="B45" i="13"/>
  <c r="A46" i="13"/>
  <c r="B46" i="13"/>
  <c r="A47" i="13"/>
  <c r="B47" i="13"/>
  <c r="A48" i="13"/>
  <c r="B48" i="13"/>
  <c r="A49" i="13"/>
  <c r="B49" i="13"/>
  <c r="A50" i="13"/>
  <c r="B50" i="13"/>
  <c r="A51" i="13"/>
  <c r="B51" i="13"/>
  <c r="A52" i="13"/>
  <c r="B52" i="13"/>
  <c r="A53" i="13"/>
  <c r="B53" i="13"/>
  <c r="A54" i="13"/>
  <c r="B54" i="13"/>
  <c r="A55" i="13"/>
  <c r="B55" i="13"/>
  <c r="A56" i="13"/>
  <c r="B56" i="13"/>
  <c r="A57" i="13"/>
  <c r="B57" i="13"/>
  <c r="A58" i="13"/>
  <c r="B58" i="13"/>
  <c r="A59" i="13"/>
  <c r="B59" i="13"/>
  <c r="A60" i="13"/>
  <c r="B60" i="13"/>
  <c r="A61" i="13"/>
  <c r="B61" i="13"/>
  <c r="A62" i="13"/>
  <c r="B62" i="13"/>
  <c r="A63" i="13"/>
  <c r="B63" i="13"/>
  <c r="A64" i="13"/>
  <c r="B64" i="13"/>
  <c r="A65" i="13"/>
  <c r="B65" i="13"/>
  <c r="A66" i="13"/>
  <c r="B66" i="13"/>
  <c r="A67" i="13"/>
  <c r="B67" i="13"/>
  <c r="A68" i="13"/>
  <c r="B68" i="13"/>
  <c r="A69" i="13"/>
  <c r="B69" i="13"/>
  <c r="A70" i="13"/>
  <c r="B70" i="13"/>
  <c r="A71" i="13"/>
  <c r="B71" i="13"/>
  <c r="A72" i="13"/>
  <c r="B72" i="13"/>
  <c r="A73" i="13"/>
  <c r="B73" i="13"/>
  <c r="A74" i="13"/>
  <c r="B74" i="13"/>
  <c r="A75" i="13"/>
  <c r="B75" i="13"/>
  <c r="A76" i="13"/>
  <c r="B76" i="13"/>
  <c r="A77" i="13"/>
  <c r="B77" i="13"/>
  <c r="A78" i="13"/>
  <c r="B78" i="13"/>
  <c r="A79" i="13"/>
  <c r="B79" i="13"/>
  <c r="A80" i="13"/>
  <c r="B80" i="13"/>
  <c r="A81" i="13"/>
  <c r="B81" i="13"/>
  <c r="A82" i="13"/>
  <c r="B82" i="13"/>
  <c r="A83" i="13"/>
  <c r="B83" i="13"/>
  <c r="A84" i="13"/>
  <c r="B84" i="13"/>
  <c r="A85" i="13"/>
  <c r="B85" i="13"/>
  <c r="A86" i="13"/>
  <c r="B86" i="13"/>
  <c r="A87" i="13"/>
  <c r="B87" i="13"/>
  <c r="A88" i="13"/>
  <c r="B88" i="13"/>
  <c r="A89" i="13"/>
  <c r="B89" i="13"/>
  <c r="A90" i="13"/>
  <c r="B90" i="13"/>
  <c r="A91" i="13"/>
  <c r="B91" i="13"/>
  <c r="A92" i="13"/>
  <c r="B92" i="13"/>
  <c r="A93" i="13"/>
  <c r="B93" i="13"/>
  <c r="A94" i="13"/>
  <c r="B94" i="13"/>
  <c r="A95" i="13"/>
  <c r="B95" i="13"/>
  <c r="A96" i="13"/>
  <c r="B96" i="13"/>
  <c r="A97" i="13"/>
  <c r="B97" i="13"/>
  <c r="A98" i="13"/>
  <c r="B98" i="13"/>
  <c r="A99" i="13"/>
  <c r="B99" i="13"/>
  <c r="A100" i="13"/>
  <c r="B100" i="13"/>
  <c r="B7" i="13"/>
  <c r="A7" i="13"/>
  <c r="D23" i="4" l="1"/>
  <c r="G9" i="4"/>
  <c r="G10" i="4"/>
  <c r="G11" i="4"/>
  <c r="G12" i="4"/>
  <c r="G13" i="4"/>
  <c r="G14" i="4"/>
  <c r="G15" i="4"/>
  <c r="G16" i="4"/>
  <c r="G17" i="4"/>
  <c r="F8" i="4"/>
  <c r="F17" i="4"/>
  <c r="F9" i="4"/>
  <c r="F10" i="4"/>
  <c r="F11" i="4"/>
  <c r="F12" i="4"/>
  <c r="F13" i="4"/>
  <c r="F14" i="4"/>
  <c r="F15" i="4"/>
  <c r="F16" i="4"/>
  <c r="G8" i="4"/>
  <c r="C5" i="3"/>
  <c r="D9" i="4"/>
  <c r="D10" i="4"/>
  <c r="D11" i="4"/>
  <c r="D12" i="4"/>
  <c r="D13" i="4"/>
  <c r="D14" i="4"/>
  <c r="D15" i="4"/>
  <c r="D16" i="4"/>
  <c r="D17" i="4"/>
  <c r="C8" i="4"/>
  <c r="C9" i="4"/>
  <c r="C10" i="4"/>
  <c r="C11" i="4"/>
  <c r="C12" i="4"/>
  <c r="C13" i="4"/>
  <c r="C14" i="4"/>
  <c r="C15" i="4"/>
  <c r="C16" i="4"/>
  <c r="C17" i="4"/>
  <c r="D8" i="4"/>
  <c r="E8" i="4" s="1"/>
  <c r="K25" i="4"/>
  <c r="Y7" i="13"/>
  <c r="O18" i="15"/>
  <c r="L9" i="4"/>
  <c r="X6" i="15"/>
  <c r="AC6" i="15"/>
  <c r="O50" i="13"/>
  <c r="AD41" i="13"/>
  <c r="AD20" i="13"/>
  <c r="AD36" i="13"/>
  <c r="AD25" i="13"/>
  <c r="Y44" i="13"/>
  <c r="Y17" i="13"/>
  <c r="Y8" i="13"/>
  <c r="Y12" i="13"/>
  <c r="O49" i="13"/>
  <c r="O45" i="13"/>
  <c r="O41" i="13"/>
  <c r="O37" i="13"/>
  <c r="O33" i="13"/>
  <c r="O29" i="13"/>
  <c r="O25" i="13"/>
  <c r="O21" i="13"/>
  <c r="O17" i="13"/>
  <c r="O13" i="13"/>
  <c r="O9" i="13"/>
  <c r="O47" i="13"/>
  <c r="O43" i="13"/>
  <c r="O39" i="13"/>
  <c r="O35" i="13"/>
  <c r="O31" i="13"/>
  <c r="O27" i="13"/>
  <c r="O23" i="13"/>
  <c r="O19" i="13"/>
  <c r="O15" i="13"/>
  <c r="O11" i="13"/>
  <c r="AH7" i="13" a="1"/>
  <c r="AH7" i="13" s="1"/>
  <c r="AF7" i="13" s="1"/>
  <c r="AP7" i="13" s="1"/>
  <c r="AR7" i="13" s="1"/>
  <c r="AH49" i="13" a="1"/>
  <c r="AH49" i="13" s="1"/>
  <c r="AH47" i="13" a="1"/>
  <c r="AH47" i="13" s="1"/>
  <c r="AH45" i="13" a="1"/>
  <c r="AH45" i="13" s="1"/>
  <c r="AH43" i="13" a="1"/>
  <c r="AH43" i="13" s="1"/>
  <c r="AH41" i="13" a="1"/>
  <c r="AH41" i="13" s="1"/>
  <c r="AH39" i="13" a="1"/>
  <c r="AH39" i="13" s="1"/>
  <c r="AH37" i="13" a="1"/>
  <c r="AH37" i="13" s="1"/>
  <c r="AH35" i="13" a="1"/>
  <c r="AH35" i="13" s="1"/>
  <c r="AH33" i="13" a="1"/>
  <c r="AH33" i="13" s="1"/>
  <c r="AH31" i="13" a="1"/>
  <c r="AH31" i="13" s="1"/>
  <c r="AH29" i="13" a="1"/>
  <c r="AH29" i="13" s="1"/>
  <c r="AH27" i="13" a="1"/>
  <c r="AH27" i="13" s="1"/>
  <c r="AH25" i="13" a="1"/>
  <c r="AH25" i="13" s="1"/>
  <c r="AH23" i="13" a="1"/>
  <c r="AH23" i="13" s="1"/>
  <c r="AH21" i="13" a="1"/>
  <c r="AH21" i="13" s="1"/>
  <c r="AH19" i="13" a="1"/>
  <c r="AH19" i="13" s="1"/>
  <c r="AH17" i="13" a="1"/>
  <c r="AH17" i="13" s="1"/>
  <c r="AH15" i="13" a="1"/>
  <c r="AH15" i="13" s="1"/>
  <c r="AH13" i="13" a="1"/>
  <c r="AH13" i="13" s="1"/>
  <c r="AH11" i="13" a="1"/>
  <c r="AH11" i="13" s="1"/>
  <c r="AH9" i="13" a="1"/>
  <c r="AH9" i="13" s="1"/>
  <c r="AH48" i="13" a="1"/>
  <c r="AH48" i="13" s="1"/>
  <c r="AH46" i="13" a="1"/>
  <c r="AH46" i="13" s="1"/>
  <c r="AH44" i="13" a="1"/>
  <c r="AH44" i="13" s="1"/>
  <c r="AH42" i="13" a="1"/>
  <c r="AH42" i="13" s="1"/>
  <c r="AH40" i="13" a="1"/>
  <c r="AH40" i="13" s="1"/>
  <c r="AH38" i="13" a="1"/>
  <c r="AH38" i="13" s="1"/>
  <c r="AH36" i="13" a="1"/>
  <c r="AH36" i="13" s="1"/>
  <c r="AH34" i="13" a="1"/>
  <c r="AH34" i="13" s="1"/>
  <c r="AH32" i="13" a="1"/>
  <c r="AH32" i="13" s="1"/>
  <c r="AH30" i="13" a="1"/>
  <c r="AH30" i="13" s="1"/>
  <c r="AH28" i="13" a="1"/>
  <c r="AH28" i="13" s="1"/>
  <c r="AH26" i="13" a="1"/>
  <c r="AH26" i="13" s="1"/>
  <c r="AH24" i="13" a="1"/>
  <c r="AH24" i="13" s="1"/>
  <c r="AH22" i="13" a="1"/>
  <c r="AH22" i="13" s="1"/>
  <c r="AH20" i="13" a="1"/>
  <c r="AH20" i="13" s="1"/>
  <c r="AH18" i="13" a="1"/>
  <c r="AH18" i="13" s="1"/>
  <c r="AH16" i="13" a="1"/>
  <c r="AH16" i="13" s="1"/>
  <c r="AH14" i="13" a="1"/>
  <c r="AH14" i="13" s="1"/>
  <c r="AH12" i="13" a="1"/>
  <c r="AH12" i="13" s="1"/>
  <c r="AH10" i="13" a="1"/>
  <c r="AH10" i="13" s="1"/>
  <c r="AH8" i="13" a="1"/>
  <c r="AH8" i="13" s="1"/>
  <c r="AL215" i="15" a="1"/>
  <c r="AL215" i="15" s="1"/>
  <c r="AL214" i="15" a="1"/>
  <c r="AL214" i="15" s="1"/>
  <c r="AL193" i="15" a="1"/>
  <c r="AL193" i="15" s="1"/>
  <c r="AL64" i="15" a="1"/>
  <c r="AL64" i="15" s="1"/>
  <c r="AP97" i="13"/>
  <c r="AR97" i="13" s="1"/>
  <c r="AL97" i="13"/>
  <c r="AN97" i="13" s="1"/>
  <c r="AM97" i="13"/>
  <c r="AQ97" i="13"/>
  <c r="AP83" i="13"/>
  <c r="AR83" i="13" s="1"/>
  <c r="AQ83" i="13"/>
  <c r="AL83" i="13"/>
  <c r="AN83" i="13" s="1"/>
  <c r="AM83" i="13"/>
  <c r="AM69" i="13"/>
  <c r="AP69" i="13"/>
  <c r="AR69" i="13" s="1"/>
  <c r="AQ69" i="13"/>
  <c r="AL69" i="13"/>
  <c r="AN69" i="13" s="1"/>
  <c r="AM65" i="13"/>
  <c r="AP65" i="13"/>
  <c r="AR65" i="13" s="1"/>
  <c r="AQ65" i="13"/>
  <c r="AL65" i="13"/>
  <c r="AN65" i="13" s="1"/>
  <c r="AM51" i="13"/>
  <c r="AP51" i="13"/>
  <c r="AR51" i="13" s="1"/>
  <c r="AQ51" i="13"/>
  <c r="AL51" i="13"/>
  <c r="AN51" i="13" s="1"/>
  <c r="AP93" i="13"/>
  <c r="AR93" i="13" s="1"/>
  <c r="AL93" i="13"/>
  <c r="AN93" i="13" s="1"/>
  <c r="AM93" i="13"/>
  <c r="AQ93" i="13"/>
  <c r="AP89" i="13"/>
  <c r="AR89" i="13" s="1"/>
  <c r="AL89" i="13"/>
  <c r="AN89" i="13" s="1"/>
  <c r="AM89" i="13"/>
  <c r="AQ89" i="13"/>
  <c r="AM75" i="13"/>
  <c r="AP75" i="13"/>
  <c r="AR75" i="13" s="1"/>
  <c r="AQ75" i="13"/>
  <c r="AL75" i="13"/>
  <c r="AN75" i="13" s="1"/>
  <c r="AM61" i="13"/>
  <c r="AP61" i="13"/>
  <c r="AR61" i="13" s="1"/>
  <c r="AQ61" i="13"/>
  <c r="AL61" i="13"/>
  <c r="AN61" i="13" s="1"/>
  <c r="AM57" i="13"/>
  <c r="AP57" i="13"/>
  <c r="AR57" i="13" s="1"/>
  <c r="AQ57" i="13"/>
  <c r="AL57" i="13"/>
  <c r="AN57" i="13" s="1"/>
  <c r="AP99" i="13"/>
  <c r="AR99" i="13" s="1"/>
  <c r="AQ99" i="13"/>
  <c r="AL99" i="13"/>
  <c r="AN99" i="13" s="1"/>
  <c r="AM99" i="13"/>
  <c r="AP85" i="13"/>
  <c r="AR85" i="13" s="1"/>
  <c r="AL85" i="13"/>
  <c r="AN85" i="13" s="1"/>
  <c r="AM85" i="13"/>
  <c r="AQ85" i="13"/>
  <c r="AP81" i="13"/>
  <c r="AR81" i="13" s="1"/>
  <c r="AL81" i="13"/>
  <c r="AN81" i="13" s="1"/>
  <c r="AM81" i="13"/>
  <c r="AQ81" i="13"/>
  <c r="AM67" i="13"/>
  <c r="AP67" i="13"/>
  <c r="AR67" i="13" s="1"/>
  <c r="AQ67" i="13"/>
  <c r="AL67" i="13"/>
  <c r="AN67" i="13" s="1"/>
  <c r="AM53" i="13"/>
  <c r="AP53" i="13"/>
  <c r="AR53" i="13" s="1"/>
  <c r="AQ53" i="13"/>
  <c r="AL53" i="13"/>
  <c r="AN53" i="13" s="1"/>
  <c r="AP91" i="13"/>
  <c r="AR91" i="13" s="1"/>
  <c r="AQ91" i="13"/>
  <c r="AL91" i="13"/>
  <c r="AN91" i="13" s="1"/>
  <c r="AM91" i="13"/>
  <c r="AM77" i="13"/>
  <c r="AP77" i="13"/>
  <c r="AR77" i="13" s="1"/>
  <c r="AQ77" i="13"/>
  <c r="AL77" i="13"/>
  <c r="AN77" i="13" s="1"/>
  <c r="AM73" i="13"/>
  <c r="AP73" i="13"/>
  <c r="AR73" i="13" s="1"/>
  <c r="AQ73" i="13"/>
  <c r="AL73" i="13"/>
  <c r="AN73" i="13" s="1"/>
  <c r="AM59" i="13"/>
  <c r="AP59" i="13"/>
  <c r="AR59" i="13" s="1"/>
  <c r="AQ59" i="13"/>
  <c r="AL59" i="13"/>
  <c r="AN59" i="13" s="1"/>
  <c r="AQ74" i="13"/>
  <c r="AL74" i="13"/>
  <c r="AN74" i="13" s="1"/>
  <c r="AM71" i="13"/>
  <c r="AP71" i="13"/>
  <c r="AR71" i="13" s="1"/>
  <c r="AQ71" i="13"/>
  <c r="AP66" i="13"/>
  <c r="AR66" i="13" s="1"/>
  <c r="AQ66" i="13"/>
  <c r="AL66" i="13"/>
  <c r="AN66" i="13" s="1"/>
  <c r="AM63" i="13"/>
  <c r="AP63" i="13"/>
  <c r="AR63" i="13" s="1"/>
  <c r="AQ63" i="13"/>
  <c r="AP58" i="13"/>
  <c r="AR58" i="13" s="1"/>
  <c r="AQ58" i="13"/>
  <c r="AL58" i="13"/>
  <c r="AN58" i="13" s="1"/>
  <c r="AM55" i="13"/>
  <c r="AP55" i="13"/>
  <c r="AR55" i="13" s="1"/>
  <c r="AQ55" i="13"/>
  <c r="AP50" i="13"/>
  <c r="AR50" i="13" s="1"/>
  <c r="AQ50" i="13"/>
  <c r="AL50" i="13"/>
  <c r="AN50" i="13" s="1"/>
  <c r="AL100" i="13"/>
  <c r="AN100" i="13" s="1"/>
  <c r="AL98" i="13"/>
  <c r="AN98" i="13" s="1"/>
  <c r="AL96" i="13"/>
  <c r="AN96" i="13" s="1"/>
  <c r="AL94" i="13"/>
  <c r="AN94" i="13" s="1"/>
  <c r="AL92" i="13"/>
  <c r="AN92" i="13" s="1"/>
  <c r="AL90" i="13"/>
  <c r="AN90" i="13" s="1"/>
  <c r="AL88" i="13"/>
  <c r="AN88" i="13" s="1"/>
  <c r="AL86" i="13"/>
  <c r="AN86" i="13" s="1"/>
  <c r="AL84" i="13"/>
  <c r="AN84" i="13" s="1"/>
  <c r="AL82" i="13"/>
  <c r="AN82" i="13" s="1"/>
  <c r="AL80" i="13"/>
  <c r="AN80" i="13" s="1"/>
  <c r="AL78" i="13"/>
  <c r="AN78" i="13" s="1"/>
  <c r="AM74" i="13"/>
  <c r="AM66" i="13"/>
  <c r="AM58" i="13"/>
  <c r="AM50" i="13"/>
  <c r="AQ76" i="13"/>
  <c r="AL76" i="13"/>
  <c r="AN76" i="13" s="1"/>
  <c r="AP68" i="13"/>
  <c r="AR68" i="13" s="1"/>
  <c r="AQ68" i="13"/>
  <c r="AL68" i="13"/>
  <c r="AN68" i="13" s="1"/>
  <c r="AP60" i="13"/>
  <c r="AR60" i="13" s="1"/>
  <c r="AQ60" i="13"/>
  <c r="AL60" i="13"/>
  <c r="AN60" i="13" s="1"/>
  <c r="AP52" i="13"/>
  <c r="AR52" i="13" s="1"/>
  <c r="AQ52" i="13"/>
  <c r="AL52" i="13"/>
  <c r="AN52" i="13" s="1"/>
  <c r="AM95" i="13"/>
  <c r="AM87" i="13"/>
  <c r="AM79" i="13"/>
  <c r="AP100" i="13"/>
  <c r="AR100" i="13" s="1"/>
  <c r="AP96" i="13"/>
  <c r="AR96" i="13" s="1"/>
  <c r="AP92" i="13"/>
  <c r="AR92" i="13" s="1"/>
  <c r="AP88" i="13"/>
  <c r="AR88" i="13" s="1"/>
  <c r="AP84" i="13"/>
  <c r="AR84" i="13" s="1"/>
  <c r="AP80" i="13"/>
  <c r="AR80" i="13" s="1"/>
  <c r="AP74" i="13"/>
  <c r="AR74" i="13" s="1"/>
  <c r="AP70" i="13"/>
  <c r="AR70" i="13" s="1"/>
  <c r="AQ70" i="13"/>
  <c r="AL70" i="13"/>
  <c r="AN70" i="13" s="1"/>
  <c r="AP62" i="13"/>
  <c r="AR62" i="13" s="1"/>
  <c r="AQ62" i="13"/>
  <c r="AL62" i="13"/>
  <c r="AN62" i="13" s="1"/>
  <c r="AP54" i="13"/>
  <c r="AR54" i="13" s="1"/>
  <c r="AQ54" i="13"/>
  <c r="AL54" i="13"/>
  <c r="AN54" i="13" s="1"/>
  <c r="AL95" i="13"/>
  <c r="AN95" i="13" s="1"/>
  <c r="AL87" i="13"/>
  <c r="AN87" i="13" s="1"/>
  <c r="AL79" i="13"/>
  <c r="AN79" i="13" s="1"/>
  <c r="AM76" i="13"/>
  <c r="AM68" i="13"/>
  <c r="AM60" i="13"/>
  <c r="AM52" i="13"/>
  <c r="AQ95" i="13"/>
  <c r="AQ87" i="13"/>
  <c r="AQ79" i="13"/>
  <c r="AP72" i="13"/>
  <c r="AR72" i="13" s="1"/>
  <c r="AQ72" i="13"/>
  <c r="AL72" i="13"/>
  <c r="AN72" i="13" s="1"/>
  <c r="AP64" i="13"/>
  <c r="AR64" i="13" s="1"/>
  <c r="AQ64" i="13"/>
  <c r="AL64" i="13"/>
  <c r="AN64" i="13" s="1"/>
  <c r="AP56" i="13"/>
  <c r="AR56" i="13" s="1"/>
  <c r="AQ56" i="13"/>
  <c r="AL56" i="13"/>
  <c r="AN56" i="13" s="1"/>
  <c r="AM100" i="13"/>
  <c r="AM98" i="13"/>
  <c r="AM96" i="13"/>
  <c r="AM94" i="13"/>
  <c r="AM92" i="13"/>
  <c r="AM90" i="13"/>
  <c r="AM88" i="13"/>
  <c r="AM86" i="13"/>
  <c r="AM84" i="13"/>
  <c r="AM82" i="13"/>
  <c r="AM80" i="13"/>
  <c r="AM78" i="13"/>
  <c r="AL71" i="13"/>
  <c r="AN71" i="13" s="1"/>
  <c r="AL63" i="13"/>
  <c r="AN63" i="13" s="1"/>
  <c r="AL55" i="13"/>
  <c r="AN55" i="13" s="1"/>
  <c r="AP98" i="13"/>
  <c r="AR98" i="13" s="1"/>
  <c r="AP94" i="13"/>
  <c r="AR94" i="13" s="1"/>
  <c r="AP90" i="13"/>
  <c r="AR90" i="13" s="1"/>
  <c r="AP86" i="13"/>
  <c r="AR86" i="13" s="1"/>
  <c r="AP82" i="13"/>
  <c r="AR82" i="13" s="1"/>
  <c r="AP78" i="13"/>
  <c r="AR78" i="13" s="1"/>
  <c r="AI215" i="15"/>
  <c r="AI214" i="15"/>
  <c r="AI204" i="15"/>
  <c r="AL20" i="15" a="1"/>
  <c r="AL20" i="15" s="1"/>
  <c r="AI203" i="15"/>
  <c r="AJ204" i="15"/>
  <c r="AL203" i="15" a="1"/>
  <c r="AL203" i="15" s="1"/>
  <c r="AI193" i="15"/>
  <c r="AL182" i="15" a="1"/>
  <c r="AL182" i="15" s="1"/>
  <c r="O202" i="15"/>
  <c r="AL204" i="15" a="1"/>
  <c r="AL204" i="15" s="1"/>
  <c r="AI192" i="15"/>
  <c r="AJ193" i="15"/>
  <c r="AL192" i="15" a="1"/>
  <c r="AL192" i="15" s="1"/>
  <c r="AL42" i="15" a="1"/>
  <c r="AL42" i="15" s="1"/>
  <c r="AL74" i="15" a="1"/>
  <c r="AL74" i="15" s="1"/>
  <c r="AL63" i="15" a="1"/>
  <c r="AL63" i="15" s="1"/>
  <c r="AI74" i="15"/>
  <c r="AI182" i="15"/>
  <c r="AJ74" i="15"/>
  <c r="AL50" i="15" a="1"/>
  <c r="AL50" i="15" s="1"/>
  <c r="AL52" i="15" a="1"/>
  <c r="AL52" i="15" s="1"/>
  <c r="AL70" i="15" a="1"/>
  <c r="AL70" i="15" s="1"/>
  <c r="AL8" i="15" a="1"/>
  <c r="AL8" i="15" s="1"/>
  <c r="AI64" i="15"/>
  <c r="AI70" i="15"/>
  <c r="AI63" i="15"/>
  <c r="D10" i="3"/>
  <c r="AI52" i="15"/>
  <c r="AI53" i="15"/>
  <c r="AL41" i="15" a="1"/>
  <c r="AL41" i="15" s="1"/>
  <c r="AL49" i="15" a="1"/>
  <c r="AL49" i="15" s="1"/>
  <c r="AL30" i="15" a="1"/>
  <c r="AL30" i="15" s="1"/>
  <c r="AL48" i="15" a="1"/>
  <c r="AL48" i="15" s="1"/>
  <c r="AI50" i="15"/>
  <c r="AI42" i="15"/>
  <c r="AJ50" i="15"/>
  <c r="AJ42" i="15"/>
  <c r="AI41" i="15"/>
  <c r="AI48" i="15"/>
  <c r="AI30" i="15"/>
  <c r="AI37" i="15"/>
  <c r="AI31" i="15"/>
  <c r="AI20" i="15"/>
  <c r="AL31" i="15" a="1"/>
  <c r="AL31" i="15" s="1"/>
  <c r="AI27" i="15"/>
  <c r="AI26" i="15"/>
  <c r="AJ20" i="15"/>
  <c r="AI9" i="15"/>
  <c r="AI13" i="15"/>
  <c r="O46" i="13"/>
  <c r="O42" i="13"/>
  <c r="O38" i="13"/>
  <c r="O34" i="13"/>
  <c r="O30" i="13"/>
  <c r="O26" i="13"/>
  <c r="O22" i="13"/>
  <c r="O18" i="13"/>
  <c r="O14" i="13"/>
  <c r="O10" i="13"/>
  <c r="AB6" i="13"/>
  <c r="AD43" i="13"/>
  <c r="AD27" i="13"/>
  <c r="N6" i="13"/>
  <c r="AD45" i="13"/>
  <c r="AD40" i="13"/>
  <c r="AD39" i="13"/>
  <c r="AD29" i="13"/>
  <c r="AD24" i="13"/>
  <c r="AD23" i="13"/>
  <c r="AD11" i="13"/>
  <c r="O48" i="13"/>
  <c r="O44" i="13"/>
  <c r="O40" i="13"/>
  <c r="O36" i="13"/>
  <c r="O32" i="13"/>
  <c r="O28" i="13"/>
  <c r="O24" i="13"/>
  <c r="O20" i="13"/>
  <c r="O16" i="13"/>
  <c r="O12" i="13"/>
  <c r="O8" i="13"/>
  <c r="J5" i="3"/>
  <c r="C24" i="4"/>
  <c r="E24" i="4" s="1"/>
  <c r="E23" i="4" s="1"/>
  <c r="AD47" i="13"/>
  <c r="AD35" i="13"/>
  <c r="AD19" i="13"/>
  <c r="AD15" i="13"/>
  <c r="Y47" i="13"/>
  <c r="Y40" i="13"/>
  <c r="Y39" i="13"/>
  <c r="Y24" i="13"/>
  <c r="Y23" i="13"/>
  <c r="Y16" i="13"/>
  <c r="Y15" i="13"/>
  <c r="Y41" i="13"/>
  <c r="Y28" i="13"/>
  <c r="Y27" i="13"/>
  <c r="Y11" i="13"/>
  <c r="Y43" i="13"/>
  <c r="Y35" i="13"/>
  <c r="Y31" i="13"/>
  <c r="Y19" i="13"/>
  <c r="K6" i="13"/>
  <c r="P182" i="15"/>
  <c r="K6" i="15"/>
  <c r="P193" i="15"/>
  <c r="P221" i="15"/>
  <c r="P49" i="15"/>
  <c r="O191" i="15"/>
  <c r="P200" i="15"/>
  <c r="O213" i="15"/>
  <c r="N3" i="15"/>
  <c r="P72" i="15"/>
  <c r="K3" i="15"/>
  <c r="P30" i="15"/>
  <c r="P31" i="15"/>
  <c r="P42" i="15"/>
  <c r="J3" i="15"/>
  <c r="I6" i="15"/>
  <c r="O40" i="15"/>
  <c r="P8" i="15"/>
  <c r="P39" i="15"/>
  <c r="P52" i="15"/>
  <c r="P64" i="15"/>
  <c r="M3" i="15"/>
  <c r="P60" i="15"/>
  <c r="P71" i="15"/>
  <c r="P204" i="15"/>
  <c r="P20" i="15"/>
  <c r="P38" i="15"/>
  <c r="P211" i="15"/>
  <c r="P215" i="15"/>
  <c r="O29" i="15"/>
  <c r="P59" i="15"/>
  <c r="O62" i="15"/>
  <c r="O7" i="15"/>
  <c r="P48" i="15"/>
  <c r="O51" i="15"/>
  <c r="P61" i="15"/>
  <c r="P70" i="15"/>
  <c r="P214" i="15"/>
  <c r="P28" i="15"/>
  <c r="P41" i="15"/>
  <c r="P50" i="15"/>
  <c r="P63" i="15"/>
  <c r="P74" i="15"/>
  <c r="P201" i="15"/>
  <c r="P212" i="15"/>
  <c r="P223" i="15"/>
  <c r="L7" i="15"/>
  <c r="O73" i="15"/>
  <c r="P192" i="15"/>
  <c r="P203" i="15"/>
  <c r="P222" i="15"/>
  <c r="M6" i="15"/>
  <c r="J6" i="15"/>
  <c r="N6" i="15"/>
  <c r="G24" i="4" s="1"/>
  <c r="Z8" i="15"/>
  <c r="AD54" i="13"/>
  <c r="AD8" i="13"/>
  <c r="AD98" i="13"/>
  <c r="AD94" i="13"/>
  <c r="AD90" i="13"/>
  <c r="AD86" i="13"/>
  <c r="AD82" i="13"/>
  <c r="AD78" i="13"/>
  <c r="AD74" i="13"/>
  <c r="AD70" i="13"/>
  <c r="AD66" i="13"/>
  <c r="AD62" i="13"/>
  <c r="AD58" i="13"/>
  <c r="AD50" i="13"/>
  <c r="AD46" i="13"/>
  <c r="AD42" i="13"/>
  <c r="AD38" i="13"/>
  <c r="AD34" i="13"/>
  <c r="AD30" i="13"/>
  <c r="AD26" i="13"/>
  <c r="AD22" i="13"/>
  <c r="AD18" i="13"/>
  <c r="Y98" i="13"/>
  <c r="Y94" i="13"/>
  <c r="W6" i="13"/>
  <c r="Y90" i="13"/>
  <c r="Y86" i="13"/>
  <c r="Y82" i="13"/>
  <c r="Y78" i="13"/>
  <c r="Y74" i="13"/>
  <c r="Y70" i="13"/>
  <c r="Y66" i="13"/>
  <c r="Y62" i="13"/>
  <c r="Y58" i="13"/>
  <c r="Y54" i="13"/>
  <c r="Y50" i="13"/>
  <c r="Y46" i="13"/>
  <c r="Y42" i="13"/>
  <c r="Y38" i="13"/>
  <c r="Y34" i="13"/>
  <c r="Y30" i="13"/>
  <c r="Y26" i="13"/>
  <c r="Y22" i="13"/>
  <c r="Y18" i="13"/>
  <c r="Y14" i="13"/>
  <c r="AF8" i="13" l="1"/>
  <c r="H8" i="4"/>
  <c r="I8" i="4"/>
  <c r="H16" i="4"/>
  <c r="H14" i="4"/>
  <c r="H12" i="4"/>
  <c r="H10" i="4"/>
  <c r="H17" i="4"/>
  <c r="H15" i="4"/>
  <c r="H13" i="4"/>
  <c r="H11" i="4"/>
  <c r="H9" i="4"/>
  <c r="E17" i="4"/>
  <c r="E15" i="4"/>
  <c r="E13" i="4"/>
  <c r="E11" i="4"/>
  <c r="E9" i="4"/>
  <c r="E16" i="4"/>
  <c r="E14" i="4"/>
  <c r="E12" i="4"/>
  <c r="E10" i="4"/>
  <c r="AA3" i="18"/>
  <c r="AA3" i="20"/>
  <c r="V3" i="18"/>
  <c r="V3" i="20"/>
  <c r="AA3" i="19"/>
  <c r="AB3" i="21"/>
  <c r="V3" i="19"/>
  <c r="W3" i="21"/>
  <c r="AM7" i="13"/>
  <c r="G23" i="4"/>
  <c r="AD6" i="15"/>
  <c r="L6" i="3" s="1"/>
  <c r="Y6" i="15"/>
  <c r="AQ7" i="13"/>
  <c r="AL7" i="13"/>
  <c r="AN7" i="13" s="1"/>
  <c r="AF35" i="13"/>
  <c r="AP35" i="13" s="1"/>
  <c r="AR35" i="13" s="1"/>
  <c r="AF9" i="13"/>
  <c r="AL9" i="13" s="1"/>
  <c r="AN9" i="13" s="1"/>
  <c r="AF37" i="13"/>
  <c r="AM37" i="13" s="1"/>
  <c r="AF22" i="13"/>
  <c r="AP22" i="13" s="1"/>
  <c r="AR22" i="13" s="1"/>
  <c r="AF44" i="13"/>
  <c r="AQ44" i="13" s="1"/>
  <c r="AF24" i="13"/>
  <c r="AL24" i="13" s="1"/>
  <c r="AN24" i="13" s="1"/>
  <c r="AF25" i="13"/>
  <c r="AP25" i="13" s="1"/>
  <c r="AR25" i="13" s="1"/>
  <c r="AF13" i="13"/>
  <c r="AP13" i="13" s="1"/>
  <c r="AR13" i="13" s="1"/>
  <c r="AF16" i="13"/>
  <c r="AL16" i="13" s="1"/>
  <c r="AN16" i="13" s="1"/>
  <c r="AF46" i="13"/>
  <c r="AL46" i="13" s="1"/>
  <c r="AN46" i="13" s="1"/>
  <c r="AF11" i="13"/>
  <c r="AP11" i="13" s="1"/>
  <c r="AR11" i="13" s="1"/>
  <c r="AF10" i="13"/>
  <c r="AP10" i="13" s="1"/>
  <c r="AR10" i="13" s="1"/>
  <c r="AF21" i="13"/>
  <c r="AP21" i="13" s="1"/>
  <c r="AR21" i="13" s="1"/>
  <c r="AF14" i="13"/>
  <c r="AM14" i="13" s="1"/>
  <c r="AF29" i="13"/>
  <c r="AQ29" i="13" s="1"/>
  <c r="AF20" i="13"/>
  <c r="AM20" i="13" s="1"/>
  <c r="AF30" i="13"/>
  <c r="AP30" i="13" s="1"/>
  <c r="AR30" i="13" s="1"/>
  <c r="AF18" i="13"/>
  <c r="AP18" i="13" s="1"/>
  <c r="AR18" i="13" s="1"/>
  <c r="AF39" i="13"/>
  <c r="AM39" i="13" s="1"/>
  <c r="AF23" i="13"/>
  <c r="AP23" i="13" s="1"/>
  <c r="AR23" i="13" s="1"/>
  <c r="AF19" i="13"/>
  <c r="AP19" i="13" s="1"/>
  <c r="AR19" i="13" s="1"/>
  <c r="AF38" i="13"/>
  <c r="AP38" i="13" s="1"/>
  <c r="AR38" i="13" s="1"/>
  <c r="AF27" i="13"/>
  <c r="AQ27" i="13" s="1"/>
  <c r="AF40" i="13"/>
  <c r="AM40" i="13" s="1"/>
  <c r="AF49" i="13"/>
  <c r="AM49" i="13" s="1"/>
  <c r="AF31" i="13"/>
  <c r="AM31" i="13" s="1"/>
  <c r="AF47" i="13"/>
  <c r="AL47" i="13" s="1"/>
  <c r="AN47" i="13" s="1"/>
  <c r="AF15" i="13"/>
  <c r="AP15" i="13" s="1"/>
  <c r="AR15" i="13" s="1"/>
  <c r="AF41" i="13"/>
  <c r="AQ41" i="13" s="1"/>
  <c r="AF28" i="13"/>
  <c r="AQ28" i="13" s="1"/>
  <c r="AF48" i="13"/>
  <c r="AQ48" i="13" s="1"/>
  <c r="AF43" i="13"/>
  <c r="AQ43" i="13" s="1"/>
  <c r="AF42" i="13"/>
  <c r="AQ42" i="13" s="1"/>
  <c r="AF17" i="13"/>
  <c r="AM17" i="13" s="1"/>
  <c r="AF34" i="13"/>
  <c r="AP34" i="13" s="1"/>
  <c r="AR34" i="13" s="1"/>
  <c r="AF32" i="13"/>
  <c r="AP32" i="13" s="1"/>
  <c r="AR32" i="13" s="1"/>
  <c r="AF26" i="13"/>
  <c r="AL26" i="13" s="1"/>
  <c r="AN26" i="13" s="1"/>
  <c r="AF36" i="13"/>
  <c r="AP36" i="13" s="1"/>
  <c r="AR36" i="13" s="1"/>
  <c r="AF33" i="13"/>
  <c r="AP33" i="13" s="1"/>
  <c r="AR33" i="13" s="1"/>
  <c r="AF45" i="13"/>
  <c r="AP45" i="13" s="1"/>
  <c r="AR45" i="13" s="1"/>
  <c r="AF12" i="13"/>
  <c r="AL12" i="13" s="1"/>
  <c r="AN12" i="13" s="1"/>
  <c r="D12" i="3"/>
  <c r="F12" i="3" s="1"/>
  <c r="F10" i="3"/>
  <c r="D8" i="3"/>
  <c r="D7" i="3"/>
  <c r="M9" i="4"/>
  <c r="N9" i="4" s="1"/>
  <c r="I25" i="4"/>
  <c r="L25" i="4" s="1"/>
  <c r="AD31" i="13"/>
  <c r="AD14" i="13"/>
  <c r="AC6" i="13"/>
  <c r="J6" i="3" s="1"/>
  <c r="L8" i="4"/>
  <c r="L7" i="4" s="1"/>
  <c r="K24" i="4"/>
  <c r="K23" i="4" s="1"/>
  <c r="C23" i="4"/>
  <c r="J9" i="3"/>
  <c r="C9" i="3"/>
  <c r="X6" i="13"/>
  <c r="C6" i="3" s="1"/>
  <c r="AP44" i="13"/>
  <c r="AR44" i="13" s="1"/>
  <c r="AM35" i="13"/>
  <c r="C7" i="4"/>
  <c r="AP8" i="13"/>
  <c r="AL8" i="13"/>
  <c r="AQ8" i="13"/>
  <c r="AM8" i="13"/>
  <c r="AM26" i="13"/>
  <c r="AM27" i="13"/>
  <c r="D7" i="4"/>
  <c r="AQ31" i="13"/>
  <c r="I11" i="4"/>
  <c r="I13" i="4"/>
  <c r="I15" i="4"/>
  <c r="I9" i="4"/>
  <c r="I17" i="4"/>
  <c r="F7" i="4"/>
  <c r="I14" i="4"/>
  <c r="L5" i="3"/>
  <c r="F24" i="4"/>
  <c r="H24" i="4" s="1"/>
  <c r="H23" i="4" s="1"/>
  <c r="I12" i="4"/>
  <c r="I16" i="4"/>
  <c r="G7" i="4"/>
  <c r="I10" i="4"/>
  <c r="L6" i="15"/>
  <c r="O6" i="15"/>
  <c r="L9" i="3"/>
  <c r="AE8" i="15"/>
  <c r="AD10" i="13"/>
  <c r="Y10" i="13"/>
  <c r="AP16" i="13" l="1"/>
  <c r="AR16" i="13" s="1"/>
  <c r="AL35" i="13"/>
  <c r="AN35" i="13" s="1"/>
  <c r="AM16" i="13"/>
  <c r="AQ35" i="13"/>
  <c r="H7" i="4"/>
  <c r="AQ23" i="13"/>
  <c r="AL39" i="13"/>
  <c r="AN39" i="13" s="1"/>
  <c r="AM38" i="13"/>
  <c r="AM24" i="13"/>
  <c r="AM9" i="13"/>
  <c r="AQ9" i="13"/>
  <c r="AL40" i="13"/>
  <c r="AN40" i="13" s="1"/>
  <c r="AL29" i="13"/>
  <c r="AN29" i="13" s="1"/>
  <c r="E7" i="4"/>
  <c r="AL20" i="13"/>
  <c r="AN20" i="13" s="1"/>
  <c r="AM10" i="13"/>
  <c r="AM22" i="13"/>
  <c r="AQ47" i="13"/>
  <c r="AP27" i="13"/>
  <c r="AR27" i="13" s="1"/>
  <c r="AM12" i="13"/>
  <c r="AQ21" i="13"/>
  <c r="AP47" i="13"/>
  <c r="AR47" i="13" s="1"/>
  <c r="AM29" i="13"/>
  <c r="AP12" i="13"/>
  <c r="AR12" i="13" s="1"/>
  <c r="AQ39" i="13"/>
  <c r="AQ16" i="13"/>
  <c r="AM47" i="13"/>
  <c r="AL27" i="13"/>
  <c r="AN27" i="13" s="1"/>
  <c r="AP29" i="13"/>
  <c r="AR29" i="13" s="1"/>
  <c r="AP26" i="13"/>
  <c r="AR26" i="13" s="1"/>
  <c r="AP39" i="13"/>
  <c r="AR39" i="13" s="1"/>
  <c r="AM21" i="13"/>
  <c r="AL44" i="13"/>
  <c r="AN44" i="13" s="1"/>
  <c r="AD6" i="13"/>
  <c r="AD3" i="13" s="1"/>
  <c r="AQ20" i="13"/>
  <c r="AQ12" i="13"/>
  <c r="AQ26" i="13"/>
  <c r="AM48" i="13"/>
  <c r="AL21" i="13"/>
  <c r="AN21" i="13" s="1"/>
  <c r="AM44" i="13"/>
  <c r="AP48" i="13"/>
  <c r="AR48" i="13" s="1"/>
  <c r="AM32" i="13"/>
  <c r="AM18" i="13"/>
  <c r="AP20" i="13"/>
  <c r="AR20" i="13" s="1"/>
  <c r="AP42" i="13"/>
  <c r="AR42" i="13" s="1"/>
  <c r="AM19" i="13"/>
  <c r="AQ49" i="13"/>
  <c r="AQ11" i="13"/>
  <c r="AQ40" i="13"/>
  <c r="AM23" i="13"/>
  <c r="AM46" i="13"/>
  <c r="AP40" i="13"/>
  <c r="AR40" i="13" s="1"/>
  <c r="AP9" i="13"/>
  <c r="AR9" i="13" s="1"/>
  <c r="AQ15" i="13"/>
  <c r="AQ36" i="13"/>
  <c r="AP43" i="13"/>
  <c r="AR43" i="13" s="1"/>
  <c r="AQ30" i="13"/>
  <c r="AM36" i="13"/>
  <c r="AL43" i="13"/>
  <c r="AN43" i="13" s="1"/>
  <c r="AM15" i="13"/>
  <c r="AP46" i="13"/>
  <c r="AR46" i="13" s="1"/>
  <c r="AP24" i="13"/>
  <c r="AR24" i="13" s="1"/>
  <c r="AL36" i="13"/>
  <c r="AN36" i="13" s="1"/>
  <c r="AL23" i="13"/>
  <c r="AN23" i="13" s="1"/>
  <c r="AM43" i="13"/>
  <c r="AL15" i="13"/>
  <c r="AN15" i="13" s="1"/>
  <c r="AQ46" i="13"/>
  <c r="AQ24" i="13"/>
  <c r="AQ17" i="13"/>
  <c r="AM34" i="13"/>
  <c r="AP41" i="13"/>
  <c r="AR41" i="13" s="1"/>
  <c r="AQ33" i="13"/>
  <c r="AM30" i="13"/>
  <c r="AL41" i="13"/>
  <c r="AN41" i="13" s="1"/>
  <c r="AL37" i="13"/>
  <c r="AN37" i="13" s="1"/>
  <c r="AQ14" i="13"/>
  <c r="AL49" i="13"/>
  <c r="AN49" i="13" s="1"/>
  <c r="AQ19" i="13"/>
  <c r="AQ34" i="13"/>
  <c r="AL14" i="13"/>
  <c r="AN14" i="13" s="1"/>
  <c r="AM11" i="13"/>
  <c r="AM33" i="13"/>
  <c r="AQ37" i="13"/>
  <c r="AQ25" i="13"/>
  <c r="AM25" i="13"/>
  <c r="AL28" i="13"/>
  <c r="AN28" i="13" s="1"/>
  <c r="AM45" i="13"/>
  <c r="AM13" i="13"/>
  <c r="AL31" i="13"/>
  <c r="AN31" i="13" s="1"/>
  <c r="AQ10" i="13"/>
  <c r="AQ32" i="13"/>
  <c r="AQ38" i="13"/>
  <c r="AQ45" i="13"/>
  <c r="AQ18" i="13"/>
  <c r="AQ22" i="13"/>
  <c r="AP14" i="13"/>
  <c r="AR14" i="13" s="1"/>
  <c r="AP31" i="13"/>
  <c r="AR31" i="13" s="1"/>
  <c r="AP49" i="13"/>
  <c r="AR49" i="13" s="1"/>
  <c r="AL38" i="13"/>
  <c r="AN38" i="13" s="1"/>
  <c r="AL19" i="13"/>
  <c r="AN19" i="13" s="1"/>
  <c r="AL11" i="13"/>
  <c r="AN11" i="13" s="1"/>
  <c r="AL10" i="13"/>
  <c r="AN10" i="13" s="1"/>
  <c r="AL32" i="13"/>
  <c r="AN32" i="13" s="1"/>
  <c r="AL45" i="13"/>
  <c r="AN45" i="13" s="1"/>
  <c r="AL33" i="13"/>
  <c r="AN33" i="13" s="1"/>
  <c r="AL34" i="13"/>
  <c r="AN34" i="13" s="1"/>
  <c r="AL18" i="13"/>
  <c r="AN18" i="13" s="1"/>
  <c r="AL30" i="13"/>
  <c r="AN30" i="13" s="1"/>
  <c r="AM28" i="13"/>
  <c r="AM41" i="13"/>
  <c r="AP37" i="13"/>
  <c r="AR37" i="13" s="1"/>
  <c r="AL22" i="13"/>
  <c r="AN22" i="13" s="1"/>
  <c r="AL25" i="13"/>
  <c r="AN25" i="13" s="1"/>
  <c r="AL13" i="13"/>
  <c r="AN13" i="13" s="1"/>
  <c r="AP28" i="13"/>
  <c r="AR28" i="13" s="1"/>
  <c r="AQ13" i="13"/>
  <c r="AL17" i="13"/>
  <c r="AN17" i="13" s="1"/>
  <c r="AP17" i="13"/>
  <c r="AR17" i="13" s="1"/>
  <c r="AL48" i="13"/>
  <c r="AN48" i="13" s="1"/>
  <c r="AL42" i="13"/>
  <c r="AN42" i="13" s="1"/>
  <c r="AM42" i="13"/>
  <c r="D6" i="3"/>
  <c r="E6" i="3" s="1"/>
  <c r="D9" i="3"/>
  <c r="E9" i="3" s="1"/>
  <c r="F9" i="3"/>
  <c r="Y6" i="13"/>
  <c r="Y3" i="13" s="1"/>
  <c r="D3" i="4"/>
  <c r="AN8" i="13"/>
  <c r="AR8" i="13"/>
  <c r="G3" i="4"/>
  <c r="I7" i="4"/>
  <c r="F23" i="4"/>
  <c r="I24" i="4"/>
  <c r="M8" i="4"/>
  <c r="X3" i="15"/>
  <c r="W3" i="13"/>
  <c r="AB3" i="13"/>
  <c r="AC3" i="15"/>
  <c r="AE6" i="15"/>
  <c r="AE3" i="15" s="1"/>
  <c r="Z6" i="15"/>
  <c r="AQ6" i="13" l="1"/>
  <c r="AM6" i="13"/>
  <c r="AR6" i="13"/>
  <c r="AP6" i="13"/>
  <c r="AN6" i="13"/>
  <c r="AL6" i="13"/>
  <c r="D5" i="3"/>
  <c r="E5" i="3" s="1"/>
  <c r="Z3" i="15"/>
  <c r="N8" i="4"/>
  <c r="M7" i="4"/>
  <c r="N7" i="4" s="1"/>
  <c r="L24" i="4"/>
  <c r="I23" i="4"/>
  <c r="L23" i="4" s="1"/>
</calcChain>
</file>

<file path=xl/sharedStrings.xml><?xml version="1.0" encoding="utf-8"?>
<sst xmlns="http://schemas.openxmlformats.org/spreadsheetml/2006/main" count="2588" uniqueCount="946">
  <si>
    <t>실과명 조정</t>
  </si>
  <si>
    <t>위원회명 조정</t>
  </si>
  <si>
    <t>실국명 조정</t>
  </si>
  <si>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</si>
  <si>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</si>
  <si>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</si>
  <si>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</si>
  <si>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</si>
  <si>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</si>
  <si>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</si>
  <si>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</si>
  <si>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</si>
  <si>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0101</t>
  </si>
  <si>
    <t>총무담당관</t>
  </si>
  <si>
    <t>2</t>
  </si>
  <si>
    <t>0102</t>
  </si>
  <si>
    <t>의정담당관</t>
  </si>
  <si>
    <t>3</t>
  </si>
  <si>
    <t>0103</t>
  </si>
  <si>
    <t>입법정책담당관</t>
  </si>
  <si>
    <t>4</t>
  </si>
  <si>
    <t>0104</t>
  </si>
  <si>
    <t>예산정책담당관</t>
  </si>
  <si>
    <t>5</t>
  </si>
  <si>
    <t>0105</t>
  </si>
  <si>
    <t>언론협력담당관</t>
  </si>
  <si>
    <t>대변인</t>
  </si>
  <si>
    <t>6</t>
  </si>
  <si>
    <t>0106</t>
  </si>
  <si>
    <t>보도기획담당관</t>
  </si>
  <si>
    <t>7</t>
  </si>
  <si>
    <t>0107</t>
  </si>
  <si>
    <t>소통기획관</t>
  </si>
  <si>
    <t>8</t>
  </si>
  <si>
    <t>0108</t>
  </si>
  <si>
    <t>9</t>
  </si>
  <si>
    <t>0109</t>
  </si>
  <si>
    <t>10</t>
  </si>
  <si>
    <t>0110</t>
  </si>
  <si>
    <t>11</t>
  </si>
  <si>
    <t>0111</t>
  </si>
  <si>
    <t>서울사무소</t>
  </si>
  <si>
    <t>12</t>
  </si>
  <si>
    <t>0112</t>
  </si>
  <si>
    <t>감사총괄담당관</t>
  </si>
  <si>
    <t>기획재정위원회</t>
  </si>
  <si>
    <t>감사관</t>
  </si>
  <si>
    <t>13</t>
  </si>
  <si>
    <t>0201</t>
  </si>
  <si>
    <t>조사담당관</t>
  </si>
  <si>
    <t>14</t>
  </si>
  <si>
    <t>0202</t>
  </si>
  <si>
    <t>감사담당관</t>
  </si>
  <si>
    <t>15</t>
  </si>
  <si>
    <t>0203</t>
  </si>
  <si>
    <t>계약심사담당관</t>
  </si>
  <si>
    <t>16</t>
  </si>
  <si>
    <t>0204</t>
  </si>
  <si>
    <t>기획담당관</t>
  </si>
  <si>
    <t>기획조정실</t>
  </si>
  <si>
    <t>17</t>
  </si>
  <si>
    <t>0205</t>
  </si>
  <si>
    <t>미래전략담당관</t>
  </si>
  <si>
    <t>18</t>
  </si>
  <si>
    <t>0206</t>
  </si>
  <si>
    <t>예산담당관</t>
  </si>
  <si>
    <t>19</t>
  </si>
  <si>
    <t>0207</t>
  </si>
  <si>
    <t>평가담당관</t>
  </si>
  <si>
    <t>20</t>
  </si>
  <si>
    <t>0208</t>
  </si>
  <si>
    <t>법무담당관</t>
  </si>
  <si>
    <t>21</t>
  </si>
  <si>
    <t>0209</t>
  </si>
  <si>
    <t>행정심판담당관</t>
  </si>
  <si>
    <t>22</t>
  </si>
  <si>
    <t>0210</t>
  </si>
  <si>
    <t>규제개혁추진단</t>
  </si>
  <si>
    <t>23</t>
  </si>
  <si>
    <t>0211</t>
  </si>
  <si>
    <t>정보기획담당관</t>
  </si>
  <si>
    <t>24</t>
  </si>
  <si>
    <t>0212</t>
  </si>
  <si>
    <t>정보통신보안담당관</t>
  </si>
  <si>
    <t>25</t>
  </si>
  <si>
    <t>0213</t>
  </si>
  <si>
    <t>빅데이터담당관</t>
  </si>
  <si>
    <t>26</t>
  </si>
  <si>
    <t>0214</t>
  </si>
  <si>
    <t>기획예산담당관</t>
  </si>
  <si>
    <t>균형발전기획실</t>
  </si>
  <si>
    <t>27</t>
  </si>
  <si>
    <t>0215</t>
  </si>
  <si>
    <t>균형발전담당관</t>
  </si>
  <si>
    <t>28</t>
  </si>
  <si>
    <t>0216</t>
  </si>
  <si>
    <t>통일기반조성담당관</t>
  </si>
  <si>
    <t>29</t>
  </si>
  <si>
    <t>0217</t>
  </si>
  <si>
    <t>DMZ정책담당관</t>
  </si>
  <si>
    <t>30</t>
  </si>
  <si>
    <t>0218</t>
  </si>
  <si>
    <t>군관협력담당관</t>
  </si>
  <si>
    <t>31</t>
  </si>
  <si>
    <t>0219</t>
  </si>
  <si>
    <t>따복공동체지원단</t>
  </si>
  <si>
    <t>32</t>
  </si>
  <si>
    <t>0220</t>
  </si>
  <si>
    <t>경제정책과</t>
  </si>
  <si>
    <t>경제과학기술위원회</t>
  </si>
  <si>
    <t>경제실</t>
  </si>
  <si>
    <t>33</t>
  </si>
  <si>
    <t>0301</t>
  </si>
  <si>
    <t>일자리정책과</t>
  </si>
  <si>
    <t>34</t>
  </si>
  <si>
    <t>0302</t>
  </si>
  <si>
    <t>경기일자리센터</t>
  </si>
  <si>
    <t>35</t>
  </si>
  <si>
    <t>0303</t>
  </si>
  <si>
    <t>공정경제과</t>
  </si>
  <si>
    <t>36</t>
  </si>
  <si>
    <t>0304</t>
  </si>
  <si>
    <t>기업지원과</t>
  </si>
  <si>
    <t>37</t>
  </si>
  <si>
    <t>0305</t>
  </si>
  <si>
    <t>산업정책과</t>
  </si>
  <si>
    <t>38</t>
  </si>
  <si>
    <t>0306</t>
  </si>
  <si>
    <t>에너지과</t>
  </si>
  <si>
    <t>39</t>
  </si>
  <si>
    <t>0307</t>
  </si>
  <si>
    <t>특화산업과</t>
  </si>
  <si>
    <t>40</t>
  </si>
  <si>
    <t>0308</t>
  </si>
  <si>
    <t>과학기술과</t>
  </si>
  <si>
    <t>41</t>
  </si>
  <si>
    <t>0309</t>
  </si>
  <si>
    <t>외교정책과</t>
  </si>
  <si>
    <t>42</t>
  </si>
  <si>
    <t>0310</t>
  </si>
  <si>
    <t>국제통상과</t>
  </si>
  <si>
    <t>43</t>
  </si>
  <si>
    <t>0311</t>
  </si>
  <si>
    <t>투자진흥과</t>
  </si>
  <si>
    <t>44</t>
  </si>
  <si>
    <t>0312</t>
  </si>
  <si>
    <t>기술학교</t>
  </si>
  <si>
    <t>45</t>
  </si>
  <si>
    <t>0313</t>
  </si>
  <si>
    <t>기획행정과</t>
  </si>
  <si>
    <t>황해경제자유구역청</t>
  </si>
  <si>
    <t>46</t>
  </si>
  <si>
    <t>개발과</t>
  </si>
  <si>
    <t>47</t>
  </si>
  <si>
    <t>투자유치과</t>
  </si>
  <si>
    <t>48</t>
  </si>
  <si>
    <t>49</t>
  </si>
  <si>
    <t>총무과</t>
  </si>
  <si>
    <t>안전행정위원회</t>
  </si>
  <si>
    <t>자치행정국</t>
  </si>
  <si>
    <t>50</t>
  </si>
  <si>
    <t>자치행정과</t>
  </si>
  <si>
    <t>51</t>
  </si>
  <si>
    <t>인사과</t>
  </si>
  <si>
    <t>52</t>
  </si>
  <si>
    <t>언제나민원실</t>
  </si>
  <si>
    <t>53</t>
  </si>
  <si>
    <t>세정과</t>
  </si>
  <si>
    <t>54</t>
  </si>
  <si>
    <t>세원관리과</t>
  </si>
  <si>
    <t>55</t>
  </si>
  <si>
    <t>회계과</t>
  </si>
  <si>
    <t>56</t>
  </si>
  <si>
    <t>특별사법경찰단</t>
  </si>
  <si>
    <t>57</t>
  </si>
  <si>
    <t>소방행정과</t>
  </si>
  <si>
    <t>재난안전본부</t>
  </si>
  <si>
    <t>58</t>
  </si>
  <si>
    <t>재난안전과</t>
  </si>
  <si>
    <t>59</t>
  </si>
  <si>
    <t>재난대응과</t>
  </si>
  <si>
    <t>60</t>
  </si>
  <si>
    <t>재난종합지휘센터</t>
  </si>
  <si>
    <t>61</t>
  </si>
  <si>
    <t>안전교육훈련담당관</t>
  </si>
  <si>
    <t>62</t>
  </si>
  <si>
    <t>청문감사담당관</t>
  </si>
  <si>
    <t>63</t>
  </si>
  <si>
    <t>특수대응단</t>
  </si>
  <si>
    <t>64</t>
  </si>
  <si>
    <t>안전기획과</t>
  </si>
  <si>
    <t>65</t>
  </si>
  <si>
    <t>재난대책과</t>
  </si>
  <si>
    <t>66</t>
  </si>
  <si>
    <t>기동안전점검단</t>
  </si>
  <si>
    <t>67</t>
  </si>
  <si>
    <t>소방행정기획과</t>
  </si>
  <si>
    <t>68</t>
  </si>
  <si>
    <t>특수대응단(북부)</t>
  </si>
  <si>
    <t>69</t>
  </si>
  <si>
    <t>70</t>
  </si>
  <si>
    <t>수원소방서</t>
  </si>
  <si>
    <t>71</t>
  </si>
  <si>
    <t>성남소방서</t>
  </si>
  <si>
    <t>72</t>
  </si>
  <si>
    <t>분당소방서</t>
  </si>
  <si>
    <t>73</t>
  </si>
  <si>
    <t>부천소방서</t>
  </si>
  <si>
    <t>74</t>
  </si>
  <si>
    <t>안양소방서</t>
  </si>
  <si>
    <t>75</t>
  </si>
  <si>
    <t>안산소방서</t>
  </si>
  <si>
    <t>76</t>
  </si>
  <si>
    <t>용인소방서</t>
  </si>
  <si>
    <t>77</t>
  </si>
  <si>
    <t>평택소방서</t>
  </si>
  <si>
    <t>78</t>
  </si>
  <si>
    <t>송탄소방서</t>
  </si>
  <si>
    <t>79</t>
  </si>
  <si>
    <t>광명소방서</t>
  </si>
  <si>
    <t>80</t>
  </si>
  <si>
    <t>시흥소방서</t>
  </si>
  <si>
    <t>81</t>
  </si>
  <si>
    <t>군포소방서</t>
  </si>
  <si>
    <t>82</t>
  </si>
  <si>
    <t>화성소방서</t>
  </si>
  <si>
    <t>83</t>
  </si>
  <si>
    <t>이천소방서</t>
  </si>
  <si>
    <t>84</t>
  </si>
  <si>
    <t>김포소방서</t>
  </si>
  <si>
    <t>85</t>
  </si>
  <si>
    <t>광주소방서</t>
  </si>
  <si>
    <t>86</t>
  </si>
  <si>
    <t>안성소방서</t>
  </si>
  <si>
    <t>87</t>
  </si>
  <si>
    <t>하남소방서</t>
  </si>
  <si>
    <t>88</t>
  </si>
  <si>
    <t>의왕소방서</t>
  </si>
  <si>
    <t>89</t>
  </si>
  <si>
    <t>오산소방서</t>
  </si>
  <si>
    <t>90</t>
  </si>
  <si>
    <t>여주소방서</t>
  </si>
  <si>
    <t>91</t>
  </si>
  <si>
    <t>양평소방서</t>
  </si>
  <si>
    <t>92</t>
  </si>
  <si>
    <t>과천소방서</t>
  </si>
  <si>
    <t>93</t>
  </si>
  <si>
    <t>고양소방서</t>
  </si>
  <si>
    <t>94</t>
  </si>
  <si>
    <t>일산소방서</t>
  </si>
  <si>
    <t>95</t>
  </si>
  <si>
    <t>의정부소방서</t>
  </si>
  <si>
    <t>96</t>
  </si>
  <si>
    <t>남양주소방서</t>
  </si>
  <si>
    <t>97</t>
  </si>
  <si>
    <t>파주소방서</t>
  </si>
  <si>
    <t>98</t>
  </si>
  <si>
    <t>구리소방서</t>
  </si>
  <si>
    <t>99</t>
  </si>
  <si>
    <t>포천소방서</t>
  </si>
  <si>
    <t>100</t>
  </si>
  <si>
    <t>양주소방서</t>
  </si>
  <si>
    <t>101</t>
  </si>
  <si>
    <t>동두천소방서</t>
  </si>
  <si>
    <t>102</t>
  </si>
  <si>
    <t>가평소방서</t>
  </si>
  <si>
    <t>103</t>
  </si>
  <si>
    <t>연천소방서</t>
  </si>
  <si>
    <t>104</t>
  </si>
  <si>
    <t>행정관리담당관</t>
  </si>
  <si>
    <t>105</t>
  </si>
  <si>
    <t>비상기획담당관</t>
  </si>
  <si>
    <t>106</t>
  </si>
  <si>
    <t>인재개발원</t>
  </si>
  <si>
    <t>107</t>
  </si>
  <si>
    <t>문화정책과</t>
  </si>
  <si>
    <t>문화체육관광위원회</t>
  </si>
  <si>
    <t>문화체육관광국</t>
  </si>
  <si>
    <t>108</t>
  </si>
  <si>
    <t>종무과</t>
  </si>
  <si>
    <t>109</t>
  </si>
  <si>
    <t>체육과</t>
  </si>
  <si>
    <t>110</t>
  </si>
  <si>
    <t>문화유산과</t>
  </si>
  <si>
    <t>111</t>
  </si>
  <si>
    <t>콘텐츠산업과</t>
  </si>
  <si>
    <t>112</t>
  </si>
  <si>
    <t>관광과</t>
  </si>
  <si>
    <t>113</t>
  </si>
  <si>
    <t>한류월드사업단</t>
  </si>
  <si>
    <t>114</t>
  </si>
  <si>
    <t>농업정책과</t>
  </si>
  <si>
    <t>농정해양위원회</t>
  </si>
  <si>
    <t>농정해양국</t>
  </si>
  <si>
    <t>115</t>
  </si>
  <si>
    <t>해양항만정책과</t>
  </si>
  <si>
    <t>116</t>
  </si>
  <si>
    <t>농식품유통과</t>
  </si>
  <si>
    <t>117</t>
  </si>
  <si>
    <t>친환경농업과</t>
  </si>
  <si>
    <t>118</t>
  </si>
  <si>
    <t>수산과</t>
  </si>
  <si>
    <t>119</t>
  </si>
  <si>
    <t>해양수산자원연구소</t>
  </si>
  <si>
    <t>120</t>
  </si>
  <si>
    <t>종자관리소</t>
  </si>
  <si>
    <t>121</t>
  </si>
  <si>
    <t>축산정책과</t>
  </si>
  <si>
    <t>축산산림국</t>
  </si>
  <si>
    <t>122</t>
  </si>
  <si>
    <t>동물방역위생과</t>
  </si>
  <si>
    <t>123</t>
  </si>
  <si>
    <t>산림과</t>
  </si>
  <si>
    <t>124</t>
  </si>
  <si>
    <t>125</t>
  </si>
  <si>
    <t>126</t>
  </si>
  <si>
    <t>산림환경연구소</t>
  </si>
  <si>
    <t>127</t>
  </si>
  <si>
    <t>농업기술원</t>
  </si>
  <si>
    <t>128</t>
  </si>
  <si>
    <t>작물연구과</t>
  </si>
  <si>
    <t>129</t>
  </si>
  <si>
    <t>원예연구과</t>
  </si>
  <si>
    <t>130</t>
  </si>
  <si>
    <t>환경농업연구과</t>
  </si>
  <si>
    <t>131</t>
  </si>
  <si>
    <t>132</t>
  </si>
  <si>
    <t>기술보급과</t>
  </si>
  <si>
    <t>133</t>
  </si>
  <si>
    <t>농촌자원과</t>
  </si>
  <si>
    <t>134</t>
  </si>
  <si>
    <t>버섯연구소</t>
  </si>
  <si>
    <t>135</t>
  </si>
  <si>
    <t>소득자원연구소</t>
  </si>
  <si>
    <t>136</t>
  </si>
  <si>
    <t>선인장다육식물연구소</t>
  </si>
  <si>
    <t>137</t>
  </si>
  <si>
    <t>보건복지위원회</t>
  </si>
  <si>
    <t>보건복지국</t>
  </si>
  <si>
    <t>138</t>
  </si>
  <si>
    <t>사회적일자리과</t>
  </si>
  <si>
    <t>139</t>
  </si>
  <si>
    <t>노인복지과</t>
  </si>
  <si>
    <t>140</t>
  </si>
  <si>
    <t>장애인복지과</t>
  </si>
  <si>
    <t>141</t>
  </si>
  <si>
    <t>보건정책과</t>
  </si>
  <si>
    <t>142</t>
  </si>
  <si>
    <t>건강증진과</t>
  </si>
  <si>
    <t>143</t>
  </si>
  <si>
    <t>식품안전과</t>
  </si>
  <si>
    <t>144</t>
  </si>
  <si>
    <t>사회복지담당관</t>
  </si>
  <si>
    <t>복지여성실</t>
  </si>
  <si>
    <t>145</t>
  </si>
  <si>
    <t>보건위생담당관</t>
  </si>
  <si>
    <t>146</t>
  </si>
  <si>
    <t>보건환경연구원(총무과)</t>
  </si>
  <si>
    <t>보건환경연구원</t>
  </si>
  <si>
    <t>147</t>
  </si>
  <si>
    <t>보건연구부</t>
  </si>
  <si>
    <t>148</t>
  </si>
  <si>
    <t>수원농수산물검사소</t>
  </si>
  <si>
    <t>149</t>
  </si>
  <si>
    <t>북부지원</t>
  </si>
  <si>
    <t>150</t>
  </si>
  <si>
    <t>철도물류정책과</t>
  </si>
  <si>
    <t>건설교통위원회</t>
  </si>
  <si>
    <t>철도국</t>
  </si>
  <si>
    <t>151</t>
  </si>
  <si>
    <t>광역도시철도과</t>
  </si>
  <si>
    <t>152</t>
  </si>
  <si>
    <t>철도건설과</t>
  </si>
  <si>
    <t>153</t>
  </si>
  <si>
    <t>교통정책과</t>
  </si>
  <si>
    <t>교통국</t>
  </si>
  <si>
    <t>154</t>
  </si>
  <si>
    <t>버스정책과</t>
  </si>
  <si>
    <t>155</t>
  </si>
  <si>
    <t>굿모닝버스추진단</t>
  </si>
  <si>
    <t>156</t>
  </si>
  <si>
    <t>택시정책과</t>
  </si>
  <si>
    <t>157</t>
  </si>
  <si>
    <t>교통정보센터</t>
  </si>
  <si>
    <t>158</t>
  </si>
  <si>
    <t>건설안전과</t>
  </si>
  <si>
    <t>건설국</t>
  </si>
  <si>
    <t>159</t>
  </si>
  <si>
    <t>도로정책과</t>
  </si>
  <si>
    <t>160</t>
  </si>
  <si>
    <t>하천과</t>
  </si>
  <si>
    <t>161</t>
  </si>
  <si>
    <t>건설기술과</t>
  </si>
  <si>
    <t>162</t>
  </si>
  <si>
    <t>관리과</t>
  </si>
  <si>
    <t>건설본부</t>
  </si>
  <si>
    <t>163</t>
  </si>
  <si>
    <t>도로건설과</t>
  </si>
  <si>
    <t>164</t>
  </si>
  <si>
    <t>북부도로과</t>
  </si>
  <si>
    <t>165</t>
  </si>
  <si>
    <t>건축시설과</t>
  </si>
  <si>
    <t>166</t>
  </si>
  <si>
    <t>167</t>
  </si>
  <si>
    <t>지역정책과</t>
  </si>
  <si>
    <t>도시환경위원회</t>
  </si>
  <si>
    <t>도시주택실</t>
  </si>
  <si>
    <t>168</t>
  </si>
  <si>
    <t>도시정책과</t>
  </si>
  <si>
    <t>169</t>
  </si>
  <si>
    <t>도시주택과</t>
  </si>
  <si>
    <t>170</t>
  </si>
  <si>
    <t>주택정책과</t>
  </si>
  <si>
    <t>171</t>
  </si>
  <si>
    <t>건축디자인과</t>
  </si>
  <si>
    <t>172</t>
  </si>
  <si>
    <t>공공택지과</t>
  </si>
  <si>
    <t>173</t>
  </si>
  <si>
    <t>토지정보과</t>
  </si>
  <si>
    <t>174</t>
  </si>
  <si>
    <t>175</t>
  </si>
  <si>
    <t>도시재생과</t>
  </si>
  <si>
    <t>176</t>
  </si>
  <si>
    <t>도시계획상임기획단</t>
  </si>
  <si>
    <t>177</t>
  </si>
  <si>
    <t>환경정책과</t>
  </si>
  <si>
    <t>환경국</t>
  </si>
  <si>
    <t>178</t>
  </si>
  <si>
    <t>기후대기과</t>
  </si>
  <si>
    <t>179</t>
  </si>
  <si>
    <t>환경안전관리과</t>
  </si>
  <si>
    <t>180</t>
  </si>
  <si>
    <t>자원순환과</t>
  </si>
  <si>
    <t>181</t>
  </si>
  <si>
    <t>북부환경관리과</t>
  </si>
  <si>
    <t>182</t>
  </si>
  <si>
    <t>공단환경관리사업소</t>
  </si>
  <si>
    <t>183</t>
  </si>
  <si>
    <t>공원녹지과</t>
  </si>
  <si>
    <t>184</t>
  </si>
  <si>
    <t>대기연구부</t>
  </si>
  <si>
    <t>185</t>
  </si>
  <si>
    <t>수질연구부</t>
  </si>
  <si>
    <t>186</t>
  </si>
  <si>
    <t>187</t>
  </si>
  <si>
    <t>수자원본부</t>
  </si>
  <si>
    <t>188</t>
  </si>
  <si>
    <t>여성가족교육협력위원회</t>
  </si>
  <si>
    <t>여성가족국</t>
  </si>
  <si>
    <t>189</t>
  </si>
  <si>
    <t>보육정책과</t>
  </si>
  <si>
    <t>190</t>
  </si>
  <si>
    <t>아동청소년과</t>
  </si>
  <si>
    <t>191</t>
  </si>
  <si>
    <t>다문화가족과</t>
  </si>
  <si>
    <t>192</t>
  </si>
  <si>
    <t>여성비전센터</t>
  </si>
  <si>
    <t>193</t>
  </si>
  <si>
    <t>여성능력개발센터</t>
  </si>
  <si>
    <t>194</t>
  </si>
  <si>
    <t>195</t>
  </si>
  <si>
    <t>보육청소년담당관</t>
  </si>
  <si>
    <t>196</t>
  </si>
  <si>
    <t>북부여성비전센터</t>
  </si>
  <si>
    <t>197</t>
  </si>
  <si>
    <t>교육정책과</t>
  </si>
  <si>
    <t>교육협력국</t>
  </si>
  <si>
    <t>198</t>
  </si>
  <si>
    <t>교육협력과</t>
  </si>
  <si>
    <t>199</t>
  </si>
  <si>
    <t>도서관정책과</t>
  </si>
  <si>
    <t>200</t>
  </si>
  <si>
    <t>예결위 계수조정 결과</t>
    <phoneticPr fontId="1" type="noConversion"/>
  </si>
  <si>
    <t>예산결산특별위원회</t>
    <phoneticPr fontId="1" type="noConversion"/>
  </si>
  <si>
    <t>□ 세입예산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</si>
  <si>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</si>
  <si>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</si>
  <si>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</si>
  <si>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</si>
  <si>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사업명</t>
    <phoneticPr fontId="1" type="noConversion"/>
  </si>
  <si>
    <t>감액</t>
    <phoneticPr fontId="1" type="noConversion"/>
  </si>
  <si>
    <t>증액</t>
    <phoneticPr fontId="1" type="noConversion"/>
  </si>
  <si>
    <t>비고
(부대의견)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</si>
  <si>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</si>
  <si>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</si>
  <si>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</si>
  <si>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</si>
  <si>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</si>
  <si>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</si>
  <si>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</si>
  <si>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</si>
  <si>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</si>
  <si>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</si>
  <si>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</si>
  <si>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</si>
  <si>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</si>
  <si>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</si>
  <si>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</si>
  <si>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</si>
  <si>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</si>
  <si>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</si>
  <si>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t>□ 세출예산</t>
    <phoneticPr fontId="1" type="noConversion"/>
  </si>
  <si>
    <t>(의회운영위원회)</t>
    <phoneticPr fontId="1" type="noConversion"/>
  </si>
  <si>
    <t>(기획재정위원회)</t>
    <phoneticPr fontId="1" type="noConversion"/>
  </si>
  <si>
    <t>(경제과학기술위원회)</t>
    <phoneticPr fontId="1" type="noConversion"/>
  </si>
  <si>
    <t>(안전행정위원회)</t>
    <phoneticPr fontId="1" type="noConversion"/>
  </si>
  <si>
    <t>(문화체육관광위원회)</t>
    <phoneticPr fontId="1" type="noConversion"/>
  </si>
  <si>
    <t>(농정해양위원회)</t>
    <phoneticPr fontId="1" type="noConversion"/>
  </si>
  <si>
    <t>(보건복지위원회)</t>
    <phoneticPr fontId="1" type="noConversion"/>
  </si>
  <si>
    <t>(건설교통위원회)</t>
    <phoneticPr fontId="1" type="noConversion"/>
  </si>
  <si>
    <t>(도시환경위원회)</t>
    <phoneticPr fontId="1" type="noConversion"/>
  </si>
  <si>
    <t>(여성가족교육협력위원회)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</si>
  <si>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</si>
  <si>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</si>
  <si>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</si>
  <si>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t>□ 세입예산</t>
    <phoneticPr fontId="1" type="noConversion"/>
  </si>
  <si>
    <t>□ 총     괄</t>
    <phoneticPr fontId="1" type="noConversion"/>
  </si>
  <si>
    <t>세입예산 증감</t>
    <phoneticPr fontId="1" type="noConversion"/>
  </si>
  <si>
    <t>세출예산증감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</si>
  <si>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</si>
  <si>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</si>
  <si>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</si>
  <si>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</si>
  <si>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</si>
  <si>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</si>
  <si>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합  계</t>
    <phoneticPr fontId="1" type="noConversion"/>
  </si>
  <si>
    <t>의회운영위원회</t>
    <phoneticPr fontId="1" type="noConversion"/>
  </si>
  <si>
    <t>기획재정위원회</t>
    <phoneticPr fontId="1" type="noConversion"/>
  </si>
  <si>
    <t>경제과학기술위원회</t>
    <phoneticPr fontId="1" type="noConversion"/>
  </si>
  <si>
    <t>안전행정위원회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</si>
  <si>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</si>
  <si>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</si>
  <si>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</si>
  <si>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건설교통위원회</t>
    <phoneticPr fontId="1" type="noConversion"/>
  </si>
  <si>
    <t>여상가족교육협력위원회</t>
    <phoneticPr fontId="1" type="noConversion"/>
  </si>
  <si>
    <t>감 액</t>
    <phoneticPr fontId="1" type="noConversion"/>
  </si>
  <si>
    <t>증 액</t>
    <phoneticPr fontId="1" type="noConversion"/>
  </si>
  <si>
    <t>□ 회계별 예산 총 규모</t>
    <phoneticPr fontId="1" type="noConversion"/>
  </si>
  <si>
    <t>일반회계</t>
    <phoneticPr fontId="1" type="noConversion"/>
  </si>
  <si>
    <t>특별회계</t>
    <phoneticPr fontId="1" type="noConversion"/>
  </si>
  <si>
    <t>※ 회계별, 위원회별 집행부제출안</t>
    <phoneticPr fontId="1" type="noConversion"/>
  </si>
  <si>
    <t>위원회명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</si>
  <si>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</si>
  <si>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</si>
  <si>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</si>
  <si>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</si>
  <si>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</si>
  <si>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</si>
  <si>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※ 예비비 증감</t>
    <phoneticPr fontId="1" type="noConversion"/>
  </si>
  <si>
    <t>세입기준</t>
    <phoneticPr fontId="1" type="noConversion"/>
  </si>
  <si>
    <t>수정예산(안)</t>
    <phoneticPr fontId="1" type="noConversion"/>
  </si>
  <si>
    <t>세출기준-세입기준</t>
    <phoneticPr fontId="1" type="noConversion"/>
  </si>
  <si>
    <t>세입</t>
    <phoneticPr fontId="1" type="noConversion"/>
  </si>
  <si>
    <t>세출</t>
    <phoneticPr fontId="1" type="noConversion"/>
  </si>
  <si>
    <t>예비비</t>
    <phoneticPr fontId="1" type="noConversion"/>
  </si>
  <si>
    <t>※ 예산안 증감현황</t>
    <phoneticPr fontId="1" type="noConversion"/>
  </si>
  <si>
    <t>특별회계</t>
    <phoneticPr fontId="1" type="noConversion"/>
  </si>
  <si>
    <t>합  계</t>
    <phoneticPr fontId="1" type="noConversion"/>
  </si>
  <si>
    <t>예비비 증감
 - 감액,
+ 증액에 입력</t>
    <phoneticPr fontId="1" type="noConversion"/>
  </si>
  <si>
    <t>비고(???)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</si>
  <si>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</si>
  <si>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</si>
  <si>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</si>
  <si>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</si>
  <si>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</si>
  <si>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</si>
  <si>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</si>
  <si>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</si>
  <si>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</si>
  <si>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</si>
  <si>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</si>
  <si>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</si>
  <si>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</si>
  <si>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</si>
  <si>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</si>
  <si>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</si>
  <si>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</si>
  <si>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</si>
  <si>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</si>
  <si>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t>도시환경위원회</t>
    <phoneticPr fontId="1" type="noConversion"/>
  </si>
  <si>
    <t>2015년도 제2회 일반회계 및 특별회계 추가경정 세입·세출 예산안</t>
    <phoneticPr fontId="1" type="noConversion"/>
  </si>
  <si>
    <t>제4회 추경 일반회계 검증</t>
    <phoneticPr fontId="1" type="noConversion"/>
  </si>
  <si>
    <t>4추 예비비</t>
    <phoneticPr fontId="1" type="noConversion"/>
  </si>
  <si>
    <t>연정협력과</t>
  </si>
  <si>
    <t>대외협력과</t>
  </si>
  <si>
    <t>연정협력국</t>
  </si>
  <si>
    <t>홍보미디어담당관</t>
  </si>
  <si>
    <t>홍보콘텐츠담당관</t>
  </si>
  <si>
    <t>교육지원과</t>
  </si>
  <si>
    <t>교육기획과</t>
  </si>
  <si>
    <t>교수운영과</t>
  </si>
  <si>
    <t>교육컨설팅과</t>
  </si>
  <si>
    <t>역량개발지원과</t>
  </si>
  <si>
    <t>스마트교육과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</si>
  <si>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</si>
  <si>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</si>
  <si>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</si>
  <si>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</si>
  <si>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</si>
  <si>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</si>
  <si>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</si>
  <si>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감염병관리과</t>
  </si>
  <si>
    <t>경기융합타운추진단</t>
  </si>
  <si>
    <t>공동주택과</t>
  </si>
  <si>
    <t>따복하우스과</t>
  </si>
  <si>
    <t>수질정책과</t>
  </si>
  <si>
    <t>수질관리과</t>
  </si>
  <si>
    <t>상하수과</t>
  </si>
  <si>
    <t>수질총량과</t>
  </si>
  <si>
    <t>여성정책과</t>
  </si>
  <si>
    <t>여성권익가족과</t>
  </si>
  <si>
    <t>가족복지담당관</t>
  </si>
  <si>
    <t>북부여성비전담당관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</si>
  <si>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</si>
  <si>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</si>
  <si>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</si>
  <si>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</si>
  <si>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</si>
  <si>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</si>
  <si>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</si>
  <si>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</si>
  <si>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</si>
  <si>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</si>
  <si>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</si>
  <si>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</si>
  <si>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</si>
  <si>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0113</t>
  </si>
  <si>
    <t>0114</t>
  </si>
  <si>
    <t>0115</t>
  </si>
  <si>
    <t>0116</t>
  </si>
  <si>
    <t>0117</t>
  </si>
  <si>
    <t>0118</t>
  </si>
  <si>
    <t>0119</t>
  </si>
  <si>
    <t>0120</t>
  </si>
  <si>
    <t>0121</t>
  </si>
  <si>
    <t>0122</t>
  </si>
  <si>
    <t>0123</t>
  </si>
  <si>
    <t>0124</t>
  </si>
  <si>
    <t>0125</t>
  </si>
  <si>
    <t>0126</t>
  </si>
  <si>
    <t>0127</t>
  </si>
  <si>
    <t>0128</t>
  </si>
  <si>
    <t>0129</t>
  </si>
  <si>
    <t>0130</t>
  </si>
  <si>
    <t>0131</t>
  </si>
  <si>
    <t>0132</t>
  </si>
  <si>
    <t>0133</t>
  </si>
  <si>
    <t>0134</t>
  </si>
  <si>
    <t>0135</t>
  </si>
  <si>
    <t>0136</t>
  </si>
  <si>
    <t>0137</t>
  </si>
  <si>
    <t>0138</t>
  </si>
  <si>
    <t>0139</t>
  </si>
  <si>
    <t>0140</t>
  </si>
  <si>
    <t>0141</t>
  </si>
  <si>
    <t>0142</t>
  </si>
  <si>
    <t>0143</t>
  </si>
  <si>
    <t>0144</t>
  </si>
  <si>
    <t>0145</t>
  </si>
  <si>
    <t>0146</t>
  </si>
  <si>
    <t>0147</t>
  </si>
  <si>
    <t>0148</t>
  </si>
  <si>
    <t>0149</t>
  </si>
  <si>
    <t>0150</t>
  </si>
  <si>
    <t>0151</t>
  </si>
  <si>
    <t>0152</t>
  </si>
  <si>
    <t>0153</t>
  </si>
  <si>
    <t>0154</t>
  </si>
  <si>
    <t>0155</t>
  </si>
  <si>
    <t>0156</t>
  </si>
  <si>
    <t>0157</t>
  </si>
  <si>
    <t>0158</t>
  </si>
  <si>
    <t>0159</t>
  </si>
  <si>
    <t>0160</t>
  </si>
  <si>
    <t>0161</t>
  </si>
  <si>
    <t>0162</t>
  </si>
  <si>
    <t>0163</t>
  </si>
  <si>
    <t>0164</t>
  </si>
  <si>
    <t>0165</t>
  </si>
  <si>
    <t>0166</t>
  </si>
  <si>
    <t>0167</t>
  </si>
  <si>
    <t>0168</t>
  </si>
  <si>
    <t>0169</t>
  </si>
  <si>
    <t>0170</t>
  </si>
  <si>
    <t>0171</t>
  </si>
  <si>
    <t>0172</t>
  </si>
  <si>
    <t>0173</t>
  </si>
  <si>
    <t>0174</t>
  </si>
  <si>
    <t>0175</t>
  </si>
  <si>
    <t>0176</t>
  </si>
  <si>
    <t>0177</t>
  </si>
  <si>
    <t>0178</t>
  </si>
  <si>
    <t>0179</t>
  </si>
  <si>
    <t>0180</t>
  </si>
  <si>
    <t>0181</t>
  </si>
  <si>
    <t>0182</t>
  </si>
  <si>
    <t>0183</t>
  </si>
  <si>
    <t>0184</t>
  </si>
  <si>
    <t>0185</t>
  </si>
  <si>
    <t>0186</t>
  </si>
  <si>
    <t>0187</t>
  </si>
  <si>
    <t>0188</t>
  </si>
  <si>
    <t>0189</t>
  </si>
  <si>
    <t>0190</t>
  </si>
  <si>
    <t>0191</t>
  </si>
  <si>
    <t>0192</t>
  </si>
  <si>
    <t>0193</t>
  </si>
  <si>
    <t>0194</t>
  </si>
  <si>
    <t>0195</t>
  </si>
  <si>
    <t>0196</t>
  </si>
  <si>
    <t>0197</t>
  </si>
  <si>
    <t>0198</t>
  </si>
  <si>
    <t>0199</t>
  </si>
  <si>
    <t>0200</t>
  </si>
  <si>
    <t>0221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</si>
  <si>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</si>
  <si>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</si>
  <si>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</si>
  <si>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</si>
  <si>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</si>
  <si>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</si>
  <si>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</si>
  <si>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</si>
  <si>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</si>
  <si>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0231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</si>
  <si>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</si>
  <si>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</si>
  <si>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</si>
  <si>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</si>
  <si>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</si>
  <si>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</si>
  <si>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</si>
  <si>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</si>
  <si>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</si>
  <si>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0241</t>
  </si>
  <si>
    <t>0242</t>
  </si>
  <si>
    <t>0243</t>
  </si>
  <si>
    <t>0244</t>
  </si>
  <si>
    <t>0245</t>
  </si>
  <si>
    <t>0246</t>
  </si>
  <si>
    <t>0247</t>
  </si>
  <si>
    <t>0248</t>
  </si>
  <si>
    <t>0249</t>
  </si>
  <si>
    <t>0250</t>
  </si>
  <si>
    <t>0251</t>
  </si>
  <si>
    <t>0252</t>
  </si>
  <si>
    <t>0253</t>
  </si>
  <si>
    <t>0254</t>
  </si>
  <si>
    <t>0255</t>
  </si>
  <si>
    <t>0256</t>
  </si>
  <si>
    <t>0257</t>
  </si>
  <si>
    <t>0258</t>
  </si>
  <si>
    <t>0259</t>
  </si>
  <si>
    <t>0260</t>
  </si>
  <si>
    <t>0261</t>
  </si>
  <si>
    <t>0262</t>
  </si>
  <si>
    <t>0263</t>
  </si>
  <si>
    <t>0264</t>
  </si>
  <si>
    <t>0265</t>
  </si>
  <si>
    <t>0266</t>
  </si>
  <si>
    <t>0267</t>
  </si>
  <si>
    <t>0268</t>
  </si>
  <si>
    <t>0269</t>
  </si>
  <si>
    <t>0270</t>
  </si>
  <si>
    <t>0271</t>
  </si>
  <si>
    <t>0272</t>
  </si>
  <si>
    <t>0273</t>
  </si>
  <si>
    <t>0274</t>
  </si>
  <si>
    <t>0275</t>
  </si>
  <si>
    <t>0276</t>
  </si>
  <si>
    <t>0277</t>
  </si>
  <si>
    <t>0278</t>
  </si>
  <si>
    <t>0279</t>
  </si>
  <si>
    <t>0280</t>
  </si>
  <si>
    <t>0281</t>
  </si>
  <si>
    <t>0282</t>
  </si>
  <si>
    <t>0283</t>
  </si>
  <si>
    <t>0284</t>
  </si>
  <si>
    <t>0285</t>
  </si>
  <si>
    <t>0286</t>
  </si>
  <si>
    <t>0287</t>
  </si>
  <si>
    <t>0288</t>
  </si>
  <si>
    <t>0289</t>
  </si>
  <si>
    <t>0290</t>
  </si>
  <si>
    <t>0291</t>
  </si>
  <si>
    <t>0292</t>
  </si>
  <si>
    <t>0293</t>
  </si>
  <si>
    <t>0294</t>
  </si>
  <si>
    <t>0295</t>
  </si>
  <si>
    <t>0296</t>
  </si>
  <si>
    <t>0297</t>
  </si>
  <si>
    <t>0298</t>
  </si>
  <si>
    <t>0299</t>
  </si>
  <si>
    <t>0300</t>
  </si>
  <si>
    <t xml:space="preserve"> - 2017년도 일반회계 및 기타특별회계 예산안, 기금운용계획안</t>
    <phoneticPr fontId="1" type="noConversion"/>
  </si>
  <si>
    <t>2017년도 일반 및 특별회계 세입·세출 예산안(전체예산총괄)</t>
    <phoneticPr fontId="1" type="noConversion"/>
  </si>
  <si>
    <r>
      <t xml:space="preserve">2017년도 </t>
    </r>
    <r>
      <rPr>
        <b/>
        <sz val="22"/>
        <color theme="1"/>
        <rFont val="HY견고딕"/>
        <family val="1"/>
        <charset val="129"/>
      </rPr>
      <t xml:space="preserve">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</si>
  <si>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</t>
    </r>
    <r>
      <rPr>
        <b/>
        <sz val="22"/>
        <color theme="1"/>
        <rFont val="HY견고딕"/>
        <family val="1"/>
        <charset val="129"/>
      </rPr>
      <t xml:space="preserve">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</si>
  <si>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예산안
(가)</t>
    <phoneticPr fontId="27" type="noConversion"/>
  </si>
  <si>
    <t>상임위 예산안
조정액(나)</t>
    <phoneticPr fontId="27" type="noConversion"/>
  </si>
  <si>
    <r>
      <t xml:space="preserve">상임위 조정
예산안
</t>
    </r>
    <r>
      <rPr>
        <b/>
        <sz val="8"/>
        <rFont val="돋움"/>
        <family val="3"/>
        <charset val="129"/>
      </rPr>
      <t>(다=가+나)</t>
    </r>
    <phoneticPr fontId="27" type="noConversion"/>
  </si>
  <si>
    <t>예결위 예산안
조정액(라)</t>
    <phoneticPr fontId="27" type="noConversion"/>
  </si>
  <si>
    <r>
      <t xml:space="preserve">예결위 조정
예산안
</t>
    </r>
    <r>
      <rPr>
        <b/>
        <sz val="8"/>
        <rFont val="돋움"/>
        <family val="3"/>
        <charset val="129"/>
      </rPr>
      <t>(마=가+라)</t>
    </r>
    <phoneticPr fontId="27" type="noConversion"/>
  </si>
  <si>
    <r>
      <t xml:space="preserve">2017년도 경기도 특별회계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</si>
  <si>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경기도 특별회계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</si>
  <si>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(       특별회계)</t>
  </si>
  <si>
    <t>(       특별회계)</t>
    <phoneticPr fontId="1" type="noConversion"/>
  </si>
  <si>
    <r>
      <t xml:space="preserve">2017년도 경기도 기금운용계획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</si>
  <si>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경기도 기금운용계획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</si>
  <si>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(       기금)</t>
    <phoneticPr fontId="1" type="noConversion"/>
  </si>
  <si>
    <t>2017년도 본예산 계속비 사업 조서</t>
    <phoneticPr fontId="27" type="noConversion"/>
  </si>
  <si>
    <t>(단위:천원)</t>
  </si>
  <si>
    <t>사  업  명</t>
  </si>
  <si>
    <t>예산과목
(통계목)</t>
    <phoneticPr fontId="27" type="noConversion"/>
  </si>
  <si>
    <t>총사업비</t>
  </si>
  <si>
    <t xml:space="preserve">   전전년도(2015) 이전</t>
    <phoneticPr fontId="27" type="noConversion"/>
  </si>
  <si>
    <t xml:space="preserve">            전년도(2016)</t>
    <phoneticPr fontId="27" type="noConversion"/>
  </si>
  <si>
    <t>2019 이후</t>
    <phoneticPr fontId="27" type="noConversion"/>
  </si>
  <si>
    <t>비   고</t>
  </si>
  <si>
    <t>예산액</t>
  </si>
  <si>
    <t>집 행 액</t>
  </si>
  <si>
    <t>집행잔액</t>
  </si>
  <si>
    <t>집행액</t>
    <phoneticPr fontId="27" type="noConversion"/>
  </si>
  <si>
    <t>문화관광국</t>
    <phoneticPr fontId="27" type="noConversion"/>
  </si>
  <si>
    <t>문화정책과</t>
    <phoneticPr fontId="27" type="noConversion"/>
  </si>
  <si>
    <t>문화관광국</t>
    <phoneticPr fontId="27" type="noConversion"/>
  </si>
  <si>
    <t>체육과</t>
    <phoneticPr fontId="27" type="noConversion"/>
  </si>
  <si>
    <t>상임위 변경사유
(심의 참고자료)</t>
    <phoneticPr fontId="1" type="noConversion"/>
  </si>
  <si>
    <t>비고
(상임위 부대의견)</t>
    <phoneticPr fontId="1" type="noConversion"/>
  </si>
  <si>
    <t>증감액</t>
    <phoneticPr fontId="1" type="noConversion"/>
  </si>
  <si>
    <t>본예산</t>
  </si>
  <si>
    <t>신규</t>
  </si>
  <si>
    <t>사회적일자리과</t>
    <phoneticPr fontId="1" type="noConversion"/>
  </si>
  <si>
    <t>노인일자리 및 사회활동지원 확대(지자체보조)</t>
    <phoneticPr fontId="1" type="noConversion"/>
  </si>
  <si>
    <t>국비변경내시</t>
    <phoneticPr fontId="1" type="noConversion"/>
  </si>
  <si>
    <t>보건복지부 노인지원과
-6443(2016.11.7.)호</t>
    <phoneticPr fontId="1" type="noConversion"/>
  </si>
  <si>
    <t>국도비</t>
  </si>
  <si>
    <t>국비</t>
  </si>
  <si>
    <t>보건정책과</t>
    <phoneticPr fontId="1" type="noConversion"/>
  </si>
  <si>
    <t>농어촌보건소 등 이전신축</t>
    <phoneticPr fontId="1" type="noConversion"/>
  </si>
  <si>
    <t>국비변경내시</t>
    <phoneticPr fontId="1" type="noConversion"/>
  </si>
  <si>
    <t>보건복지부 건강정책과
-8370(2016.11.9.)호</t>
  </si>
  <si>
    <t>보건복지부 건강정책과
-8370(2016.11.9.)호</t>
    <phoneticPr fontId="1" type="noConversion"/>
  </si>
  <si>
    <t>건강생활지원센터 시설.장비 확충</t>
    <phoneticPr fontId="1" type="noConversion"/>
  </si>
  <si>
    <t>기금</t>
  </si>
  <si>
    <t>공모결과 미선정</t>
    <phoneticPr fontId="1" type="noConversion"/>
  </si>
  <si>
    <t>보건복지부 건강정책과
-8371(2016.11.9.)호</t>
  </si>
  <si>
    <t>보건복지부 건강정책과
-8371(2016.11.9.)호</t>
    <phoneticPr fontId="1" type="noConversion"/>
  </si>
  <si>
    <t>건강증진과</t>
    <phoneticPr fontId="1" type="noConversion"/>
  </si>
  <si>
    <t>지방의료원 기능보강사업</t>
    <phoneticPr fontId="1" type="noConversion"/>
  </si>
  <si>
    <t>보건복지부 공공의료과
-7551(2016.11.7.)호</t>
  </si>
  <si>
    <t>보건복지부 공공의료과
-7551(2016.11.7.)호</t>
    <phoneticPr fontId="1" type="noConversion"/>
  </si>
  <si>
    <t>근로능력있는수급자의탈수급지원(희망키움통장Ⅱ)(국비/직접)
- 희망키움통장Ⅱ</t>
    <phoneticPr fontId="1" type="noConversion"/>
  </si>
  <si>
    <t>보건복지부 자립지원과
-6408(2016.;9.25.)호</t>
    <phoneticPr fontId="1" type="noConversion"/>
  </si>
  <si>
    <t>사회복지담당관</t>
    <phoneticPr fontId="1" type="noConversion"/>
  </si>
  <si>
    <t>노인일자리 및 사회활동지원 확대(지자체보조)(국비/지원)
- 노인일자리 및 사회활동지원</t>
  </si>
  <si>
    <t>노인일자리 및 사회활동지원 확대(지자체보조)(국비/지원)
- 노인일자리 및 사회활동지원</t>
    <phoneticPr fontId="1" type="noConversion"/>
  </si>
  <si>
    <t xml:space="preserve">노인일자리 및 사회활동지원 확대(지자체보조)(국비/지원)
- 수행기관 전담인력 인건비 </t>
  </si>
  <si>
    <t>노인일자리 및 사회활동지원 확대(지자체보조)(국비/지원)
- 시장형수행기관 인센티브지원</t>
    <phoneticPr fontId="1" type="noConversion"/>
  </si>
  <si>
    <t>0245-1</t>
    <phoneticPr fontId="1" type="noConversion"/>
  </si>
  <si>
    <t>노인일자리 및 사회활동 지원 확대(지자체보조)(인건비)
(국비/직접)
- 노인 사회활동 지원 전담인력 인건비</t>
    <phoneticPr fontId="1" type="noConversion"/>
  </si>
  <si>
    <t>농어촌보건소 등 이전신축(국비/지원)
- 농어촌의료서비스개선사업</t>
    <phoneticPr fontId="1" type="noConversion"/>
  </si>
  <si>
    <t>0248-1</t>
    <phoneticPr fontId="1" type="noConversion"/>
  </si>
  <si>
    <t>건강생활지원센터 시설.장비 확충(기금/지원)
- 건강생활지원센터 확충사업</t>
    <phoneticPr fontId="1" type="noConversion"/>
  </si>
  <si>
    <t>0248-2</t>
    <phoneticPr fontId="1" type="noConversion"/>
  </si>
  <si>
    <t>지방의료원 기능보강사업(경기도의료원 노후장비보강)
(국비/직접
- 경기도의료원 노후 장비보강</t>
    <phoneticPr fontId="1" type="noConversion"/>
  </si>
  <si>
    <t>0250-1</t>
    <phoneticPr fontId="1" type="noConversion"/>
  </si>
  <si>
    <t>복지정책과</t>
    <phoneticPr fontId="1" type="noConversion"/>
  </si>
  <si>
    <t>사회성과보상사업 운영지원(자체/직접)
- 보상사업 실무단 운영</t>
  </si>
  <si>
    <t>광역푸드뱅크지원(자체/직접)
- 도 푸드뱅크 운영지원</t>
  </si>
  <si>
    <t>장애인단체 육성 및 지원(자체/직접)
 - 장애인 방송영상 제작교육</t>
  </si>
  <si>
    <t>장애인단체 육성 및 지원(자체/직접)
 - 점자 및 소리소식지 제작・운영 지원</t>
  </si>
  <si>
    <t>장애인복지시설 운영 지원(자체/지원)
 - 개인운영 장애인거주시설 지원</t>
  </si>
  <si>
    <t>장애인복지시설 운영 지원(자체/지원)
 - 장애인주간보호시설 운영</t>
  </si>
  <si>
    <t>중증외상센터 추진단 운영(자체/직접)
- 증증외상환자 예방가능 사망률 관리시스템 구축</t>
  </si>
  <si>
    <t>경기도의료원 공공보건사업 지원(자체/직접)
 - 의료원 본부운영</t>
  </si>
  <si>
    <t>정신보건시설 운영(자체/직접)
- 정신질환자 사회복귀시설 운영</t>
  </si>
  <si>
    <t>이미용사업 지원(자체/직접) 
- 경기도지사배 미용예술경연대회</t>
  </si>
  <si>
    <t>보건연구부</t>
    <phoneticPr fontId="1" type="noConversion"/>
  </si>
  <si>
    <t>더하기 프로젝트(자체/지원)
- 더하기 프로젝트</t>
  </si>
  <si>
    <t>읍면동 지역사회보장협의체 활성화 지원(자체/지원)
- 읍면동 지역사회보장협의체 할성화 지원</t>
  </si>
  <si>
    <t>전국 사회복지사 체육대회 지원(자체/직접)
- 전국 사회복지사 체육대회 지원</t>
  </si>
  <si>
    <t>일하는 청년통장Ⅰ 운영(자체/직접)
- 일하는 청년통장 운영</t>
  </si>
  <si>
    <t>일하는 청년통장Ⅱ 운영(자체/직접)
- 일하는 청년통장Ⅱ 운영</t>
  </si>
  <si>
    <t>교통장애인 재활교육 및 정보교류 한마당(자체/직접)
- 교통장애인 재활교육 및 정보교류 한마당</t>
  </si>
  <si>
    <t>장애인거주시설 자율지도단 운영(자체/직접)
- 장애인거주시설 자율지도단 운영</t>
  </si>
  <si>
    <t>경기도 공공심야약국 운영(자체/직접)
- 경기도 공공심야약국 운영</t>
  </si>
  <si>
    <t>경기도공공보건의료지원단 운영(자체/직접)
- 경기도공공보건의료지원단 운영</t>
  </si>
  <si>
    <t>경기메디투어센터 운영 지원(자체/직접)
- 경기메디투어센터 사업 지원</t>
  </si>
  <si>
    <t>경기도의료원 안성병원 신축이전 지원 사업(자체/직접)
- 경기도의료원 안성병원 신축이전 지원</t>
  </si>
  <si>
    <t>기초정신건강증진센터 지원(기금/지원)
- 기초정신건강증진센터 지원</t>
  </si>
  <si>
    <t>노인전문병원 기능보강(자체/직접)
- 노인전문병원 기능보강</t>
  </si>
  <si>
    <t>사업명세서 사업명 오타 수정
- 보장의체 -&gt; 보장협의체</t>
  </si>
  <si>
    <t>인력증원 1명, 운영비 등</t>
  </si>
  <si>
    <t>2016년 수준으로 복귀</t>
  </si>
  <si>
    <t>지원확대(6개월 이상 운영한곳)</t>
  </si>
  <si>
    <t>장애인 인권지원센터와 중복사업</t>
  </si>
  <si>
    <t>2016년 수준, 홍보비 조정</t>
  </si>
  <si>
    <t>※중증외상환자 관리시스템 구축사업비</t>
  </si>
  <si>
    <t>인건비 부족분</t>
  </si>
  <si>
    <t>북부청과 통합운영</t>
  </si>
  <si>
    <t>한방시범사업 운영</t>
  </si>
  <si>
    <t>일몰사업 환원</t>
  </si>
  <si>
    <t>2017년 국가보훈처 지방재정 투자사업 승인</t>
  </si>
  <si>
    <t>연정사업</t>
  </si>
  <si>
    <t>도비</t>
  </si>
  <si>
    <t>세입없음</t>
    <phoneticPr fontId="1" type="noConversion"/>
  </si>
  <si>
    <t>경로당 노후시설 개선</t>
    <phoneticPr fontId="1" type="noConversion"/>
  </si>
  <si>
    <t>사업설명서페이지</t>
    <phoneticPr fontId="1" type="noConversion"/>
  </si>
  <si>
    <t>2016년 수준으로 복귀
북부 : 345,003천원</t>
    <phoneticPr fontId="1" type="noConversion"/>
  </si>
  <si>
    <t>2016년 수준으로 복귀
남부 : 140,680천원</t>
    <phoneticPr fontId="1" type="noConversion"/>
  </si>
  <si>
    <t>보건위생담당관</t>
    <phoneticPr fontId="1" type="noConversion"/>
  </si>
  <si>
    <t>보조율 조정(10 -&gt;13%)
도비(남부) : 205,273 증액
국비(남부): 11,817 증액</t>
  </si>
  <si>
    <t>보조율 조정(10 -&gt;13%)
도비(북부) : 55,854 증액
국비(북부) : 11,817 감액</t>
  </si>
  <si>
    <t>신규</t>
    <phoneticPr fontId="1" type="noConversion"/>
  </si>
  <si>
    <t>일몰사업 환원
남부 590,000</t>
  </si>
  <si>
    <t>일몰사업 환원
북부 244,000</t>
  </si>
  <si>
    <t>사회복지담당관</t>
    <phoneticPr fontId="1" type="noConversion"/>
  </si>
  <si>
    <t>일몰사업 환원
남부 2,080,000</t>
  </si>
  <si>
    <t>일몰사업 환원
북부 676,000</t>
  </si>
  <si>
    <t>일몰사업 환원
남부 1,750,000</t>
  </si>
  <si>
    <t>일몰사업 환원
북부 490,000</t>
  </si>
  <si>
    <t>( 식품진흥기금)</t>
    <phoneticPr fontId="1" type="noConversion"/>
  </si>
  <si>
    <t>세입없음</t>
    <phoneticPr fontId="1" type="noConversion"/>
  </si>
  <si>
    <t>세입없음</t>
    <phoneticPr fontId="1" type="noConversion"/>
  </si>
  <si>
    <t xml:space="preserve">노인일자리 및 사회활동지원 확대(지자체보조)(국비/지원)
- 수행기관 전담인력 인건비 </t>
    <phoneticPr fontId="1" type="noConversion"/>
  </si>
  <si>
    <t>연정
구분</t>
    <phoneticPr fontId="1" type="noConversion"/>
  </si>
  <si>
    <t>일반</t>
  </si>
  <si>
    <t>연정</t>
  </si>
  <si>
    <t>병원 자체재원 조달</t>
    <phoneticPr fontId="1" type="noConversion"/>
  </si>
  <si>
    <t>노인교통봉사대와 중복</t>
    <phoneticPr fontId="1" type="noConversion"/>
  </si>
  <si>
    <t>단계적으로 운영</t>
    <phoneticPr fontId="1" type="noConversion"/>
  </si>
  <si>
    <t>대한노인회 경기도연합회 지원(자체/직접)
- 대한노인회 경기도연합회 지원</t>
    <phoneticPr fontId="1" type="noConversion"/>
  </si>
  <si>
    <t>세입없음</t>
    <phoneticPr fontId="1" type="noConversion"/>
  </si>
  <si>
    <t>노인여가활동 지원(자체/지원)
- 경로당 사회활동비(자치단체경상보조)</t>
  </si>
  <si>
    <t>한방난임사업 지원(자체/직접)
- 한방난임사업 지원(자치단체경상보조)</t>
  </si>
  <si>
    <t>노인여가활동 지원(자체/지원)
- 노인복지관 운영비(자치단체경상보조)</t>
  </si>
  <si>
    <t>지역사회 복지사업(자체/지원)
- 시군 사회복지협의회 사회복지정보센터 운영
  (자치단체경상보조)</t>
  </si>
  <si>
    <t>장애인복지시설 운영 지원(자체/지원)
 - 장애인복지관 운영(자치단체경상보조)</t>
  </si>
  <si>
    <t>오산 죽미령 UN참전기념 평화공원 조성(자체/지원)
- 오산 죽미령 UN참전기념 평화공원 조성
  (자치단체자본보조)</t>
  </si>
  <si>
    <t>노후 경로당 기능보강사업(자체/지원)
- 노후 경로당 기능보강사업(자치단체자본보조)</t>
  </si>
  <si>
    <t>주민참여형 건강 마을 시범 사업(자체/지원)
-주민참여형 건강 마을 시범 사업(자치단체경상보조)</t>
  </si>
  <si>
    <t>근로자참여형 보건지소 시범 사업(자체/지원)
- 근로자참여형 보건지소 시범 사업(자치단체경상보조)</t>
  </si>
  <si>
    <t>건강협동센터 운영방안 연구용역(자체/직접)
- 건강협동센터 운영방안 연구용역(연구용역비)</t>
  </si>
  <si>
    <t>행정운영비(보건연구부)감염병 관리팀 신설</t>
    <phoneticPr fontId="1" type="noConversion"/>
  </si>
  <si>
    <r>
      <rPr>
        <sz val="11"/>
        <rFont val="맑은 고딕"/>
        <family val="3"/>
        <charset val="129"/>
        <scheme val="minor"/>
      </rPr>
      <t xml:space="preserve">자산취득비
- 조직개편(사무물품)등 구입
</t>
    </r>
    <r>
      <rPr>
        <sz val="10"/>
        <rFont val="맑은 고딕"/>
        <family val="3"/>
        <charset val="129"/>
        <scheme val="minor"/>
      </rPr>
      <t xml:space="preserve">  컴퓨터(모니터포함)                        1,240,000원*5대
  프린터(흑백)                                   450,000원*4대
  복합복사기(프린터,팩스겸용)           8,000,000원*1대
  문서세단기                                     730,000원*1대
  텔레비전                                        900,000원*1대
  냉장고                                           380,000원*1대
  에어컨                                         4,500,000원*2대
  책상(OA)                                        220,000원*5대
  서랍(이동사무용)                             160,000원*5개 
  사무용의자                                     270,000원*5개
  캐비닛                                           330,000원*4개
  책장                                              350,000원*2개
  회의용탁자                                     250,000원*2개
  회의용의자                                    110,000원*12개
  사물함                                           300,000원*3개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</si>
</sst>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#,##0_ ;[Red]\-#,##0\ "/>
    <numFmt numFmtId="177" formatCode="#,##0&quot;건&quot;"/>
    <numFmt numFmtId="178" formatCode="#,##0;[Red]&quot;△&quot;#,##0"/>
    <numFmt numFmtId="179" formatCode="_ * #,##0_ ;_ * \-#,##0_ ;_ * &quot;-&quot;_ ;_ @_ "/>
    <numFmt numFmtId="180" formatCode="#,##0;&quot;△&quot;#,##0"/>
  </numFmts>
  <fonts count="6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8"/>
      <color theme="1"/>
      <name val="궁서체"/>
      <family val="1"/>
      <charset val="129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color rgb="FF0000CC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8"/>
      <name val="돋움"/>
      <family val="3"/>
      <charset val="129"/>
    </font>
    <font>
      <b/>
      <sz val="10"/>
      <color rgb="FF0000CC"/>
      <name val="돋움"/>
      <family val="3"/>
      <charset val="129"/>
    </font>
    <font>
      <sz val="11"/>
      <name val="돋움"/>
      <family val="3"/>
      <charset val="129"/>
    </font>
    <font>
      <b/>
      <sz val="20"/>
      <name val="돋움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rgb="FF0000CC"/>
      <name val="맑은 고딕"/>
      <family val="2"/>
      <charset val="129"/>
      <scheme val="minor"/>
    </font>
    <font>
      <sz val="10"/>
      <color rgb="FF0000CC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</fills>
  <borders count="6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51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32" fillId="0" borderId="0"/>
    <xf numFmtId="179" fontId="32" fillId="0" borderId="0" applyFont="0" applyFill="0" applyBorder="0" applyAlignment="0" applyProtection="0"/>
    <xf numFmtId="179" fontId="32" fillId="0" borderId="0" applyFont="0" applyFill="0" applyBorder="0" applyAlignment="0" applyProtection="0"/>
    <xf numFmtId="179" fontId="32" fillId="0" borderId="0" applyFont="0" applyFill="0" applyBorder="0" applyAlignment="0" applyProtection="0"/>
    <xf numFmtId="0" fontId="41" fillId="0" borderId="0" applyFill="0" applyAlignment="0"/>
    <xf numFmtId="0" fontId="41" fillId="0" borderId="0" applyNumberFormat="0" applyBorder="0" applyProtection="0"/>
    <xf numFmtId="0" fontId="41" fillId="0" borderId="0" applyNumberFormat="0" applyBorder="0" applyProtection="0"/>
    <xf numFmtId="41" fontId="32" fillId="0" borderId="0" applyFont="0" applyFill="0" applyBorder="0" applyAlignment="0" applyProtection="0"/>
    <xf numFmtId="0" fontId="43" fillId="17" borderId="0" applyNumberFormat="0" applyBorder="0" applyAlignment="0" applyProtection="0">
      <alignment vertical="center"/>
    </xf>
    <xf numFmtId="0" fontId="43" fillId="18" borderId="0" applyNumberFormat="0" applyBorder="0" applyAlignment="0" applyProtection="0">
      <alignment vertical="center"/>
    </xf>
    <xf numFmtId="0" fontId="43" fillId="19" borderId="0" applyNumberFormat="0" applyBorder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43" fillId="22" borderId="0" applyNumberFormat="0" applyBorder="0" applyAlignment="0" applyProtection="0">
      <alignment vertical="center"/>
    </xf>
    <xf numFmtId="0" fontId="43" fillId="23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43" fillId="23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35" borderId="54" applyNumberFormat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32" fillId="14" borderId="55" applyNumberFormat="0" applyFont="0" applyAlignment="0" applyProtection="0">
      <alignment vertical="center"/>
    </xf>
    <xf numFmtId="0" fontId="48" fillId="36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37" borderId="56" applyNumberFormat="0" applyAlignment="0" applyProtection="0">
      <alignment vertical="center"/>
    </xf>
    <xf numFmtId="0" fontId="51" fillId="0" borderId="57" applyNumberFormat="0" applyFill="0" applyAlignment="0" applyProtection="0">
      <alignment vertical="center"/>
    </xf>
    <xf numFmtId="0" fontId="52" fillId="0" borderId="58" applyNumberFormat="0" applyFill="0" applyAlignment="0" applyProtection="0">
      <alignment vertical="center"/>
    </xf>
    <xf numFmtId="0" fontId="53" fillId="22" borderId="54" applyNumberFormat="0" applyAlignment="0" applyProtection="0">
      <alignment vertical="center"/>
    </xf>
    <xf numFmtId="0" fontId="54" fillId="0" borderId="59" applyNumberFormat="0" applyFill="0" applyAlignment="0" applyProtection="0">
      <alignment vertical="center"/>
    </xf>
    <xf numFmtId="0" fontId="55" fillId="0" borderId="60" applyNumberFormat="0" applyFill="0" applyAlignment="0" applyProtection="0">
      <alignment vertical="center"/>
    </xf>
    <xf numFmtId="0" fontId="56" fillId="0" borderId="61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9" fillId="35" borderId="62" applyNumberFormat="0" applyAlignment="0" applyProtection="0">
      <alignment vertical="center"/>
    </xf>
  </cellStyleXfs>
  <cellXfs count="28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2" borderId="1" xfId="0" applyFont="1" applyFill="1" applyBorder="1">
      <alignment vertical="center"/>
    </xf>
    <xf numFmtId="0" fontId="2" fillId="0" borderId="1" xfId="0" applyFont="1" applyBorder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2" fillId="4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10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3" fillId="0" borderId="0" xfId="0" applyFont="1">
      <alignment vertical="center"/>
    </xf>
    <xf numFmtId="0" fontId="14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4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2" fillId="5" borderId="5" xfId="0" applyFont="1" applyFill="1" applyBorder="1">
      <alignment vertical="center"/>
    </xf>
    <xf numFmtId="0" fontId="2" fillId="5" borderId="12" xfId="0" applyFont="1" applyFill="1" applyBorder="1">
      <alignment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>
      <alignment horizontal="right" vertical="center"/>
    </xf>
    <xf numFmtId="176" fontId="2" fillId="0" borderId="11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176" fontId="2" fillId="0" borderId="9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76" fontId="2" fillId="7" borderId="11" xfId="1" applyNumberFormat="1" applyFont="1" applyFill="1" applyBorder="1" applyAlignment="1">
      <alignment horizontal="right" vertical="center"/>
    </xf>
    <xf numFmtId="176" fontId="2" fillId="7" borderId="12" xfId="1" applyNumberFormat="1" applyFont="1" applyFill="1" applyBorder="1" applyAlignment="1">
      <alignment horizontal="right" vertical="center"/>
    </xf>
    <xf numFmtId="176" fontId="2" fillId="7" borderId="8" xfId="1" applyNumberFormat="1" applyFont="1" applyFill="1" applyBorder="1" applyAlignment="1">
      <alignment horizontal="right" vertical="center"/>
    </xf>
    <xf numFmtId="176" fontId="2" fillId="7" borderId="9" xfId="1" applyNumberFormat="1" applyFont="1" applyFill="1" applyBorder="1" applyAlignment="1">
      <alignment horizontal="right" vertical="center"/>
    </xf>
    <xf numFmtId="176" fontId="2" fillId="7" borderId="14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8" fillId="6" borderId="13" xfId="0" applyFont="1" applyFill="1" applyBorder="1" applyAlignment="1">
      <alignment horizontal="centerContinuous" vertical="center"/>
    </xf>
    <xf numFmtId="0" fontId="18" fillId="6" borderId="4" xfId="0" applyFont="1" applyFill="1" applyBorder="1" applyAlignment="1">
      <alignment horizontal="centerContinuous" vertical="center"/>
    </xf>
    <xf numFmtId="0" fontId="18" fillId="6" borderId="11" xfId="0" applyFont="1" applyFill="1" applyBorder="1" applyAlignment="1">
      <alignment horizontal="centerContinuous" vertical="center"/>
    </xf>
    <xf numFmtId="176" fontId="2" fillId="6" borderId="4" xfId="1" applyNumberFormat="1" applyFont="1" applyFill="1" applyBorder="1" applyAlignment="1">
      <alignment horizontal="right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8" xfId="0" applyFont="1" applyFill="1" applyBorder="1">
      <alignment vertical="center"/>
    </xf>
    <xf numFmtId="0" fontId="17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0" fillId="0" borderId="0" xfId="0" applyFont="1">
      <alignment vertical="center"/>
    </xf>
    <xf numFmtId="0" fontId="0" fillId="0" borderId="0" xfId="0" applyFill="1">
      <alignment vertical="center"/>
    </xf>
    <xf numFmtId="178" fontId="3" fillId="0" borderId="2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8" fontId="22" fillId="0" borderId="2" xfId="0" applyNumberFormat="1" applyFont="1" applyBorder="1">
      <alignment vertical="center"/>
    </xf>
    <xf numFmtId="0" fontId="22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78" fontId="3" fillId="0" borderId="23" xfId="0" applyNumberFormat="1" applyFont="1" applyBorder="1">
      <alignment vertical="center"/>
    </xf>
    <xf numFmtId="0" fontId="3" fillId="0" borderId="24" xfId="0" applyFont="1" applyBorder="1" applyAlignment="1">
      <alignment horizontal="center" vertical="center"/>
    </xf>
    <xf numFmtId="178" fontId="3" fillId="0" borderId="25" xfId="0" applyNumberFormat="1" applyFont="1" applyBorder="1">
      <alignment vertical="center"/>
    </xf>
    <xf numFmtId="178" fontId="3" fillId="0" borderId="26" xfId="0" applyNumberFormat="1" applyFont="1" applyBorder="1">
      <alignment vertical="center"/>
    </xf>
    <xf numFmtId="0" fontId="19" fillId="0" borderId="0" xfId="0" applyFont="1" applyAlignment="1">
      <alignment horizontal="centerContinuous" vertical="center"/>
    </xf>
    <xf numFmtId="0" fontId="17" fillId="0" borderId="0" xfId="0" applyFont="1" applyFill="1" applyBorder="1" applyAlignment="1">
      <alignment horizontal="left" vertical="center"/>
    </xf>
    <xf numFmtId="0" fontId="22" fillId="0" borderId="0" xfId="0" applyFont="1">
      <alignment vertical="center"/>
    </xf>
    <xf numFmtId="0" fontId="22" fillId="0" borderId="0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8" fontId="22" fillId="0" borderId="0" xfId="0" applyNumberFormat="1" applyFont="1">
      <alignment vertical="center"/>
    </xf>
    <xf numFmtId="0" fontId="22" fillId="0" borderId="0" xfId="0" applyFont="1" applyAlignment="1">
      <alignment horizontal="center" vertical="center"/>
    </xf>
    <xf numFmtId="0" fontId="23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8" fontId="3" fillId="0" borderId="0" xfId="0" applyNumberFormat="1" applyFont="1" applyFill="1" applyBorder="1">
      <alignment vertical="center"/>
    </xf>
    <xf numFmtId="0" fontId="22" fillId="0" borderId="0" xfId="0" applyFont="1" applyBorder="1">
      <alignment vertical="center"/>
    </xf>
    <xf numFmtId="0" fontId="3" fillId="8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4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>
      <alignment vertical="center"/>
    </xf>
    <xf numFmtId="0" fontId="3" fillId="11" borderId="2" xfId="0" applyFont="1" applyFill="1" applyBorder="1" applyAlignment="1">
      <alignment horizontal="center" vertical="center"/>
    </xf>
    <xf numFmtId="176" fontId="3" fillId="11" borderId="2" xfId="0" applyNumberFormat="1" applyFont="1" applyFill="1" applyBorder="1">
      <alignment vertical="center"/>
    </xf>
    <xf numFmtId="0" fontId="25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2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178" fontId="3" fillId="8" borderId="2" xfId="0" applyNumberFormat="1" applyFont="1" applyFill="1" applyBorder="1">
      <alignment vertical="center"/>
    </xf>
    <xf numFmtId="178" fontId="22" fillId="8" borderId="2" xfId="0" applyNumberFormat="1" applyFont="1" applyFill="1" applyBorder="1">
      <alignment vertical="center"/>
    </xf>
    <xf numFmtId="0" fontId="3" fillId="9" borderId="2" xfId="0" applyFont="1" applyFill="1" applyBorder="1" applyAlignment="1">
      <alignment horizontal="center" vertical="center"/>
    </xf>
    <xf numFmtId="0" fontId="22" fillId="8" borderId="2" xfId="0" applyFont="1" applyFill="1" applyBorder="1">
      <alignment vertical="center"/>
    </xf>
    <xf numFmtId="0" fontId="3" fillId="8" borderId="22" xfId="0" applyFont="1" applyFill="1" applyBorder="1" applyAlignment="1">
      <alignment horizontal="center" vertical="center"/>
    </xf>
    <xf numFmtId="178" fontId="3" fillId="8" borderId="23" xfId="0" applyNumberFormat="1" applyFont="1" applyFill="1" applyBorder="1">
      <alignment vertical="center"/>
    </xf>
    <xf numFmtId="0" fontId="3" fillId="0" borderId="28" xfId="0" applyFont="1" applyBorder="1" applyAlignment="1">
      <alignment horizontal="center" vertical="center"/>
    </xf>
    <xf numFmtId="0" fontId="22" fillId="0" borderId="2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5" borderId="4" xfId="0" applyFont="1" applyFill="1" applyBorder="1" applyAlignment="1">
      <alignment vertical="center" wrapText="1"/>
    </xf>
    <xf numFmtId="0" fontId="2" fillId="13" borderId="1" xfId="0" applyFont="1" applyFill="1" applyBorder="1">
      <alignment vertical="center"/>
    </xf>
    <xf numFmtId="178" fontId="29" fillId="6" borderId="2" xfId="0" applyNumberFormat="1" applyFont="1" applyFill="1" applyBorder="1" applyAlignment="1">
      <alignment horizontal="center" vertical="center"/>
    </xf>
    <xf numFmtId="178" fontId="29" fillId="11" borderId="2" xfId="0" applyNumberFormat="1" applyFont="1" applyFill="1" applyBorder="1" applyAlignment="1">
      <alignment horizontal="center" vertical="center"/>
    </xf>
    <xf numFmtId="0" fontId="2" fillId="0" borderId="9" xfId="0" applyFont="1" applyBorder="1" applyAlignment="1">
      <alignment vertical="center" wrapText="1"/>
    </xf>
    <xf numFmtId="0" fontId="32" fillId="0" borderId="0" xfId="2" applyFill="1"/>
    <xf numFmtId="0" fontId="34" fillId="0" borderId="0" xfId="2" applyFont="1" applyAlignment="1">
      <alignment vertical="center"/>
    </xf>
    <xf numFmtId="0" fontId="35" fillId="0" borderId="0" xfId="2" applyFont="1" applyAlignment="1">
      <alignment vertical="center"/>
    </xf>
    <xf numFmtId="179" fontId="36" fillId="0" borderId="0" xfId="3" applyFont="1" applyFill="1"/>
    <xf numFmtId="0" fontId="36" fillId="0" borderId="0" xfId="2" applyFont="1" applyFill="1" applyAlignment="1">
      <alignment horizontal="right"/>
    </xf>
    <xf numFmtId="0" fontId="36" fillId="0" borderId="0" xfId="2" applyFont="1" applyFill="1"/>
    <xf numFmtId="0" fontId="37" fillId="14" borderId="31" xfId="2" applyFont="1" applyFill="1" applyBorder="1" applyAlignment="1">
      <alignment vertical="center"/>
    </xf>
    <xf numFmtId="0" fontId="37" fillId="14" borderId="32" xfId="2" applyFont="1" applyFill="1" applyBorder="1" applyAlignment="1">
      <alignment vertical="center"/>
    </xf>
    <xf numFmtId="0" fontId="37" fillId="14" borderId="33" xfId="2" applyFont="1" applyFill="1" applyBorder="1" applyAlignment="1">
      <alignment vertical="center"/>
    </xf>
    <xf numFmtId="0" fontId="32" fillId="0" borderId="0" xfId="2" applyFill="1" applyBorder="1"/>
    <xf numFmtId="0" fontId="37" fillId="14" borderId="37" xfId="2" applyFont="1" applyFill="1" applyBorder="1" applyAlignment="1">
      <alignment horizontal="center" vertical="center"/>
    </xf>
    <xf numFmtId="0" fontId="37" fillId="14" borderId="37" xfId="2" applyFont="1" applyFill="1" applyBorder="1" applyAlignment="1">
      <alignment horizontal="center" vertical="center" wrapText="1"/>
    </xf>
    <xf numFmtId="0" fontId="37" fillId="14" borderId="37" xfId="2" applyFont="1" applyFill="1" applyBorder="1" applyAlignment="1">
      <alignment horizontal="center" vertical="center" wrapText="1" shrinkToFit="1"/>
    </xf>
    <xf numFmtId="0" fontId="36" fillId="0" borderId="29" xfId="2" applyFont="1" applyFill="1" applyBorder="1" applyAlignment="1">
      <alignment horizontal="left" vertical="center" shrinkToFit="1"/>
    </xf>
    <xf numFmtId="0" fontId="36" fillId="0" borderId="30" xfId="2" applyFont="1" applyFill="1" applyBorder="1" applyAlignment="1">
      <alignment horizontal="center" vertical="center" shrinkToFit="1"/>
    </xf>
    <xf numFmtId="180" fontId="36" fillId="0" borderId="30" xfId="4" applyNumberFormat="1" applyFont="1" applyFill="1" applyBorder="1" applyAlignment="1">
      <alignment horizontal="right" vertical="center" shrinkToFit="1"/>
    </xf>
    <xf numFmtId="180" fontId="36" fillId="0" borderId="34" xfId="4" applyNumberFormat="1" applyFont="1" applyFill="1" applyBorder="1" applyAlignment="1">
      <alignment horizontal="right" vertical="center" shrinkToFit="1"/>
    </xf>
    <xf numFmtId="0" fontId="36" fillId="0" borderId="35" xfId="2" quotePrefix="1" applyFont="1" applyFill="1" applyBorder="1" applyAlignment="1">
      <alignment vertical="center" shrinkToFit="1"/>
    </xf>
    <xf numFmtId="0" fontId="36" fillId="15" borderId="41" xfId="2" applyFont="1" applyFill="1" applyBorder="1" applyAlignment="1">
      <alignment horizontal="left" vertical="center" wrapText="1" shrinkToFit="1"/>
    </xf>
    <xf numFmtId="0" fontId="36" fillId="0" borderId="42" xfId="2" applyFont="1" applyFill="1" applyBorder="1" applyAlignment="1">
      <alignment horizontal="center" vertical="center" shrinkToFit="1"/>
    </xf>
    <xf numFmtId="180" fontId="36" fillId="0" borderId="42" xfId="4" applyNumberFormat="1" applyFont="1" applyFill="1" applyBorder="1" applyAlignment="1">
      <alignment horizontal="right" vertical="center" shrinkToFit="1"/>
    </xf>
    <xf numFmtId="180" fontId="36" fillId="0" borderId="43" xfId="4" applyNumberFormat="1" applyFont="1" applyFill="1" applyBorder="1" applyAlignment="1">
      <alignment horizontal="right" vertical="center" shrinkToFit="1"/>
    </xf>
    <xf numFmtId="0" fontId="36" fillId="0" borderId="40" xfId="2" applyFont="1" applyFill="1" applyBorder="1" applyAlignment="1">
      <alignment vertical="center" shrinkToFit="1"/>
    </xf>
    <xf numFmtId="0" fontId="36" fillId="0" borderId="44" xfId="2" applyFont="1" applyFill="1" applyBorder="1" applyAlignment="1">
      <alignment horizontal="center" vertical="center" shrinkToFit="1"/>
    </xf>
    <xf numFmtId="180" fontId="36" fillId="0" borderId="44" xfId="4" applyNumberFormat="1" applyFont="1" applyFill="1" applyBorder="1" applyAlignment="1">
      <alignment horizontal="right" vertical="center" shrinkToFit="1"/>
    </xf>
    <xf numFmtId="180" fontId="36" fillId="0" borderId="45" xfId="4" applyNumberFormat="1" applyFont="1" applyFill="1" applyBorder="1" applyAlignment="1">
      <alignment horizontal="right" vertical="center" shrinkToFit="1"/>
    </xf>
    <xf numFmtId="0" fontId="36" fillId="0" borderId="46" xfId="2" applyFont="1" applyFill="1" applyBorder="1" applyAlignment="1">
      <alignment horizontal="center" vertical="center" shrinkToFit="1"/>
    </xf>
    <xf numFmtId="180" fontId="36" fillId="0" borderId="46" xfId="4" applyNumberFormat="1" applyFont="1" applyFill="1" applyBorder="1" applyAlignment="1">
      <alignment horizontal="right" vertical="center" shrinkToFit="1"/>
    </xf>
    <xf numFmtId="180" fontId="36" fillId="0" borderId="47" xfId="4" applyNumberFormat="1" applyFont="1" applyFill="1" applyBorder="1" applyAlignment="1">
      <alignment horizontal="right" vertical="center" shrinkToFit="1"/>
    </xf>
    <xf numFmtId="0" fontId="36" fillId="15" borderId="41" xfId="2" applyFont="1" applyFill="1" applyBorder="1" applyAlignment="1">
      <alignment horizontal="left" vertical="center" shrinkToFit="1"/>
    </xf>
    <xf numFmtId="0" fontId="36" fillId="0" borderId="41" xfId="2" applyFont="1" applyFill="1" applyBorder="1" applyAlignment="1">
      <alignment horizontal="center" vertical="center" shrinkToFit="1"/>
    </xf>
    <xf numFmtId="0" fontId="36" fillId="0" borderId="41" xfId="2" applyFont="1" applyFill="1" applyBorder="1" applyAlignment="1">
      <alignment horizontal="left" vertical="center" shrinkToFit="1"/>
    </xf>
    <xf numFmtId="0" fontId="36" fillId="0" borderId="41" xfId="2" applyFont="1" applyFill="1" applyBorder="1" applyAlignment="1">
      <alignment shrinkToFit="1"/>
    </xf>
    <xf numFmtId="0" fontId="36" fillId="0" borderId="36" xfId="2" applyFont="1" applyFill="1" applyBorder="1" applyAlignment="1">
      <alignment horizontal="left" vertical="center" shrinkToFit="1"/>
    </xf>
    <xf numFmtId="0" fontId="36" fillId="0" borderId="48" xfId="2" applyFont="1" applyFill="1" applyBorder="1" applyAlignment="1">
      <alignment horizontal="center" vertical="center" shrinkToFit="1"/>
    </xf>
    <xf numFmtId="180" fontId="36" fillId="0" borderId="48" xfId="4" applyNumberFormat="1" applyFont="1" applyFill="1" applyBorder="1" applyAlignment="1">
      <alignment horizontal="right" vertical="center" shrinkToFit="1"/>
    </xf>
    <xf numFmtId="180" fontId="36" fillId="0" borderId="49" xfId="4" applyNumberFormat="1" applyFont="1" applyFill="1" applyBorder="1" applyAlignment="1">
      <alignment horizontal="right" vertical="center" shrinkToFit="1"/>
    </xf>
    <xf numFmtId="0" fontId="36" fillId="0" borderId="39" xfId="2" applyFont="1" applyFill="1" applyBorder="1" applyAlignment="1">
      <alignment vertical="center" shrinkToFit="1"/>
    </xf>
    <xf numFmtId="0" fontId="38" fillId="0" borderId="29" xfId="2" applyFont="1" applyFill="1" applyBorder="1" applyAlignment="1">
      <alignment horizontal="left" vertical="center"/>
    </xf>
    <xf numFmtId="0" fontId="38" fillId="0" borderId="30" xfId="2" applyFont="1" applyFill="1" applyBorder="1" applyAlignment="1">
      <alignment horizontal="center" vertical="center" shrinkToFit="1"/>
    </xf>
    <xf numFmtId="180" fontId="38" fillId="0" borderId="30" xfId="4" applyNumberFormat="1" applyFont="1" applyFill="1" applyBorder="1" applyAlignment="1">
      <alignment horizontal="right" vertical="center" shrinkToFit="1"/>
    </xf>
    <xf numFmtId="180" fontId="38" fillId="0" borderId="34" xfId="4" applyNumberFormat="1" applyFont="1" applyFill="1" applyBorder="1" applyAlignment="1">
      <alignment horizontal="right" vertical="center" shrinkToFit="1"/>
    </xf>
    <xf numFmtId="0" fontId="38" fillId="0" borderId="35" xfId="2" quotePrefix="1" applyFont="1" applyFill="1" applyBorder="1" applyAlignment="1">
      <alignment vertical="center" shrinkToFit="1"/>
    </xf>
    <xf numFmtId="0" fontId="39" fillId="0" borderId="50" xfId="2" applyFont="1" applyBorder="1" applyAlignment="1">
      <alignment vertical="center"/>
    </xf>
    <xf numFmtId="0" fontId="38" fillId="0" borderId="42" xfId="2" applyFont="1" applyFill="1" applyBorder="1" applyAlignment="1">
      <alignment horizontal="center" vertical="center" shrinkToFit="1"/>
    </xf>
    <xf numFmtId="180" fontId="38" fillId="0" borderId="42" xfId="4" applyNumberFormat="1" applyFont="1" applyFill="1" applyBorder="1" applyAlignment="1">
      <alignment horizontal="right" vertical="center" shrinkToFit="1"/>
    </xf>
    <xf numFmtId="180" fontId="38" fillId="0" borderId="43" xfId="4" applyNumberFormat="1" applyFont="1" applyFill="1" applyBorder="1" applyAlignment="1">
      <alignment horizontal="right" vertical="center" shrinkToFit="1"/>
    </xf>
    <xf numFmtId="0" fontId="38" fillId="0" borderId="40" xfId="2" applyFont="1" applyFill="1" applyBorder="1" applyAlignment="1">
      <alignment vertical="center" shrinkToFit="1"/>
    </xf>
    <xf numFmtId="0" fontId="40" fillId="0" borderId="41" xfId="2" applyFont="1" applyFill="1" applyBorder="1" applyAlignment="1">
      <alignment horizontal="left" vertical="center"/>
    </xf>
    <xf numFmtId="0" fontId="38" fillId="0" borderId="44" xfId="2" applyFont="1" applyFill="1" applyBorder="1" applyAlignment="1">
      <alignment horizontal="center" vertical="center" shrinkToFit="1"/>
    </xf>
    <xf numFmtId="180" fontId="38" fillId="0" borderId="44" xfId="4" applyNumberFormat="1" applyFont="1" applyFill="1" applyBorder="1" applyAlignment="1">
      <alignment horizontal="right" vertical="center" shrinkToFit="1"/>
    </xf>
    <xf numFmtId="180" fontId="38" fillId="0" borderId="45" xfId="4" applyNumberFormat="1" applyFont="1" applyFill="1" applyBorder="1" applyAlignment="1">
      <alignment horizontal="right" vertical="center" shrinkToFit="1"/>
    </xf>
    <xf numFmtId="0" fontId="38" fillId="0" borderId="41" xfId="2" applyFont="1" applyFill="1" applyBorder="1" applyAlignment="1">
      <alignment horizontal="left" vertical="center" shrinkToFit="1"/>
    </xf>
    <xf numFmtId="0" fontId="38" fillId="0" borderId="46" xfId="2" applyFont="1" applyFill="1" applyBorder="1" applyAlignment="1">
      <alignment horizontal="center" vertical="center" shrinkToFit="1"/>
    </xf>
    <xf numFmtId="180" fontId="38" fillId="0" borderId="46" xfId="4" applyNumberFormat="1" applyFont="1" applyFill="1" applyBorder="1" applyAlignment="1">
      <alignment horizontal="right" vertical="center" shrinkToFit="1"/>
    </xf>
    <xf numFmtId="180" fontId="38" fillId="0" borderId="47" xfId="4" applyNumberFormat="1" applyFont="1" applyFill="1" applyBorder="1" applyAlignment="1">
      <alignment horizontal="right" vertical="center" shrinkToFit="1"/>
    </xf>
    <xf numFmtId="0" fontId="38" fillId="0" borderId="41" xfId="2" applyFont="1" applyFill="1" applyBorder="1" applyAlignment="1">
      <alignment horizontal="center" vertical="center" shrinkToFit="1"/>
    </xf>
    <xf numFmtId="0" fontId="38" fillId="0" borderId="41" xfId="2" applyFont="1" applyFill="1" applyBorder="1" applyAlignment="1">
      <alignment shrinkToFit="1"/>
    </xf>
    <xf numFmtId="0" fontId="38" fillId="0" borderId="36" xfId="2" applyFont="1" applyFill="1" applyBorder="1" applyAlignment="1">
      <alignment horizontal="left" vertical="center" shrinkToFit="1"/>
    </xf>
    <xf numFmtId="0" fontId="38" fillId="0" borderId="48" xfId="2" applyFont="1" applyFill="1" applyBorder="1" applyAlignment="1">
      <alignment horizontal="center" vertical="center" shrinkToFit="1"/>
    </xf>
    <xf numFmtId="180" fontId="38" fillId="0" borderId="48" xfId="4" applyNumberFormat="1" applyFont="1" applyFill="1" applyBorder="1" applyAlignment="1">
      <alignment horizontal="right" vertical="center" shrinkToFit="1"/>
    </xf>
    <xf numFmtId="180" fontId="38" fillId="0" borderId="49" xfId="4" applyNumberFormat="1" applyFont="1" applyFill="1" applyBorder="1" applyAlignment="1">
      <alignment horizontal="right" vertical="center" shrinkToFit="1"/>
    </xf>
    <xf numFmtId="0" fontId="38" fillId="0" borderId="39" xfId="2" applyFont="1" applyFill="1" applyBorder="1" applyAlignment="1">
      <alignment vertical="center" shrinkToFit="1"/>
    </xf>
    <xf numFmtId="0" fontId="21" fillId="9" borderId="2" xfId="0" applyFont="1" applyFill="1" applyBorder="1" applyAlignment="1">
      <alignment horizontal="center" vertical="center"/>
    </xf>
    <xf numFmtId="0" fontId="12" fillId="8" borderId="2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12" fillId="0" borderId="0" xfId="0" applyFont="1">
      <alignment vertical="center"/>
    </xf>
    <xf numFmtId="178" fontId="22" fillId="0" borderId="0" xfId="0" applyNumberFormat="1" applyFont="1" applyBorder="1">
      <alignment vertical="center"/>
    </xf>
    <xf numFmtId="178" fontId="28" fillId="6" borderId="2" xfId="0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60" fillId="0" borderId="4" xfId="0" applyFont="1" applyBorder="1">
      <alignment vertical="center"/>
    </xf>
    <xf numFmtId="176" fontId="60" fillId="0" borderId="8" xfId="1" applyNumberFormat="1" applyFont="1" applyBorder="1" applyAlignment="1">
      <alignment horizontal="right" vertical="center"/>
    </xf>
    <xf numFmtId="176" fontId="61" fillId="0" borderId="4" xfId="1" applyNumberFormat="1" applyFont="1" applyBorder="1" applyAlignment="1">
      <alignment horizontal="right" vertical="center"/>
    </xf>
    <xf numFmtId="176" fontId="61" fillId="0" borderId="8" xfId="1" applyNumberFormat="1" applyFont="1" applyBorder="1" applyAlignment="1">
      <alignment horizontal="right" vertical="center"/>
    </xf>
    <xf numFmtId="0" fontId="61" fillId="0" borderId="4" xfId="0" applyFont="1" applyBorder="1" applyAlignment="1">
      <alignment horizontal="center" vertical="center"/>
    </xf>
    <xf numFmtId="0" fontId="61" fillId="0" borderId="8" xfId="0" applyFont="1" applyBorder="1" applyAlignment="1">
      <alignment vertical="center" wrapText="1"/>
    </xf>
    <xf numFmtId="0" fontId="61" fillId="0" borderId="0" xfId="0" applyFont="1">
      <alignment vertical="center"/>
    </xf>
    <xf numFmtId="0" fontId="61" fillId="0" borderId="4" xfId="0" applyFont="1" applyBorder="1">
      <alignment vertical="center"/>
    </xf>
    <xf numFmtId="0" fontId="61" fillId="0" borderId="8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4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13" xfId="0" applyFont="1" applyBorder="1">
      <alignment vertical="center"/>
    </xf>
    <xf numFmtId="0" fontId="62" fillId="0" borderId="13" xfId="0" applyFont="1" applyBorder="1">
      <alignment vertical="center"/>
    </xf>
    <xf numFmtId="0" fontId="62" fillId="0" borderId="4" xfId="0" applyFont="1" applyBorder="1">
      <alignment vertical="center"/>
    </xf>
    <xf numFmtId="0" fontId="62" fillId="0" borderId="11" xfId="0" applyFont="1" applyBorder="1">
      <alignment vertical="center"/>
    </xf>
    <xf numFmtId="0" fontId="63" fillId="5" borderId="4" xfId="0" applyFont="1" applyFill="1" applyBorder="1">
      <alignment vertical="center"/>
    </xf>
    <xf numFmtId="0" fontId="63" fillId="5" borderId="11" xfId="0" applyFont="1" applyFill="1" applyBorder="1">
      <alignment vertical="center"/>
    </xf>
    <xf numFmtId="0" fontId="63" fillId="5" borderId="4" xfId="0" applyFont="1" applyFill="1" applyBorder="1" applyAlignment="1">
      <alignment vertical="center" wrapText="1"/>
    </xf>
    <xf numFmtId="176" fontId="63" fillId="0" borderId="11" xfId="1" applyNumberFormat="1" applyFont="1" applyBorder="1" applyAlignment="1">
      <alignment horizontal="right" vertical="center"/>
    </xf>
    <xf numFmtId="176" fontId="63" fillId="0" borderId="4" xfId="1" applyNumberFormat="1" applyFont="1" applyBorder="1" applyAlignment="1">
      <alignment horizontal="right" vertical="center"/>
    </xf>
    <xf numFmtId="176" fontId="63" fillId="0" borderId="8" xfId="1" applyNumberFormat="1" applyFont="1" applyBorder="1" applyAlignment="1">
      <alignment horizontal="right" vertical="center"/>
    </xf>
    <xf numFmtId="176" fontId="63" fillId="7" borderId="11" xfId="1" applyNumberFormat="1" applyFont="1" applyFill="1" applyBorder="1" applyAlignment="1">
      <alignment horizontal="right" vertical="center"/>
    </xf>
    <xf numFmtId="176" fontId="63" fillId="7" borderId="8" xfId="1" applyNumberFormat="1" applyFont="1" applyFill="1" applyBorder="1" applyAlignment="1">
      <alignment horizontal="right" vertical="center"/>
    </xf>
    <xf numFmtId="0" fontId="63" fillId="0" borderId="4" xfId="0" applyFont="1" applyBorder="1" applyAlignment="1">
      <alignment horizontal="center" vertical="center"/>
    </xf>
    <xf numFmtId="0" fontId="63" fillId="0" borderId="8" xfId="0" applyFont="1" applyBorder="1" applyAlignment="1">
      <alignment horizontal="center" vertical="center" wrapText="1"/>
    </xf>
    <xf numFmtId="0" fontId="63" fillId="0" borderId="8" xfId="0" applyFont="1" applyBorder="1" applyAlignment="1">
      <alignment horizontal="center" vertical="center"/>
    </xf>
    <xf numFmtId="0" fontId="63" fillId="0" borderId="8" xfId="0" applyFont="1" applyBorder="1" applyAlignment="1">
      <alignment vertical="center" wrapText="1"/>
    </xf>
    <xf numFmtId="0" fontId="63" fillId="0" borderId="0" xfId="0" applyFont="1">
      <alignment vertical="center"/>
    </xf>
    <xf numFmtId="176" fontId="62" fillId="0" borderId="4" xfId="1" applyNumberFormat="1" applyFont="1" applyBorder="1" applyAlignment="1">
      <alignment horizontal="right" vertical="center"/>
    </xf>
    <xf numFmtId="0" fontId="63" fillId="0" borderId="13" xfId="0" applyFont="1" applyBorder="1">
      <alignment vertical="center"/>
    </xf>
    <xf numFmtId="0" fontId="63" fillId="0" borderId="4" xfId="0" applyFont="1" applyBorder="1">
      <alignment vertical="center"/>
    </xf>
    <xf numFmtId="0" fontId="63" fillId="0" borderId="11" xfId="0" applyFont="1" applyBorder="1">
      <alignment vertical="center"/>
    </xf>
    <xf numFmtId="0" fontId="63" fillId="0" borderId="8" xfId="0" applyFont="1" applyBorder="1" applyAlignment="1">
      <alignment horizontal="left" vertical="center" wrapText="1"/>
    </xf>
    <xf numFmtId="0" fontId="3" fillId="10" borderId="2" xfId="0" applyFont="1" applyFill="1" applyBorder="1" applyAlignment="1">
      <alignment horizontal="center" vertical="center"/>
    </xf>
    <xf numFmtId="0" fontId="22" fillId="0" borderId="17" xfId="0" applyFont="1" applyBorder="1" applyAlignment="1">
      <alignment horizontal="left" vertical="center" wrapText="1"/>
    </xf>
    <xf numFmtId="0" fontId="22" fillId="0" borderId="27" xfId="0" applyFont="1" applyBorder="1" applyAlignment="1">
      <alignment horizontal="left" vertical="center" wrapText="1"/>
    </xf>
    <xf numFmtId="0" fontId="21" fillId="9" borderId="19" xfId="0" applyFont="1" applyFill="1" applyBorder="1" applyAlignment="1">
      <alignment horizontal="center" vertical="center"/>
    </xf>
    <xf numFmtId="0" fontId="21" fillId="9" borderId="22" xfId="0" applyFont="1" applyFill="1" applyBorder="1" applyAlignment="1">
      <alignment horizontal="center" vertical="center"/>
    </xf>
    <xf numFmtId="0" fontId="21" fillId="9" borderId="20" xfId="0" applyFont="1" applyFill="1" applyBorder="1" applyAlignment="1">
      <alignment horizontal="center" vertical="center"/>
    </xf>
    <xf numFmtId="0" fontId="21" fillId="9" borderId="2" xfId="0" applyFont="1" applyFill="1" applyBorder="1" applyAlignment="1">
      <alignment horizontal="center" vertical="center"/>
    </xf>
    <xf numFmtId="0" fontId="21" fillId="9" borderId="21" xfId="0" applyFont="1" applyFill="1" applyBorder="1" applyAlignment="1">
      <alignment horizontal="center" vertical="center"/>
    </xf>
    <xf numFmtId="0" fontId="21" fillId="9" borderId="23" xfId="0" applyFont="1" applyFill="1" applyBorder="1" applyAlignment="1">
      <alignment horizontal="center" vertical="center"/>
    </xf>
    <xf numFmtId="0" fontId="21" fillId="9" borderId="51" xfId="0" applyFont="1" applyFill="1" applyBorder="1" applyAlignment="1">
      <alignment horizontal="center" vertical="center"/>
    </xf>
    <xf numFmtId="0" fontId="21" fillId="9" borderId="53" xfId="0" applyFont="1" applyFill="1" applyBorder="1" applyAlignment="1">
      <alignment horizontal="center" vertical="center"/>
    </xf>
    <xf numFmtId="0" fontId="21" fillId="9" borderId="52" xfId="0" applyFont="1" applyFill="1" applyBorder="1" applyAlignment="1">
      <alignment horizontal="center" vertical="center"/>
    </xf>
    <xf numFmtId="178" fontId="26" fillId="11" borderId="2" xfId="0" applyNumberFormat="1" applyFont="1" applyFill="1" applyBorder="1" applyAlignment="1">
      <alignment horizontal="center" vertical="center" wrapText="1"/>
    </xf>
    <xf numFmtId="178" fontId="26" fillId="11" borderId="2" xfId="0" applyNumberFormat="1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178" fontId="28" fillId="7" borderId="2" xfId="0" applyNumberFormat="1" applyFont="1" applyFill="1" applyBorder="1" applyAlignment="1">
      <alignment horizontal="center" vertical="center" wrapText="1"/>
    </xf>
    <xf numFmtId="178" fontId="28" fillId="7" borderId="2" xfId="0" applyNumberFormat="1" applyFont="1" applyFill="1" applyBorder="1" applyAlignment="1">
      <alignment horizontal="center" vertical="center"/>
    </xf>
    <xf numFmtId="0" fontId="12" fillId="7" borderId="2" xfId="0" applyFont="1" applyFill="1" applyBorder="1" applyAlignment="1">
      <alignment horizontal="center" vertical="center"/>
    </xf>
    <xf numFmtId="0" fontId="12" fillId="7" borderId="10" xfId="0" applyFont="1" applyFill="1" applyBorder="1" applyAlignment="1">
      <alignment horizontal="center" vertical="center" wrapText="1"/>
    </xf>
    <xf numFmtId="0" fontId="12" fillId="7" borderId="2" xfId="0" applyFont="1" applyFill="1" applyBorder="1" applyAlignment="1">
      <alignment horizontal="center" vertical="center" wrapText="1"/>
    </xf>
    <xf numFmtId="0" fontId="12" fillId="7" borderId="10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178" fontId="28" fillId="6" borderId="2" xfId="0" applyNumberFormat="1" applyFont="1" applyFill="1" applyBorder="1" applyAlignment="1">
      <alignment horizontal="center" vertical="center" wrapText="1"/>
    </xf>
    <xf numFmtId="178" fontId="29" fillId="6" borderId="2" xfId="0" applyNumberFormat="1" applyFont="1" applyFill="1" applyBorder="1" applyAlignment="1">
      <alignment horizontal="center" vertical="center"/>
    </xf>
    <xf numFmtId="178" fontId="26" fillId="6" borderId="2" xfId="0" applyNumberFormat="1" applyFont="1" applyFill="1" applyBorder="1" applyAlignment="1">
      <alignment horizontal="center" vertical="center" wrapText="1"/>
    </xf>
    <xf numFmtId="178" fontId="26" fillId="6" borderId="2" xfId="0" applyNumberFormat="1" applyFont="1" applyFill="1" applyBorder="1" applyAlignment="1">
      <alignment horizontal="center" vertical="center"/>
    </xf>
    <xf numFmtId="178" fontId="31" fillId="11" borderId="2" xfId="0" applyNumberFormat="1" applyFont="1" applyFill="1" applyBorder="1" applyAlignment="1">
      <alignment horizontal="center" vertical="center" wrapText="1"/>
    </xf>
    <xf numFmtId="178" fontId="31" fillId="11" borderId="2" xfId="0" applyNumberFormat="1" applyFont="1" applyFill="1" applyBorder="1" applyAlignment="1">
      <alignment horizontal="center" vertical="center"/>
    </xf>
    <xf numFmtId="0" fontId="13" fillId="7" borderId="17" xfId="0" applyFont="1" applyFill="1" applyBorder="1" applyAlignment="1">
      <alignment horizontal="center" vertical="center" wrapText="1"/>
    </xf>
    <xf numFmtId="0" fontId="13" fillId="7" borderId="27" xfId="0" applyFont="1" applyFill="1" applyBorder="1" applyAlignment="1">
      <alignment horizontal="center" vertical="center" wrapText="1"/>
    </xf>
    <xf numFmtId="0" fontId="13" fillId="8" borderId="2" xfId="0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12" fillId="8" borderId="2" xfId="0" applyFont="1" applyFill="1" applyBorder="1" applyAlignment="1">
      <alignment horizontal="center" vertical="center" wrapText="1"/>
    </xf>
    <xf numFmtId="0" fontId="12" fillId="8" borderId="2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 wrapText="1"/>
    </xf>
    <xf numFmtId="0" fontId="42" fillId="8" borderId="2" xfId="0" applyFont="1" applyFill="1" applyBorder="1" applyAlignment="1">
      <alignment horizontal="center" vertical="center"/>
    </xf>
    <xf numFmtId="178" fontId="28" fillId="16" borderId="17" xfId="0" applyNumberFormat="1" applyFont="1" applyFill="1" applyBorder="1" applyAlignment="1">
      <alignment horizontal="center" vertical="center" wrapText="1"/>
    </xf>
    <xf numFmtId="178" fontId="28" fillId="16" borderId="27" xfId="0" applyNumberFormat="1" applyFont="1" applyFill="1" applyBorder="1" applyAlignment="1">
      <alignment horizontal="center" vertical="center" wrapText="1"/>
    </xf>
    <xf numFmtId="0" fontId="12" fillId="7" borderId="17" xfId="0" applyFont="1" applyFill="1" applyBorder="1" applyAlignment="1">
      <alignment horizontal="center" vertical="center" wrapText="1"/>
    </xf>
    <xf numFmtId="0" fontId="12" fillId="7" borderId="27" xfId="0" applyFont="1" applyFill="1" applyBorder="1" applyAlignment="1">
      <alignment horizontal="center" vertical="center" wrapText="1"/>
    </xf>
    <xf numFmtId="0" fontId="3" fillId="8" borderId="17" xfId="0" applyFont="1" applyFill="1" applyBorder="1" applyAlignment="1">
      <alignment horizontal="center" vertical="center" wrapText="1"/>
    </xf>
    <xf numFmtId="0" fontId="3" fillId="8" borderId="18" xfId="0" applyFont="1" applyFill="1" applyBorder="1" applyAlignment="1">
      <alignment horizontal="center" vertical="center" wrapText="1"/>
    </xf>
    <xf numFmtId="0" fontId="3" fillId="8" borderId="15" xfId="0" applyFont="1" applyFill="1" applyBorder="1" applyAlignment="1">
      <alignment horizontal="center" vertical="center" wrapText="1"/>
    </xf>
    <xf numFmtId="0" fontId="3" fillId="8" borderId="16" xfId="0" applyFont="1" applyFill="1" applyBorder="1" applyAlignment="1">
      <alignment horizontal="center" vertical="center" wrapText="1"/>
    </xf>
    <xf numFmtId="178" fontId="28" fillId="6" borderId="2" xfId="0" applyNumberFormat="1" applyFont="1" applyFill="1" applyBorder="1" applyAlignment="1">
      <alignment horizontal="center" vertical="center"/>
    </xf>
    <xf numFmtId="0" fontId="33" fillId="0" borderId="0" xfId="2" applyFont="1" applyFill="1" applyAlignment="1">
      <alignment horizontal="center" vertical="center"/>
    </xf>
    <xf numFmtId="0" fontId="37" fillId="14" borderId="29" xfId="2" applyFont="1" applyFill="1" applyBorder="1" applyAlignment="1">
      <alignment horizontal="center" vertical="center"/>
    </xf>
    <xf numFmtId="0" fontId="37" fillId="14" borderId="36" xfId="2" applyFont="1" applyFill="1" applyBorder="1" applyAlignment="1">
      <alignment horizontal="center" vertical="center"/>
    </xf>
    <xf numFmtId="0" fontId="37" fillId="14" borderId="30" xfId="2" applyFont="1" applyFill="1" applyBorder="1" applyAlignment="1">
      <alignment horizontal="center" vertical="center" wrapText="1"/>
    </xf>
    <xf numFmtId="0" fontId="37" fillId="14" borderId="37" xfId="2" applyFont="1" applyFill="1" applyBorder="1" applyAlignment="1">
      <alignment vertical="center"/>
    </xf>
    <xf numFmtId="0" fontId="37" fillId="14" borderId="30" xfId="2" applyFont="1" applyFill="1" applyBorder="1" applyAlignment="1">
      <alignment horizontal="center" vertical="center"/>
    </xf>
    <xf numFmtId="0" fontId="37" fillId="14" borderId="31" xfId="2" applyFont="1" applyFill="1" applyBorder="1" applyAlignment="1">
      <alignment horizontal="center" vertical="center"/>
    </xf>
    <xf numFmtId="0" fontId="37" fillId="14" borderId="32" xfId="2" applyFont="1" applyFill="1" applyBorder="1" applyAlignment="1">
      <alignment horizontal="center" vertical="center"/>
    </xf>
    <xf numFmtId="0" fontId="37" fillId="14" borderId="33" xfId="2" applyFont="1" applyFill="1" applyBorder="1" applyAlignment="1">
      <alignment horizontal="center" vertical="center"/>
    </xf>
    <xf numFmtId="0" fontId="37" fillId="14" borderId="34" xfId="2" applyFont="1" applyFill="1" applyBorder="1" applyAlignment="1">
      <alignment horizontal="center" vertical="center"/>
    </xf>
    <xf numFmtId="0" fontId="37" fillId="14" borderId="38" xfId="2" applyFont="1" applyFill="1" applyBorder="1" applyAlignment="1">
      <alignment vertical="center"/>
    </xf>
    <xf numFmtId="0" fontId="37" fillId="14" borderId="35" xfId="2" applyFont="1" applyFill="1" applyBorder="1" applyAlignment="1">
      <alignment horizontal="center" vertical="center"/>
    </xf>
    <xf numFmtId="0" fontId="37" fillId="14" borderId="39" xfId="2" applyFont="1" applyFill="1" applyBorder="1" applyAlignment="1">
      <alignment vertical="center"/>
    </xf>
  </cellXfs>
  <cellStyles count="51">
    <cellStyle name="20% - 강조색1 2" xfId="10"/>
    <cellStyle name="20% - 강조색2 2" xfId="11"/>
    <cellStyle name="20% - 강조색3 2" xfId="12"/>
    <cellStyle name="20% - 강조색4 2" xfId="13"/>
    <cellStyle name="20% - 강조색5 2" xfId="14"/>
    <cellStyle name="20% - 강조색6 2" xfId="15"/>
    <cellStyle name="40% - 강조색1 2" xfId="16"/>
    <cellStyle name="40% - 강조색2 2" xfId="17"/>
    <cellStyle name="40% - 강조색3 2" xfId="18"/>
    <cellStyle name="40% - 강조색4 2" xfId="19"/>
    <cellStyle name="40% - 강조색5 2" xfId="20"/>
    <cellStyle name="40% - 강조색6 2" xfId="21"/>
    <cellStyle name="60% - 강조색1 2" xfId="22"/>
    <cellStyle name="60% - 강조색2 2" xfId="23"/>
    <cellStyle name="60% - 강조색3 2" xfId="24"/>
    <cellStyle name="60% - 강조색4 2" xfId="25"/>
    <cellStyle name="60% - 강조색5 2" xfId="26"/>
    <cellStyle name="60% - 강조색6 2" xfId="27"/>
    <cellStyle name="강조색1 2" xfId="28"/>
    <cellStyle name="강조색2 2" xfId="29"/>
    <cellStyle name="강조색3 2" xfId="30"/>
    <cellStyle name="강조색4 2" xfId="31"/>
    <cellStyle name="강조색5 2" xfId="32"/>
    <cellStyle name="강조색6 2" xfId="33"/>
    <cellStyle name="경고문 2" xfId="34"/>
    <cellStyle name="계산 2" xfId="35"/>
    <cellStyle name="나쁨 2" xfId="36"/>
    <cellStyle name="메모 2" xfId="37"/>
    <cellStyle name="보통 2" xfId="38"/>
    <cellStyle name="설명 텍스트 2" xfId="39"/>
    <cellStyle name="셀 확인 2" xfId="40"/>
    <cellStyle name="쉼표 [0]" xfId="1" builtinId="6"/>
    <cellStyle name="쉼표 [0] 10" xfId="4"/>
    <cellStyle name="쉼표 [0] 10 2" xfId="5"/>
    <cellStyle name="쉼표 [0] 2" xfId="3"/>
    <cellStyle name="쉼표 [0] 2 3" xfId="7"/>
    <cellStyle name="쉼표 [0] 2 3 2" xfId="8"/>
    <cellStyle name="쉼표 [0] 3" xfId="9"/>
    <cellStyle name="연결된 셀 2" xfId="41"/>
    <cellStyle name="요약 2" xfId="42"/>
    <cellStyle name="입력 2" xfId="43"/>
    <cellStyle name="제목 1 2" xfId="44"/>
    <cellStyle name="제목 2 2" xfId="45"/>
    <cellStyle name="제목 3 2" xfId="46"/>
    <cellStyle name="제목 4 2" xfId="47"/>
    <cellStyle name="제목 5" xfId="48"/>
    <cellStyle name="좋음 2" xfId="49"/>
    <cellStyle name="출력 2" xfId="50"/>
    <cellStyle name="표준" xfId="0" builtinId="0"/>
    <cellStyle name="표준 2" xfId="2"/>
    <cellStyle name="표준 2 2" xfId="6"/>
  </cellStyles>
  <dxfs count="0"/>
  <tableStyles count="0" defaultTableStyle="TableStyleMedium2" defaultPivotStyle="PivotStyleLight16"/>
  <colors>
    <mruColors>
      <color rgb="FF0000CC"/>
      <color rgb="FFFFFF66"/>
      <color rgb="FFCCFFFF"/>
      <color rgb="FF9999FF"/>
      <color rgb="FFFF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5"/>
  <sheetViews>
    <sheetView zoomScale="85" zoomScaleNormal="85" workbookViewId="0">
      <pane ySplit="2" topLeftCell="A3" activePane="bottomLeft" state="frozen"/>
      <selection pane="bottomLeft"/>
    </sheetView>
  </sheetViews>
  <sheetFormatPr defaultRowHeight="16.5" x14ac:dyDescent="0.3"/>
  <cols>
    <col min="1" max="3" width="20.625" customWidth="1"/>
    <col min="5" max="7" width="20.625" customWidth="1"/>
  </cols>
  <sheetData>
    <row r="2" spans="1:9" ht="20.100000000000001" customHeight="1" x14ac:dyDescent="0.3">
      <c r="A2" s="2" t="s">
        <v>0</v>
      </c>
      <c r="B2" s="2" t="s">
        <v>1</v>
      </c>
      <c r="C2" s="2" t="s">
        <v>2</v>
      </c>
      <c r="D2" s="1"/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</row>
    <row r="3" spans="1:9" x14ac:dyDescent="0.3">
      <c r="A3" s="3" t="s">
        <v>8</v>
      </c>
      <c r="B3" s="3" t="s">
        <v>9</v>
      </c>
      <c r="C3" s="3" t="s">
        <v>10</v>
      </c>
      <c r="D3" s="1"/>
      <c r="E3" s="3" t="s">
        <v>10</v>
      </c>
      <c r="F3" s="3" t="s">
        <v>8</v>
      </c>
      <c r="G3" s="3" t="s">
        <v>9</v>
      </c>
      <c r="H3" s="3" t="s">
        <v>11</v>
      </c>
      <c r="I3" s="3" t="s">
        <v>12</v>
      </c>
    </row>
    <row r="4" spans="1:9" x14ac:dyDescent="0.3">
      <c r="A4" s="3" t="s">
        <v>13</v>
      </c>
      <c r="B4" s="3" t="s">
        <v>9</v>
      </c>
      <c r="C4" s="3" t="s">
        <v>10</v>
      </c>
      <c r="D4" s="1"/>
      <c r="E4" s="3" t="s">
        <v>10</v>
      </c>
      <c r="F4" s="3" t="s">
        <v>13</v>
      </c>
      <c r="G4" s="3" t="s">
        <v>9</v>
      </c>
      <c r="H4" s="3" t="s">
        <v>14</v>
      </c>
      <c r="I4" s="3" t="s">
        <v>15</v>
      </c>
    </row>
    <row r="5" spans="1:9" x14ac:dyDescent="0.3">
      <c r="A5" s="3" t="s">
        <v>16</v>
      </c>
      <c r="B5" s="3" t="s">
        <v>9</v>
      </c>
      <c r="C5" s="3" t="s">
        <v>10</v>
      </c>
      <c r="D5" s="1"/>
      <c r="E5" s="3" t="s">
        <v>10</v>
      </c>
      <c r="F5" s="3" t="s">
        <v>16</v>
      </c>
      <c r="G5" s="3" t="s">
        <v>9</v>
      </c>
      <c r="H5" s="3" t="s">
        <v>17</v>
      </c>
      <c r="I5" s="3" t="s">
        <v>18</v>
      </c>
    </row>
    <row r="6" spans="1:9" x14ac:dyDescent="0.3">
      <c r="A6" s="3" t="s">
        <v>19</v>
      </c>
      <c r="B6" s="3" t="s">
        <v>9</v>
      </c>
      <c r="C6" s="3" t="s">
        <v>10</v>
      </c>
      <c r="D6" s="1"/>
      <c r="E6" s="3" t="s">
        <v>10</v>
      </c>
      <c r="F6" s="3" t="s">
        <v>19</v>
      </c>
      <c r="G6" s="3" t="s">
        <v>9</v>
      </c>
      <c r="H6" s="3" t="s">
        <v>20</v>
      </c>
      <c r="I6" s="3" t="s">
        <v>21</v>
      </c>
    </row>
    <row r="7" spans="1:9" x14ac:dyDescent="0.3">
      <c r="A7" s="3" t="s">
        <v>22</v>
      </c>
      <c r="B7" s="3" t="s">
        <v>9</v>
      </c>
      <c r="C7" s="3" t="s">
        <v>10</v>
      </c>
      <c r="D7" s="1"/>
      <c r="E7" s="3" t="s">
        <v>10</v>
      </c>
      <c r="F7" s="3" t="s">
        <v>22</v>
      </c>
      <c r="G7" s="3" t="s">
        <v>9</v>
      </c>
      <c r="H7" s="3" t="s">
        <v>23</v>
      </c>
      <c r="I7" s="3" t="s">
        <v>24</v>
      </c>
    </row>
    <row r="8" spans="1:9" x14ac:dyDescent="0.3">
      <c r="A8" s="3" t="s">
        <v>25</v>
      </c>
      <c r="B8" s="3" t="s">
        <v>9</v>
      </c>
      <c r="C8" s="3" t="s">
        <v>26</v>
      </c>
      <c r="D8" s="1"/>
      <c r="E8" s="3" t="s">
        <v>26</v>
      </c>
      <c r="F8" s="3" t="s">
        <v>25</v>
      </c>
      <c r="G8" s="3" t="s">
        <v>9</v>
      </c>
      <c r="H8" s="3" t="s">
        <v>27</v>
      </c>
      <c r="I8" s="3" t="s">
        <v>28</v>
      </c>
    </row>
    <row r="9" spans="1:9" x14ac:dyDescent="0.3">
      <c r="A9" s="3" t="s">
        <v>29</v>
      </c>
      <c r="B9" s="3" t="s">
        <v>9</v>
      </c>
      <c r="C9" s="3" t="s">
        <v>26</v>
      </c>
      <c r="D9" s="1"/>
      <c r="E9" s="3" t="s">
        <v>26</v>
      </c>
      <c r="F9" s="3" t="s">
        <v>29</v>
      </c>
      <c r="G9" s="3" t="s">
        <v>9</v>
      </c>
      <c r="H9" s="3" t="s">
        <v>30</v>
      </c>
      <c r="I9" s="3" t="s">
        <v>31</v>
      </c>
    </row>
    <row r="10" spans="1:9" x14ac:dyDescent="0.3">
      <c r="A10" s="3" t="s">
        <v>586</v>
      </c>
      <c r="B10" s="3" t="s">
        <v>9</v>
      </c>
      <c r="C10" s="3" t="s">
        <v>32</v>
      </c>
      <c r="D10" s="1"/>
      <c r="E10" s="3" t="s">
        <v>32</v>
      </c>
      <c r="F10" s="3" t="s">
        <v>586</v>
      </c>
      <c r="G10" s="3" t="s">
        <v>9</v>
      </c>
      <c r="H10" s="3" t="s">
        <v>33</v>
      </c>
      <c r="I10" s="3" t="s">
        <v>34</v>
      </c>
    </row>
    <row r="11" spans="1:9" x14ac:dyDescent="0.3">
      <c r="A11" s="3" t="s">
        <v>587</v>
      </c>
      <c r="B11" s="3" t="s">
        <v>9</v>
      </c>
      <c r="C11" s="3" t="s">
        <v>32</v>
      </c>
      <c r="D11" s="1"/>
      <c r="E11" s="3" t="s">
        <v>32</v>
      </c>
      <c r="F11" s="3" t="s">
        <v>587</v>
      </c>
      <c r="G11" s="3" t="s">
        <v>9</v>
      </c>
      <c r="H11" s="3" t="s">
        <v>35</v>
      </c>
      <c r="I11" s="3" t="s">
        <v>36</v>
      </c>
    </row>
    <row r="12" spans="1:9" x14ac:dyDescent="0.3">
      <c r="A12" s="114" t="s">
        <v>583</v>
      </c>
      <c r="B12" s="3" t="s">
        <v>9</v>
      </c>
      <c r="C12" s="3" t="s">
        <v>585</v>
      </c>
      <c r="D12" s="1"/>
      <c r="E12" s="3" t="s">
        <v>585</v>
      </c>
      <c r="F12" s="3" t="s">
        <v>583</v>
      </c>
      <c r="G12" s="3" t="s">
        <v>9</v>
      </c>
      <c r="H12" s="3" t="s">
        <v>37</v>
      </c>
      <c r="I12" s="3" t="s">
        <v>38</v>
      </c>
    </row>
    <row r="13" spans="1:9" x14ac:dyDescent="0.3">
      <c r="A13" s="114" t="s">
        <v>584</v>
      </c>
      <c r="B13" s="3" t="s">
        <v>9</v>
      </c>
      <c r="C13" s="3" t="s">
        <v>585</v>
      </c>
      <c r="D13" s="1"/>
      <c r="E13" s="3" t="s">
        <v>585</v>
      </c>
      <c r="F13" s="3" t="s">
        <v>584</v>
      </c>
      <c r="G13" s="3" t="s">
        <v>9</v>
      </c>
      <c r="H13" s="3" t="s">
        <v>39</v>
      </c>
      <c r="I13" s="3" t="s">
        <v>40</v>
      </c>
    </row>
    <row r="14" spans="1:9" x14ac:dyDescent="0.3">
      <c r="A14" s="3" t="s">
        <v>41</v>
      </c>
      <c r="B14" s="3" t="s">
        <v>9</v>
      </c>
      <c r="C14" s="3" t="s">
        <v>585</v>
      </c>
      <c r="D14" s="1"/>
      <c r="E14" s="3" t="s">
        <v>585</v>
      </c>
      <c r="F14" s="3" t="s">
        <v>41</v>
      </c>
      <c r="G14" s="3" t="s">
        <v>9</v>
      </c>
      <c r="H14" s="3" t="s">
        <v>42</v>
      </c>
      <c r="I14" s="3" t="s">
        <v>43</v>
      </c>
    </row>
    <row r="15" spans="1:9" x14ac:dyDescent="0.3">
      <c r="A15" s="3" t="s">
        <v>44</v>
      </c>
      <c r="B15" s="3" t="s">
        <v>45</v>
      </c>
      <c r="C15" s="3" t="s">
        <v>46</v>
      </c>
      <c r="D15" s="1"/>
      <c r="E15" s="3" t="s">
        <v>46</v>
      </c>
      <c r="F15" s="3" t="s">
        <v>44</v>
      </c>
      <c r="G15" s="3" t="s">
        <v>45</v>
      </c>
      <c r="H15" s="3" t="s">
        <v>47</v>
      </c>
      <c r="I15" s="3" t="s">
        <v>626</v>
      </c>
    </row>
    <row r="16" spans="1:9" x14ac:dyDescent="0.3">
      <c r="A16" s="3" t="s">
        <v>49</v>
      </c>
      <c r="B16" s="3" t="s">
        <v>45</v>
      </c>
      <c r="C16" s="3" t="s">
        <v>46</v>
      </c>
      <c r="D16" s="1"/>
      <c r="E16" s="3" t="s">
        <v>46</v>
      </c>
      <c r="F16" s="3" t="s">
        <v>49</v>
      </c>
      <c r="G16" s="3" t="s">
        <v>45</v>
      </c>
      <c r="H16" s="3" t="s">
        <v>50</v>
      </c>
      <c r="I16" s="3" t="s">
        <v>627</v>
      </c>
    </row>
    <row r="17" spans="1:9" x14ac:dyDescent="0.3">
      <c r="A17" s="3" t="s">
        <v>52</v>
      </c>
      <c r="B17" s="3" t="s">
        <v>45</v>
      </c>
      <c r="C17" s="3" t="s">
        <v>46</v>
      </c>
      <c r="D17" s="1"/>
      <c r="E17" s="3" t="s">
        <v>46</v>
      </c>
      <c r="F17" s="3" t="s">
        <v>52</v>
      </c>
      <c r="G17" s="3" t="s">
        <v>45</v>
      </c>
      <c r="H17" s="3" t="s">
        <v>53</v>
      </c>
      <c r="I17" s="3" t="s">
        <v>628</v>
      </c>
    </row>
    <row r="18" spans="1:9" x14ac:dyDescent="0.3">
      <c r="A18" s="3" t="s">
        <v>55</v>
      </c>
      <c r="B18" s="3" t="s">
        <v>45</v>
      </c>
      <c r="C18" s="3" t="s">
        <v>46</v>
      </c>
      <c r="D18" s="1"/>
      <c r="E18" s="3" t="s">
        <v>46</v>
      </c>
      <c r="F18" s="3" t="s">
        <v>55</v>
      </c>
      <c r="G18" s="3" t="s">
        <v>45</v>
      </c>
      <c r="H18" s="3" t="s">
        <v>56</v>
      </c>
      <c r="I18" s="3" t="s">
        <v>629</v>
      </c>
    </row>
    <row r="19" spans="1:9" x14ac:dyDescent="0.3">
      <c r="A19" s="3" t="s">
        <v>58</v>
      </c>
      <c r="B19" s="3" t="s">
        <v>45</v>
      </c>
      <c r="C19" s="3" t="s">
        <v>59</v>
      </c>
      <c r="D19" s="1"/>
      <c r="E19" s="3" t="s">
        <v>59</v>
      </c>
      <c r="F19" s="3" t="s">
        <v>58</v>
      </c>
      <c r="G19" s="3" t="s">
        <v>45</v>
      </c>
      <c r="H19" s="3" t="s">
        <v>60</v>
      </c>
      <c r="I19" s="3" t="s">
        <v>630</v>
      </c>
    </row>
    <row r="20" spans="1:9" x14ac:dyDescent="0.3">
      <c r="A20" s="3" t="s">
        <v>62</v>
      </c>
      <c r="B20" s="3" t="s">
        <v>45</v>
      </c>
      <c r="C20" s="3" t="s">
        <v>59</v>
      </c>
      <c r="D20" s="1"/>
      <c r="E20" s="3" t="s">
        <v>59</v>
      </c>
      <c r="F20" s="3" t="s">
        <v>62</v>
      </c>
      <c r="G20" s="3" t="s">
        <v>45</v>
      </c>
      <c r="H20" s="3" t="s">
        <v>63</v>
      </c>
      <c r="I20" s="3" t="s">
        <v>631</v>
      </c>
    </row>
    <row r="21" spans="1:9" x14ac:dyDescent="0.3">
      <c r="A21" s="3" t="s">
        <v>65</v>
      </c>
      <c r="B21" s="3" t="s">
        <v>45</v>
      </c>
      <c r="C21" s="3" t="s">
        <v>59</v>
      </c>
      <c r="D21" s="1"/>
      <c r="E21" s="3" t="s">
        <v>59</v>
      </c>
      <c r="F21" s="3" t="s">
        <v>65</v>
      </c>
      <c r="G21" s="3" t="s">
        <v>45</v>
      </c>
      <c r="H21" s="3" t="s">
        <v>66</v>
      </c>
      <c r="I21" s="3" t="s">
        <v>632</v>
      </c>
    </row>
    <row r="22" spans="1:9" x14ac:dyDescent="0.3">
      <c r="A22" s="3" t="s">
        <v>68</v>
      </c>
      <c r="B22" s="3" t="s">
        <v>45</v>
      </c>
      <c r="C22" s="3" t="s">
        <v>59</v>
      </c>
      <c r="D22" s="1"/>
      <c r="E22" s="3" t="s">
        <v>59</v>
      </c>
      <c r="F22" s="3" t="s">
        <v>68</v>
      </c>
      <c r="G22" s="3" t="s">
        <v>45</v>
      </c>
      <c r="H22" s="3" t="s">
        <v>69</v>
      </c>
      <c r="I22" s="3" t="s">
        <v>633</v>
      </c>
    </row>
    <row r="23" spans="1:9" x14ac:dyDescent="0.3">
      <c r="A23" s="3" t="s">
        <v>71</v>
      </c>
      <c r="B23" s="3" t="s">
        <v>45</v>
      </c>
      <c r="C23" s="3" t="s">
        <v>59</v>
      </c>
      <c r="D23" s="1"/>
      <c r="E23" s="3" t="s">
        <v>59</v>
      </c>
      <c r="F23" s="3" t="s">
        <v>71</v>
      </c>
      <c r="G23" s="3" t="s">
        <v>45</v>
      </c>
      <c r="H23" s="3" t="s">
        <v>72</v>
      </c>
      <c r="I23" s="3" t="s">
        <v>634</v>
      </c>
    </row>
    <row r="24" spans="1:9" x14ac:dyDescent="0.3">
      <c r="A24" s="3" t="s">
        <v>74</v>
      </c>
      <c r="B24" s="3" t="s">
        <v>45</v>
      </c>
      <c r="C24" s="3" t="s">
        <v>59</v>
      </c>
      <c r="D24" s="1"/>
      <c r="E24" s="3" t="s">
        <v>59</v>
      </c>
      <c r="F24" s="3" t="s">
        <v>74</v>
      </c>
      <c r="G24" s="3" t="s">
        <v>45</v>
      </c>
      <c r="H24" s="3" t="s">
        <v>75</v>
      </c>
      <c r="I24" s="3" t="s">
        <v>635</v>
      </c>
    </row>
    <row r="25" spans="1:9" x14ac:dyDescent="0.3">
      <c r="A25" s="3" t="s">
        <v>77</v>
      </c>
      <c r="B25" s="3" t="s">
        <v>45</v>
      </c>
      <c r="C25" s="3" t="s">
        <v>59</v>
      </c>
      <c r="D25" s="1"/>
      <c r="E25" s="3" t="s">
        <v>59</v>
      </c>
      <c r="F25" s="3" t="s">
        <v>77</v>
      </c>
      <c r="G25" s="3" t="s">
        <v>45</v>
      </c>
      <c r="H25" s="3" t="s">
        <v>78</v>
      </c>
      <c r="I25" s="3" t="s">
        <v>636</v>
      </c>
    </row>
    <row r="26" spans="1:9" x14ac:dyDescent="0.3">
      <c r="A26" s="3" t="s">
        <v>80</v>
      </c>
      <c r="B26" s="3" t="s">
        <v>45</v>
      </c>
      <c r="C26" s="3" t="s">
        <v>59</v>
      </c>
      <c r="D26" s="1"/>
      <c r="E26" s="3" t="s">
        <v>59</v>
      </c>
      <c r="F26" s="3" t="s">
        <v>80</v>
      </c>
      <c r="G26" s="3" t="s">
        <v>45</v>
      </c>
      <c r="H26" s="3" t="s">
        <v>81</v>
      </c>
      <c r="I26" s="3" t="s">
        <v>637</v>
      </c>
    </row>
    <row r="27" spans="1:9" x14ac:dyDescent="0.3">
      <c r="A27" s="3" t="s">
        <v>83</v>
      </c>
      <c r="B27" s="3" t="s">
        <v>45</v>
      </c>
      <c r="C27" s="3" t="s">
        <v>59</v>
      </c>
      <c r="D27" s="1"/>
      <c r="E27" s="3" t="s">
        <v>59</v>
      </c>
      <c r="F27" s="3" t="s">
        <v>83</v>
      </c>
      <c r="G27" s="3" t="s">
        <v>45</v>
      </c>
      <c r="H27" s="3" t="s">
        <v>84</v>
      </c>
      <c r="I27" s="3" t="s">
        <v>638</v>
      </c>
    </row>
    <row r="28" spans="1:9" x14ac:dyDescent="0.3">
      <c r="A28" s="3" t="s">
        <v>86</v>
      </c>
      <c r="B28" s="3" t="s">
        <v>45</v>
      </c>
      <c r="C28" s="3" t="s">
        <v>59</v>
      </c>
      <c r="D28" s="1"/>
      <c r="E28" s="3" t="s">
        <v>59</v>
      </c>
      <c r="F28" s="3" t="s">
        <v>86</v>
      </c>
      <c r="G28" s="3" t="s">
        <v>45</v>
      </c>
      <c r="H28" s="3" t="s">
        <v>87</v>
      </c>
      <c r="I28" s="3" t="s">
        <v>639</v>
      </c>
    </row>
    <row r="29" spans="1:9" x14ac:dyDescent="0.3">
      <c r="A29" s="3" t="s">
        <v>89</v>
      </c>
      <c r="B29" s="3" t="s">
        <v>45</v>
      </c>
      <c r="C29" s="3" t="s">
        <v>90</v>
      </c>
      <c r="D29" s="1"/>
      <c r="E29" s="3" t="s">
        <v>90</v>
      </c>
      <c r="F29" s="3" t="s">
        <v>89</v>
      </c>
      <c r="G29" s="3" t="s">
        <v>45</v>
      </c>
      <c r="H29" s="3" t="s">
        <v>91</v>
      </c>
      <c r="I29" s="3" t="s">
        <v>640</v>
      </c>
    </row>
    <row r="30" spans="1:9" x14ac:dyDescent="0.3">
      <c r="A30" s="3" t="s">
        <v>93</v>
      </c>
      <c r="B30" s="3" t="s">
        <v>45</v>
      </c>
      <c r="C30" s="3" t="s">
        <v>90</v>
      </c>
      <c r="D30" s="1"/>
      <c r="E30" s="3" t="s">
        <v>90</v>
      </c>
      <c r="F30" s="3" t="s">
        <v>93</v>
      </c>
      <c r="G30" s="3" t="s">
        <v>45</v>
      </c>
      <c r="H30" s="3" t="s">
        <v>94</v>
      </c>
      <c r="I30" s="3" t="s">
        <v>641</v>
      </c>
    </row>
    <row r="31" spans="1:9" x14ac:dyDescent="0.3">
      <c r="A31" s="3" t="s">
        <v>96</v>
      </c>
      <c r="B31" s="3" t="s">
        <v>45</v>
      </c>
      <c r="C31" s="3" t="s">
        <v>90</v>
      </c>
      <c r="D31" s="1"/>
      <c r="E31" s="3" t="s">
        <v>90</v>
      </c>
      <c r="F31" s="3" t="s">
        <v>96</v>
      </c>
      <c r="G31" s="3" t="s">
        <v>45</v>
      </c>
      <c r="H31" s="3" t="s">
        <v>97</v>
      </c>
      <c r="I31" s="3" t="s">
        <v>642</v>
      </c>
    </row>
    <row r="32" spans="1:9" x14ac:dyDescent="0.3">
      <c r="A32" s="3" t="s">
        <v>99</v>
      </c>
      <c r="B32" s="3" t="s">
        <v>45</v>
      </c>
      <c r="C32" s="3" t="s">
        <v>90</v>
      </c>
      <c r="D32" s="1"/>
      <c r="E32" s="3" t="s">
        <v>90</v>
      </c>
      <c r="F32" s="3" t="s">
        <v>99</v>
      </c>
      <c r="G32" s="3" t="s">
        <v>45</v>
      </c>
      <c r="H32" s="3" t="s">
        <v>100</v>
      </c>
      <c r="I32" s="3" t="s">
        <v>643</v>
      </c>
    </row>
    <row r="33" spans="1:9" x14ac:dyDescent="0.3">
      <c r="A33" s="3" t="s">
        <v>102</v>
      </c>
      <c r="B33" s="3" t="s">
        <v>45</v>
      </c>
      <c r="C33" s="3" t="s">
        <v>90</v>
      </c>
      <c r="D33" s="1"/>
      <c r="E33" s="3" t="s">
        <v>90</v>
      </c>
      <c r="F33" s="3" t="s">
        <v>102</v>
      </c>
      <c r="G33" s="3" t="s">
        <v>45</v>
      </c>
      <c r="H33" s="3" t="s">
        <v>103</v>
      </c>
      <c r="I33" s="3" t="s">
        <v>644</v>
      </c>
    </row>
    <row r="34" spans="1:9" x14ac:dyDescent="0.3">
      <c r="A34" s="5" t="s">
        <v>105</v>
      </c>
      <c r="B34" s="5" t="s">
        <v>45</v>
      </c>
      <c r="C34" s="5" t="s">
        <v>105</v>
      </c>
      <c r="D34" s="1"/>
      <c r="E34" s="5" t="s">
        <v>105</v>
      </c>
      <c r="F34" s="5" t="s">
        <v>105</v>
      </c>
      <c r="G34" s="5" t="s">
        <v>45</v>
      </c>
      <c r="H34" s="3" t="s">
        <v>106</v>
      </c>
      <c r="I34" s="3" t="s">
        <v>645</v>
      </c>
    </row>
    <row r="35" spans="1:9" x14ac:dyDescent="0.3">
      <c r="A35" s="3" t="s">
        <v>108</v>
      </c>
      <c r="B35" s="3" t="s">
        <v>109</v>
      </c>
      <c r="C35" s="3" t="s">
        <v>110</v>
      </c>
      <c r="D35" s="1"/>
      <c r="E35" s="3" t="s">
        <v>110</v>
      </c>
      <c r="F35" s="3" t="s">
        <v>108</v>
      </c>
      <c r="G35" s="3" t="s">
        <v>109</v>
      </c>
      <c r="H35" s="3" t="s">
        <v>111</v>
      </c>
      <c r="I35" s="3" t="s">
        <v>646</v>
      </c>
    </row>
    <row r="36" spans="1:9" x14ac:dyDescent="0.3">
      <c r="A36" s="3" t="s">
        <v>113</v>
      </c>
      <c r="B36" s="3" t="s">
        <v>109</v>
      </c>
      <c r="C36" s="3" t="s">
        <v>110</v>
      </c>
      <c r="D36" s="1"/>
      <c r="E36" s="3" t="s">
        <v>110</v>
      </c>
      <c r="F36" s="3" t="s">
        <v>113</v>
      </c>
      <c r="G36" s="3" t="s">
        <v>109</v>
      </c>
      <c r="H36" s="3" t="s">
        <v>114</v>
      </c>
      <c r="I36" s="3" t="s">
        <v>647</v>
      </c>
    </row>
    <row r="37" spans="1:9" x14ac:dyDescent="0.3">
      <c r="A37" s="114" t="s">
        <v>116</v>
      </c>
      <c r="B37" s="3" t="s">
        <v>109</v>
      </c>
      <c r="C37" s="3" t="s">
        <v>110</v>
      </c>
      <c r="D37" s="1"/>
      <c r="E37" s="3" t="s">
        <v>110</v>
      </c>
      <c r="F37" s="3" t="s">
        <v>116</v>
      </c>
      <c r="G37" s="3" t="s">
        <v>109</v>
      </c>
      <c r="H37" s="3" t="s">
        <v>117</v>
      </c>
      <c r="I37" s="3" t="s">
        <v>648</v>
      </c>
    </row>
    <row r="38" spans="1:9" x14ac:dyDescent="0.3">
      <c r="A38" s="3" t="s">
        <v>119</v>
      </c>
      <c r="B38" s="3" t="s">
        <v>109</v>
      </c>
      <c r="C38" s="3" t="s">
        <v>110</v>
      </c>
      <c r="D38" s="1"/>
      <c r="E38" s="3" t="s">
        <v>110</v>
      </c>
      <c r="F38" s="3" t="s">
        <v>119</v>
      </c>
      <c r="G38" s="3" t="s">
        <v>109</v>
      </c>
      <c r="H38" s="3" t="s">
        <v>120</v>
      </c>
      <c r="I38" s="3" t="s">
        <v>649</v>
      </c>
    </row>
    <row r="39" spans="1:9" x14ac:dyDescent="0.3">
      <c r="A39" s="3" t="s">
        <v>122</v>
      </c>
      <c r="B39" s="3" t="s">
        <v>109</v>
      </c>
      <c r="C39" s="3" t="s">
        <v>110</v>
      </c>
      <c r="D39" s="1"/>
      <c r="E39" s="3" t="s">
        <v>110</v>
      </c>
      <c r="F39" s="3" t="s">
        <v>122</v>
      </c>
      <c r="G39" s="3" t="s">
        <v>109</v>
      </c>
      <c r="H39" s="3" t="s">
        <v>123</v>
      </c>
      <c r="I39" s="3" t="s">
        <v>650</v>
      </c>
    </row>
    <row r="40" spans="1:9" x14ac:dyDescent="0.3">
      <c r="A40" s="3" t="s">
        <v>125</v>
      </c>
      <c r="B40" s="3" t="s">
        <v>109</v>
      </c>
      <c r="C40" s="3" t="s">
        <v>110</v>
      </c>
      <c r="D40" s="1"/>
      <c r="E40" s="3" t="s">
        <v>110</v>
      </c>
      <c r="F40" s="3" t="s">
        <v>125</v>
      </c>
      <c r="G40" s="3" t="s">
        <v>109</v>
      </c>
      <c r="H40" s="3" t="s">
        <v>126</v>
      </c>
      <c r="I40" s="3" t="s">
        <v>651</v>
      </c>
    </row>
    <row r="41" spans="1:9" x14ac:dyDescent="0.3">
      <c r="A41" s="3" t="s">
        <v>128</v>
      </c>
      <c r="B41" s="3" t="s">
        <v>109</v>
      </c>
      <c r="C41" s="3" t="s">
        <v>110</v>
      </c>
      <c r="D41" s="1"/>
      <c r="E41" s="3" t="s">
        <v>110</v>
      </c>
      <c r="F41" s="3" t="s">
        <v>128</v>
      </c>
      <c r="G41" s="3" t="s">
        <v>109</v>
      </c>
      <c r="H41" s="3" t="s">
        <v>129</v>
      </c>
      <c r="I41" s="3" t="s">
        <v>652</v>
      </c>
    </row>
    <row r="42" spans="1:9" x14ac:dyDescent="0.3">
      <c r="A42" s="3" t="s">
        <v>131</v>
      </c>
      <c r="B42" s="3" t="s">
        <v>109</v>
      </c>
      <c r="C42" s="3" t="s">
        <v>110</v>
      </c>
      <c r="D42" s="1"/>
      <c r="E42" s="3" t="s">
        <v>110</v>
      </c>
      <c r="F42" s="3" t="s">
        <v>131</v>
      </c>
      <c r="G42" s="3" t="s">
        <v>109</v>
      </c>
      <c r="H42" s="3" t="s">
        <v>132</v>
      </c>
      <c r="I42" s="3" t="s">
        <v>653</v>
      </c>
    </row>
    <row r="43" spans="1:9" x14ac:dyDescent="0.3">
      <c r="A43" s="3" t="s">
        <v>134</v>
      </c>
      <c r="B43" s="3" t="s">
        <v>109</v>
      </c>
      <c r="C43" s="3" t="s">
        <v>110</v>
      </c>
      <c r="D43" s="1"/>
      <c r="E43" s="3" t="s">
        <v>110</v>
      </c>
      <c r="F43" s="3" t="s">
        <v>134</v>
      </c>
      <c r="G43" s="3" t="s">
        <v>109</v>
      </c>
      <c r="H43" s="3" t="s">
        <v>135</v>
      </c>
      <c r="I43" s="3" t="s">
        <v>654</v>
      </c>
    </row>
    <row r="44" spans="1:9" x14ac:dyDescent="0.3">
      <c r="A44" s="3" t="s">
        <v>137</v>
      </c>
      <c r="B44" s="3" t="s">
        <v>109</v>
      </c>
      <c r="C44" s="3" t="s">
        <v>110</v>
      </c>
      <c r="D44" s="1"/>
      <c r="E44" s="3" t="s">
        <v>110</v>
      </c>
      <c r="F44" s="3" t="s">
        <v>137</v>
      </c>
      <c r="G44" s="3" t="s">
        <v>109</v>
      </c>
      <c r="H44" s="3" t="s">
        <v>138</v>
      </c>
      <c r="I44" s="3" t="s">
        <v>655</v>
      </c>
    </row>
    <row r="45" spans="1:9" x14ac:dyDescent="0.3">
      <c r="A45" s="3" t="s">
        <v>140</v>
      </c>
      <c r="B45" s="3" t="s">
        <v>109</v>
      </c>
      <c r="C45" s="3" t="s">
        <v>110</v>
      </c>
      <c r="D45" s="1"/>
      <c r="E45" s="3" t="s">
        <v>110</v>
      </c>
      <c r="F45" s="3" t="s">
        <v>140</v>
      </c>
      <c r="G45" s="3" t="s">
        <v>109</v>
      </c>
      <c r="H45" s="3" t="s">
        <v>141</v>
      </c>
      <c r="I45" s="3" t="s">
        <v>656</v>
      </c>
    </row>
    <row r="46" spans="1:9" x14ac:dyDescent="0.3">
      <c r="A46" s="3" t="s">
        <v>143</v>
      </c>
      <c r="B46" s="3" t="s">
        <v>109</v>
      </c>
      <c r="C46" s="3" t="s">
        <v>110</v>
      </c>
      <c r="D46" s="1"/>
      <c r="E46" s="3" t="s">
        <v>110</v>
      </c>
      <c r="F46" s="3" t="s">
        <v>143</v>
      </c>
      <c r="G46" s="3" t="s">
        <v>109</v>
      </c>
      <c r="H46" s="3" t="s">
        <v>144</v>
      </c>
      <c r="I46" s="3" t="s">
        <v>657</v>
      </c>
    </row>
    <row r="47" spans="1:9" x14ac:dyDescent="0.3">
      <c r="A47" s="3" t="s">
        <v>146</v>
      </c>
      <c r="B47" s="3" t="s">
        <v>109</v>
      </c>
      <c r="C47" s="3" t="s">
        <v>110</v>
      </c>
      <c r="D47" s="1"/>
      <c r="E47" s="3" t="s">
        <v>110</v>
      </c>
      <c r="F47" s="3" t="s">
        <v>146</v>
      </c>
      <c r="G47" s="3" t="s">
        <v>109</v>
      </c>
      <c r="H47" s="3" t="s">
        <v>147</v>
      </c>
      <c r="I47" s="3" t="s">
        <v>658</v>
      </c>
    </row>
    <row r="48" spans="1:9" x14ac:dyDescent="0.3">
      <c r="A48" s="3" t="s">
        <v>149</v>
      </c>
      <c r="B48" s="3" t="s">
        <v>109</v>
      </c>
      <c r="C48" s="3" t="s">
        <v>150</v>
      </c>
      <c r="D48" s="1"/>
      <c r="E48" s="3" t="s">
        <v>150</v>
      </c>
      <c r="F48" s="3" t="s">
        <v>149</v>
      </c>
      <c r="G48" s="3" t="s">
        <v>109</v>
      </c>
      <c r="H48" s="3" t="s">
        <v>151</v>
      </c>
      <c r="I48" s="3" t="s">
        <v>659</v>
      </c>
    </row>
    <row r="49" spans="1:9" x14ac:dyDescent="0.3">
      <c r="A49" s="3" t="s">
        <v>152</v>
      </c>
      <c r="B49" s="3" t="s">
        <v>109</v>
      </c>
      <c r="C49" s="3" t="s">
        <v>150</v>
      </c>
      <c r="D49" s="1"/>
      <c r="E49" s="3" t="s">
        <v>150</v>
      </c>
      <c r="F49" s="3" t="s">
        <v>152</v>
      </c>
      <c r="G49" s="3" t="s">
        <v>109</v>
      </c>
      <c r="H49" s="3" t="s">
        <v>153</v>
      </c>
      <c r="I49" s="3" t="s">
        <v>660</v>
      </c>
    </row>
    <row r="50" spans="1:9" x14ac:dyDescent="0.3">
      <c r="A50" s="3" t="s">
        <v>154</v>
      </c>
      <c r="B50" s="3" t="s">
        <v>109</v>
      </c>
      <c r="C50" s="3" t="s">
        <v>150</v>
      </c>
      <c r="D50" s="1"/>
      <c r="E50" s="3" t="s">
        <v>150</v>
      </c>
      <c r="F50" s="3" t="s">
        <v>154</v>
      </c>
      <c r="G50" s="3" t="s">
        <v>109</v>
      </c>
      <c r="H50" s="3" t="s">
        <v>155</v>
      </c>
      <c r="I50" s="3" t="s">
        <v>661</v>
      </c>
    </row>
    <row r="51" spans="1:9" x14ac:dyDescent="0.3">
      <c r="A51" s="5" t="s">
        <v>105</v>
      </c>
      <c r="B51" s="5" t="s">
        <v>109</v>
      </c>
      <c r="C51" s="5" t="s">
        <v>105</v>
      </c>
      <c r="D51" s="1"/>
      <c r="E51" s="5" t="s">
        <v>105</v>
      </c>
      <c r="F51" s="5" t="s">
        <v>105</v>
      </c>
      <c r="G51" s="5" t="s">
        <v>109</v>
      </c>
      <c r="H51" s="3" t="s">
        <v>156</v>
      </c>
      <c r="I51" s="3" t="s">
        <v>662</v>
      </c>
    </row>
    <row r="52" spans="1:9" x14ac:dyDescent="0.3">
      <c r="A52" s="3" t="s">
        <v>157</v>
      </c>
      <c r="B52" s="3" t="s">
        <v>158</v>
      </c>
      <c r="C52" s="3" t="s">
        <v>159</v>
      </c>
      <c r="D52" s="1"/>
      <c r="E52" s="3" t="s">
        <v>159</v>
      </c>
      <c r="F52" s="3" t="s">
        <v>157</v>
      </c>
      <c r="G52" s="3" t="s">
        <v>158</v>
      </c>
      <c r="H52" s="3" t="s">
        <v>160</v>
      </c>
      <c r="I52" s="3" t="s">
        <v>663</v>
      </c>
    </row>
    <row r="53" spans="1:9" x14ac:dyDescent="0.3">
      <c r="A53" s="3" t="s">
        <v>161</v>
      </c>
      <c r="B53" s="3" t="s">
        <v>158</v>
      </c>
      <c r="C53" s="3" t="s">
        <v>159</v>
      </c>
      <c r="D53" s="1"/>
      <c r="E53" s="3" t="s">
        <v>159</v>
      </c>
      <c r="F53" s="3" t="s">
        <v>161</v>
      </c>
      <c r="G53" s="3" t="s">
        <v>158</v>
      </c>
      <c r="H53" s="3" t="s">
        <v>162</v>
      </c>
      <c r="I53" s="3" t="s">
        <v>664</v>
      </c>
    </row>
    <row r="54" spans="1:9" x14ac:dyDescent="0.3">
      <c r="A54" s="3" t="s">
        <v>163</v>
      </c>
      <c r="B54" s="3" t="s">
        <v>158</v>
      </c>
      <c r="C54" s="3" t="s">
        <v>159</v>
      </c>
      <c r="D54" s="1"/>
      <c r="E54" s="3" t="s">
        <v>159</v>
      </c>
      <c r="F54" s="3" t="s">
        <v>163</v>
      </c>
      <c r="G54" s="3" t="s">
        <v>158</v>
      </c>
      <c r="H54" s="3" t="s">
        <v>164</v>
      </c>
      <c r="I54" s="3" t="s">
        <v>665</v>
      </c>
    </row>
    <row r="55" spans="1:9" x14ac:dyDescent="0.3">
      <c r="A55" s="3" t="s">
        <v>165</v>
      </c>
      <c r="B55" s="3" t="s">
        <v>158</v>
      </c>
      <c r="C55" s="3" t="s">
        <v>159</v>
      </c>
      <c r="D55" s="1"/>
      <c r="E55" s="3" t="s">
        <v>159</v>
      </c>
      <c r="F55" s="3" t="s">
        <v>165</v>
      </c>
      <c r="G55" s="3" t="s">
        <v>158</v>
      </c>
      <c r="H55" s="3" t="s">
        <v>166</v>
      </c>
      <c r="I55" s="3" t="s">
        <v>666</v>
      </c>
    </row>
    <row r="56" spans="1:9" x14ac:dyDescent="0.3">
      <c r="A56" s="3" t="s">
        <v>167</v>
      </c>
      <c r="B56" s="3" t="s">
        <v>158</v>
      </c>
      <c r="C56" s="3" t="s">
        <v>159</v>
      </c>
      <c r="D56" s="1"/>
      <c r="E56" s="3" t="s">
        <v>159</v>
      </c>
      <c r="F56" s="3" t="s">
        <v>167</v>
      </c>
      <c r="G56" s="3" t="s">
        <v>158</v>
      </c>
      <c r="H56" s="3" t="s">
        <v>168</v>
      </c>
      <c r="I56" s="3" t="s">
        <v>667</v>
      </c>
    </row>
    <row r="57" spans="1:9" x14ac:dyDescent="0.3">
      <c r="A57" s="3" t="s">
        <v>169</v>
      </c>
      <c r="B57" s="3" t="s">
        <v>158</v>
      </c>
      <c r="C57" s="3" t="s">
        <v>159</v>
      </c>
      <c r="D57" s="1"/>
      <c r="E57" s="3" t="s">
        <v>159</v>
      </c>
      <c r="F57" s="3" t="s">
        <v>169</v>
      </c>
      <c r="G57" s="3" t="s">
        <v>158</v>
      </c>
      <c r="H57" s="3" t="s">
        <v>170</v>
      </c>
      <c r="I57" s="3" t="s">
        <v>668</v>
      </c>
    </row>
    <row r="58" spans="1:9" x14ac:dyDescent="0.3">
      <c r="A58" s="3" t="s">
        <v>171</v>
      </c>
      <c r="B58" s="3" t="s">
        <v>158</v>
      </c>
      <c r="C58" s="3" t="s">
        <v>159</v>
      </c>
      <c r="D58" s="1"/>
      <c r="E58" s="3" t="s">
        <v>159</v>
      </c>
      <c r="F58" s="3" t="s">
        <v>171</v>
      </c>
      <c r="G58" s="3" t="s">
        <v>158</v>
      </c>
      <c r="H58" s="3" t="s">
        <v>172</v>
      </c>
      <c r="I58" s="3" t="s">
        <v>669</v>
      </c>
    </row>
    <row r="59" spans="1:9" x14ac:dyDescent="0.3">
      <c r="A59" s="3" t="s">
        <v>173</v>
      </c>
      <c r="B59" s="3" t="s">
        <v>158</v>
      </c>
      <c r="C59" s="3" t="s">
        <v>159</v>
      </c>
      <c r="D59" s="1"/>
      <c r="E59" s="3" t="s">
        <v>159</v>
      </c>
      <c r="F59" s="3" t="s">
        <v>173</v>
      </c>
      <c r="G59" s="3" t="s">
        <v>158</v>
      </c>
      <c r="H59" s="3" t="s">
        <v>174</v>
      </c>
      <c r="I59" s="3" t="s">
        <v>670</v>
      </c>
    </row>
    <row r="60" spans="1:9" x14ac:dyDescent="0.3">
      <c r="A60" s="3" t="s">
        <v>175</v>
      </c>
      <c r="B60" s="3" t="s">
        <v>158</v>
      </c>
      <c r="C60" s="3" t="s">
        <v>176</v>
      </c>
      <c r="D60" s="1"/>
      <c r="E60" s="3" t="s">
        <v>176</v>
      </c>
      <c r="F60" s="3" t="s">
        <v>175</v>
      </c>
      <c r="G60" s="3" t="s">
        <v>158</v>
      </c>
      <c r="H60" s="3" t="s">
        <v>177</v>
      </c>
      <c r="I60" s="3" t="s">
        <v>671</v>
      </c>
    </row>
    <row r="61" spans="1:9" x14ac:dyDescent="0.3">
      <c r="A61" s="3" t="s">
        <v>178</v>
      </c>
      <c r="B61" s="3" t="s">
        <v>158</v>
      </c>
      <c r="C61" s="3" t="s">
        <v>176</v>
      </c>
      <c r="D61" s="1"/>
      <c r="E61" s="3" t="s">
        <v>176</v>
      </c>
      <c r="F61" s="3" t="s">
        <v>178</v>
      </c>
      <c r="G61" s="3" t="s">
        <v>158</v>
      </c>
      <c r="H61" s="3" t="s">
        <v>179</v>
      </c>
      <c r="I61" s="3" t="s">
        <v>672</v>
      </c>
    </row>
    <row r="62" spans="1:9" x14ac:dyDescent="0.3">
      <c r="A62" s="3" t="s">
        <v>180</v>
      </c>
      <c r="B62" s="3" t="s">
        <v>158</v>
      </c>
      <c r="C62" s="3" t="s">
        <v>176</v>
      </c>
      <c r="D62" s="1"/>
      <c r="E62" s="3" t="s">
        <v>176</v>
      </c>
      <c r="F62" s="3" t="s">
        <v>180</v>
      </c>
      <c r="G62" s="3" t="s">
        <v>158</v>
      </c>
      <c r="H62" s="3" t="s">
        <v>181</v>
      </c>
      <c r="I62" s="3" t="s">
        <v>673</v>
      </c>
    </row>
    <row r="63" spans="1:9" x14ac:dyDescent="0.3">
      <c r="A63" s="3" t="s">
        <v>182</v>
      </c>
      <c r="B63" s="3" t="s">
        <v>158</v>
      </c>
      <c r="C63" s="3" t="s">
        <v>176</v>
      </c>
      <c r="D63" s="1"/>
      <c r="E63" s="3" t="s">
        <v>176</v>
      </c>
      <c r="F63" s="3" t="s">
        <v>182</v>
      </c>
      <c r="G63" s="3" t="s">
        <v>158</v>
      </c>
      <c r="H63" s="3" t="s">
        <v>183</v>
      </c>
      <c r="I63" s="3" t="s">
        <v>674</v>
      </c>
    </row>
    <row r="64" spans="1:9" x14ac:dyDescent="0.3">
      <c r="A64" s="3" t="s">
        <v>184</v>
      </c>
      <c r="B64" s="3" t="s">
        <v>158</v>
      </c>
      <c r="C64" s="3" t="s">
        <v>176</v>
      </c>
      <c r="D64" s="1"/>
      <c r="E64" s="3" t="s">
        <v>176</v>
      </c>
      <c r="F64" s="3" t="s">
        <v>184</v>
      </c>
      <c r="G64" s="3" t="s">
        <v>158</v>
      </c>
      <c r="H64" s="3" t="s">
        <v>185</v>
      </c>
      <c r="I64" s="3" t="s">
        <v>675</v>
      </c>
    </row>
    <row r="65" spans="1:9" x14ac:dyDescent="0.3">
      <c r="A65" s="3" t="s">
        <v>186</v>
      </c>
      <c r="B65" s="3" t="s">
        <v>158</v>
      </c>
      <c r="C65" s="3" t="s">
        <v>176</v>
      </c>
      <c r="D65" s="1"/>
      <c r="E65" s="3" t="s">
        <v>176</v>
      </c>
      <c r="F65" s="3" t="s">
        <v>186</v>
      </c>
      <c r="G65" s="3" t="s">
        <v>158</v>
      </c>
      <c r="H65" s="3" t="s">
        <v>187</v>
      </c>
      <c r="I65" s="3" t="s">
        <v>676</v>
      </c>
    </row>
    <row r="66" spans="1:9" x14ac:dyDescent="0.3">
      <c r="A66" s="3" t="s">
        <v>188</v>
      </c>
      <c r="B66" s="3" t="s">
        <v>158</v>
      </c>
      <c r="C66" s="3" t="s">
        <v>176</v>
      </c>
      <c r="D66" s="1"/>
      <c r="E66" s="3" t="s">
        <v>176</v>
      </c>
      <c r="F66" s="3" t="s">
        <v>188</v>
      </c>
      <c r="G66" s="3" t="s">
        <v>158</v>
      </c>
      <c r="H66" s="3" t="s">
        <v>189</v>
      </c>
      <c r="I66" s="3" t="s">
        <v>677</v>
      </c>
    </row>
    <row r="67" spans="1:9" x14ac:dyDescent="0.3">
      <c r="A67" s="3" t="s">
        <v>190</v>
      </c>
      <c r="B67" s="3" t="s">
        <v>158</v>
      </c>
      <c r="C67" s="3" t="s">
        <v>176</v>
      </c>
      <c r="D67" s="1"/>
      <c r="E67" s="3" t="s">
        <v>176</v>
      </c>
      <c r="F67" s="3" t="s">
        <v>190</v>
      </c>
      <c r="G67" s="3" t="s">
        <v>158</v>
      </c>
      <c r="H67" s="3" t="s">
        <v>191</v>
      </c>
      <c r="I67" s="3" t="s">
        <v>678</v>
      </c>
    </row>
    <row r="68" spans="1:9" x14ac:dyDescent="0.3">
      <c r="A68" s="3" t="s">
        <v>192</v>
      </c>
      <c r="B68" s="3" t="s">
        <v>158</v>
      </c>
      <c r="C68" s="3" t="s">
        <v>176</v>
      </c>
      <c r="D68" s="1"/>
      <c r="E68" s="3" t="s">
        <v>176</v>
      </c>
      <c r="F68" s="3" t="s">
        <v>192</v>
      </c>
      <c r="G68" s="3" t="s">
        <v>158</v>
      </c>
      <c r="H68" s="3" t="s">
        <v>193</v>
      </c>
      <c r="I68" s="3" t="s">
        <v>679</v>
      </c>
    </row>
    <row r="69" spans="1:9" x14ac:dyDescent="0.3">
      <c r="A69" s="3" t="s">
        <v>194</v>
      </c>
      <c r="B69" s="3" t="s">
        <v>158</v>
      </c>
      <c r="C69" s="3" t="s">
        <v>176</v>
      </c>
      <c r="D69" s="1"/>
      <c r="E69" s="3" t="s">
        <v>176</v>
      </c>
      <c r="F69" s="3" t="s">
        <v>194</v>
      </c>
      <c r="G69" s="3" t="s">
        <v>158</v>
      </c>
      <c r="H69" s="3" t="s">
        <v>195</v>
      </c>
      <c r="I69" s="3" t="s">
        <v>680</v>
      </c>
    </row>
    <row r="70" spans="1:9" x14ac:dyDescent="0.3">
      <c r="A70" s="3" t="s">
        <v>196</v>
      </c>
      <c r="B70" s="3" t="s">
        <v>158</v>
      </c>
      <c r="C70" s="3" t="s">
        <v>176</v>
      </c>
      <c r="D70" s="1"/>
      <c r="E70" s="3" t="s">
        <v>176</v>
      </c>
      <c r="F70" s="3" t="s">
        <v>196</v>
      </c>
      <c r="G70" s="3" t="s">
        <v>158</v>
      </c>
      <c r="H70" s="3" t="s">
        <v>197</v>
      </c>
      <c r="I70" s="3" t="s">
        <v>681</v>
      </c>
    </row>
    <row r="71" spans="1:9" x14ac:dyDescent="0.3">
      <c r="A71" s="3" t="s">
        <v>198</v>
      </c>
      <c r="B71" s="3" t="s">
        <v>158</v>
      </c>
      <c r="C71" s="3" t="s">
        <v>176</v>
      </c>
      <c r="D71" s="1"/>
      <c r="E71" s="3" t="s">
        <v>176</v>
      </c>
      <c r="F71" s="3" t="s">
        <v>198</v>
      </c>
      <c r="G71" s="3" t="s">
        <v>158</v>
      </c>
      <c r="H71" s="3" t="s">
        <v>199</v>
      </c>
      <c r="I71" s="3" t="s">
        <v>682</v>
      </c>
    </row>
    <row r="72" spans="1:9" x14ac:dyDescent="0.3">
      <c r="A72" s="114" t="s">
        <v>588</v>
      </c>
      <c r="B72" s="3" t="s">
        <v>158</v>
      </c>
      <c r="C72" s="3" t="s">
        <v>176</v>
      </c>
      <c r="D72" s="1"/>
      <c r="E72" s="3" t="s">
        <v>176</v>
      </c>
      <c r="F72" s="3" t="s">
        <v>588</v>
      </c>
      <c r="G72" s="3" t="s">
        <v>158</v>
      </c>
      <c r="H72" s="3" t="s">
        <v>200</v>
      </c>
      <c r="I72" s="3" t="s">
        <v>683</v>
      </c>
    </row>
    <row r="73" spans="1:9" x14ac:dyDescent="0.3">
      <c r="A73" s="114" t="s">
        <v>589</v>
      </c>
      <c r="B73" s="3" t="s">
        <v>158</v>
      </c>
      <c r="C73" s="3" t="s">
        <v>176</v>
      </c>
      <c r="D73" s="1"/>
      <c r="E73" s="3" t="s">
        <v>176</v>
      </c>
      <c r="F73" s="3" t="s">
        <v>589</v>
      </c>
      <c r="G73" s="3" t="s">
        <v>158</v>
      </c>
      <c r="H73" s="3" t="s">
        <v>202</v>
      </c>
      <c r="I73" s="3" t="s">
        <v>684</v>
      </c>
    </row>
    <row r="74" spans="1:9" x14ac:dyDescent="0.3">
      <c r="A74" s="114" t="s">
        <v>590</v>
      </c>
      <c r="B74" s="3" t="s">
        <v>158</v>
      </c>
      <c r="C74" s="3" t="s">
        <v>176</v>
      </c>
      <c r="D74" s="1"/>
      <c r="E74" s="3" t="s">
        <v>176</v>
      </c>
      <c r="F74" s="3" t="s">
        <v>590</v>
      </c>
      <c r="G74" s="3" t="s">
        <v>158</v>
      </c>
      <c r="H74" s="3" t="s">
        <v>204</v>
      </c>
      <c r="I74" s="3" t="s">
        <v>685</v>
      </c>
    </row>
    <row r="75" spans="1:9" x14ac:dyDescent="0.3">
      <c r="A75" s="3" t="s">
        <v>201</v>
      </c>
      <c r="B75" s="3" t="s">
        <v>158</v>
      </c>
      <c r="C75" s="3" t="s">
        <v>176</v>
      </c>
      <c r="D75" s="1"/>
      <c r="E75" s="3" t="s">
        <v>176</v>
      </c>
      <c r="F75" s="3" t="s">
        <v>201</v>
      </c>
      <c r="G75" s="3" t="s">
        <v>158</v>
      </c>
      <c r="H75" s="3" t="s">
        <v>206</v>
      </c>
      <c r="I75" s="3" t="s">
        <v>686</v>
      </c>
    </row>
    <row r="76" spans="1:9" x14ac:dyDescent="0.3">
      <c r="A76" s="3" t="s">
        <v>203</v>
      </c>
      <c r="B76" s="3" t="s">
        <v>158</v>
      </c>
      <c r="C76" s="3" t="s">
        <v>176</v>
      </c>
      <c r="D76" s="1"/>
      <c r="E76" s="3" t="s">
        <v>176</v>
      </c>
      <c r="F76" s="3" t="s">
        <v>203</v>
      </c>
      <c r="G76" s="3" t="s">
        <v>158</v>
      </c>
      <c r="H76" s="3" t="s">
        <v>208</v>
      </c>
      <c r="I76" s="3" t="s">
        <v>687</v>
      </c>
    </row>
    <row r="77" spans="1:9" x14ac:dyDescent="0.3">
      <c r="A77" s="3" t="s">
        <v>205</v>
      </c>
      <c r="B77" s="3" t="s">
        <v>158</v>
      </c>
      <c r="C77" s="3" t="s">
        <v>176</v>
      </c>
      <c r="D77" s="1"/>
      <c r="E77" s="3" t="s">
        <v>176</v>
      </c>
      <c r="F77" s="3" t="s">
        <v>205</v>
      </c>
      <c r="G77" s="3" t="s">
        <v>158</v>
      </c>
      <c r="H77" s="3" t="s">
        <v>210</v>
      </c>
      <c r="I77" s="3" t="s">
        <v>688</v>
      </c>
    </row>
    <row r="78" spans="1:9" x14ac:dyDescent="0.3">
      <c r="A78" s="3" t="s">
        <v>207</v>
      </c>
      <c r="B78" s="3" t="s">
        <v>158</v>
      </c>
      <c r="C78" s="3" t="s">
        <v>176</v>
      </c>
      <c r="D78" s="1"/>
      <c r="E78" s="3" t="s">
        <v>176</v>
      </c>
      <c r="F78" s="3" t="s">
        <v>207</v>
      </c>
      <c r="G78" s="3" t="s">
        <v>158</v>
      </c>
      <c r="H78" s="3" t="s">
        <v>212</v>
      </c>
      <c r="I78" s="3" t="s">
        <v>689</v>
      </c>
    </row>
    <row r="79" spans="1:9" x14ac:dyDescent="0.3">
      <c r="A79" s="3" t="s">
        <v>209</v>
      </c>
      <c r="B79" s="3" t="s">
        <v>158</v>
      </c>
      <c r="C79" s="3" t="s">
        <v>176</v>
      </c>
      <c r="D79" s="1"/>
      <c r="E79" s="3" t="s">
        <v>176</v>
      </c>
      <c r="F79" s="3" t="s">
        <v>209</v>
      </c>
      <c r="G79" s="3" t="s">
        <v>158</v>
      </c>
      <c r="H79" s="3" t="s">
        <v>214</v>
      </c>
      <c r="I79" s="3" t="s">
        <v>690</v>
      </c>
    </row>
    <row r="80" spans="1:9" x14ac:dyDescent="0.3">
      <c r="A80" s="3" t="s">
        <v>211</v>
      </c>
      <c r="B80" s="3" t="s">
        <v>158</v>
      </c>
      <c r="C80" s="3" t="s">
        <v>176</v>
      </c>
      <c r="D80" s="1"/>
      <c r="E80" s="3" t="s">
        <v>176</v>
      </c>
      <c r="F80" s="3" t="s">
        <v>211</v>
      </c>
      <c r="G80" s="3" t="s">
        <v>158</v>
      </c>
      <c r="H80" s="3" t="s">
        <v>216</v>
      </c>
      <c r="I80" s="3" t="s">
        <v>691</v>
      </c>
    </row>
    <row r="81" spans="1:9" x14ac:dyDescent="0.3">
      <c r="A81" s="3" t="s">
        <v>213</v>
      </c>
      <c r="B81" s="3" t="s">
        <v>158</v>
      </c>
      <c r="C81" s="3" t="s">
        <v>176</v>
      </c>
      <c r="D81" s="1"/>
      <c r="E81" s="3" t="s">
        <v>176</v>
      </c>
      <c r="F81" s="3" t="s">
        <v>213</v>
      </c>
      <c r="G81" s="3" t="s">
        <v>158</v>
      </c>
      <c r="H81" s="3" t="s">
        <v>218</v>
      </c>
      <c r="I81" s="3" t="s">
        <v>692</v>
      </c>
    </row>
    <row r="82" spans="1:9" x14ac:dyDescent="0.3">
      <c r="A82" s="3" t="s">
        <v>215</v>
      </c>
      <c r="B82" s="3" t="s">
        <v>158</v>
      </c>
      <c r="C82" s="3" t="s">
        <v>176</v>
      </c>
      <c r="D82" s="1"/>
      <c r="E82" s="3" t="s">
        <v>176</v>
      </c>
      <c r="F82" s="3" t="s">
        <v>215</v>
      </c>
      <c r="G82" s="3" t="s">
        <v>158</v>
      </c>
      <c r="H82" s="3" t="s">
        <v>220</v>
      </c>
      <c r="I82" s="3" t="s">
        <v>693</v>
      </c>
    </row>
    <row r="83" spans="1:9" x14ac:dyDescent="0.3">
      <c r="A83" s="3" t="s">
        <v>217</v>
      </c>
      <c r="B83" s="3" t="s">
        <v>158</v>
      </c>
      <c r="C83" s="3" t="s">
        <v>176</v>
      </c>
      <c r="D83" s="1"/>
      <c r="E83" s="3" t="s">
        <v>176</v>
      </c>
      <c r="F83" s="3" t="s">
        <v>217</v>
      </c>
      <c r="G83" s="3" t="s">
        <v>158</v>
      </c>
      <c r="H83" s="3" t="s">
        <v>222</v>
      </c>
      <c r="I83" s="3" t="s">
        <v>694</v>
      </c>
    </row>
    <row r="84" spans="1:9" x14ac:dyDescent="0.3">
      <c r="A84" s="3" t="s">
        <v>219</v>
      </c>
      <c r="B84" s="3" t="s">
        <v>158</v>
      </c>
      <c r="C84" s="3" t="s">
        <v>176</v>
      </c>
      <c r="D84" s="1"/>
      <c r="E84" s="3" t="s">
        <v>176</v>
      </c>
      <c r="F84" s="3" t="s">
        <v>219</v>
      </c>
      <c r="G84" s="3" t="s">
        <v>158</v>
      </c>
      <c r="H84" s="3" t="s">
        <v>224</v>
      </c>
      <c r="I84" s="3" t="s">
        <v>695</v>
      </c>
    </row>
    <row r="85" spans="1:9" x14ac:dyDescent="0.3">
      <c r="A85" s="3" t="s">
        <v>221</v>
      </c>
      <c r="B85" s="3" t="s">
        <v>158</v>
      </c>
      <c r="C85" s="3" t="s">
        <v>176</v>
      </c>
      <c r="D85" s="1"/>
      <c r="E85" s="3" t="s">
        <v>176</v>
      </c>
      <c r="F85" s="3" t="s">
        <v>221</v>
      </c>
      <c r="G85" s="3" t="s">
        <v>158</v>
      </c>
      <c r="H85" s="3" t="s">
        <v>226</v>
      </c>
      <c r="I85" s="3" t="s">
        <v>696</v>
      </c>
    </row>
    <row r="86" spans="1:9" x14ac:dyDescent="0.3">
      <c r="A86" s="3" t="s">
        <v>223</v>
      </c>
      <c r="B86" s="3" t="s">
        <v>158</v>
      </c>
      <c r="C86" s="3" t="s">
        <v>176</v>
      </c>
      <c r="D86" s="1"/>
      <c r="E86" s="3" t="s">
        <v>176</v>
      </c>
      <c r="F86" s="3" t="s">
        <v>223</v>
      </c>
      <c r="G86" s="3" t="s">
        <v>158</v>
      </c>
      <c r="H86" s="3" t="s">
        <v>228</v>
      </c>
      <c r="I86" s="3" t="s">
        <v>697</v>
      </c>
    </row>
    <row r="87" spans="1:9" x14ac:dyDescent="0.3">
      <c r="A87" s="3" t="s">
        <v>225</v>
      </c>
      <c r="B87" s="3" t="s">
        <v>158</v>
      </c>
      <c r="C87" s="3" t="s">
        <v>176</v>
      </c>
      <c r="D87" s="1"/>
      <c r="E87" s="3" t="s">
        <v>176</v>
      </c>
      <c r="F87" s="3" t="s">
        <v>225</v>
      </c>
      <c r="G87" s="3" t="s">
        <v>158</v>
      </c>
      <c r="H87" s="3" t="s">
        <v>230</v>
      </c>
      <c r="I87" s="3" t="s">
        <v>698</v>
      </c>
    </row>
    <row r="88" spans="1:9" x14ac:dyDescent="0.3">
      <c r="A88" s="3" t="s">
        <v>227</v>
      </c>
      <c r="B88" s="3" t="s">
        <v>158</v>
      </c>
      <c r="C88" s="3" t="s">
        <v>176</v>
      </c>
      <c r="D88" s="1"/>
      <c r="E88" s="3" t="s">
        <v>176</v>
      </c>
      <c r="F88" s="3" t="s">
        <v>227</v>
      </c>
      <c r="G88" s="3" t="s">
        <v>158</v>
      </c>
      <c r="H88" s="3" t="s">
        <v>232</v>
      </c>
      <c r="I88" s="3" t="s">
        <v>699</v>
      </c>
    </row>
    <row r="89" spans="1:9" x14ac:dyDescent="0.3">
      <c r="A89" s="3" t="s">
        <v>229</v>
      </c>
      <c r="B89" s="3" t="s">
        <v>158</v>
      </c>
      <c r="C89" s="3" t="s">
        <v>176</v>
      </c>
      <c r="D89" s="1"/>
      <c r="E89" s="3" t="s">
        <v>176</v>
      </c>
      <c r="F89" s="3" t="s">
        <v>229</v>
      </c>
      <c r="G89" s="3" t="s">
        <v>158</v>
      </c>
      <c r="H89" s="3" t="s">
        <v>234</v>
      </c>
      <c r="I89" s="3" t="s">
        <v>700</v>
      </c>
    </row>
    <row r="90" spans="1:9" x14ac:dyDescent="0.3">
      <c r="A90" s="3" t="s">
        <v>231</v>
      </c>
      <c r="B90" s="3" t="s">
        <v>158</v>
      </c>
      <c r="C90" s="3" t="s">
        <v>176</v>
      </c>
      <c r="D90" s="1"/>
      <c r="E90" s="3" t="s">
        <v>176</v>
      </c>
      <c r="F90" s="3" t="s">
        <v>231</v>
      </c>
      <c r="G90" s="3" t="s">
        <v>158</v>
      </c>
      <c r="H90" s="3" t="s">
        <v>236</v>
      </c>
      <c r="I90" s="3" t="s">
        <v>701</v>
      </c>
    </row>
    <row r="91" spans="1:9" x14ac:dyDescent="0.3">
      <c r="A91" s="3" t="s">
        <v>233</v>
      </c>
      <c r="B91" s="3" t="s">
        <v>158</v>
      </c>
      <c r="C91" s="3" t="s">
        <v>176</v>
      </c>
      <c r="D91" s="1"/>
      <c r="E91" s="3" t="s">
        <v>176</v>
      </c>
      <c r="F91" s="3" t="s">
        <v>233</v>
      </c>
      <c r="G91" s="3" t="s">
        <v>158</v>
      </c>
      <c r="H91" s="3" t="s">
        <v>238</v>
      </c>
      <c r="I91" s="3" t="s">
        <v>702</v>
      </c>
    </row>
    <row r="92" spans="1:9" x14ac:dyDescent="0.3">
      <c r="A92" s="3" t="s">
        <v>235</v>
      </c>
      <c r="B92" s="3" t="s">
        <v>158</v>
      </c>
      <c r="C92" s="3" t="s">
        <v>176</v>
      </c>
      <c r="D92" s="1"/>
      <c r="E92" s="3" t="s">
        <v>176</v>
      </c>
      <c r="F92" s="3" t="s">
        <v>235</v>
      </c>
      <c r="G92" s="3" t="s">
        <v>158</v>
      </c>
      <c r="H92" s="3" t="s">
        <v>240</v>
      </c>
      <c r="I92" s="3" t="s">
        <v>703</v>
      </c>
    </row>
    <row r="93" spans="1:9" x14ac:dyDescent="0.3">
      <c r="A93" s="3" t="s">
        <v>237</v>
      </c>
      <c r="B93" s="3" t="s">
        <v>158</v>
      </c>
      <c r="C93" s="3" t="s">
        <v>176</v>
      </c>
      <c r="D93" s="1"/>
      <c r="E93" s="3" t="s">
        <v>176</v>
      </c>
      <c r="F93" s="3" t="s">
        <v>237</v>
      </c>
      <c r="G93" s="3" t="s">
        <v>158</v>
      </c>
      <c r="H93" s="3" t="s">
        <v>242</v>
      </c>
      <c r="I93" s="3" t="s">
        <v>704</v>
      </c>
    </row>
    <row r="94" spans="1:9" x14ac:dyDescent="0.3">
      <c r="A94" s="3" t="s">
        <v>239</v>
      </c>
      <c r="B94" s="3" t="s">
        <v>158</v>
      </c>
      <c r="C94" s="3" t="s">
        <v>176</v>
      </c>
      <c r="D94" s="1"/>
      <c r="E94" s="3" t="s">
        <v>176</v>
      </c>
      <c r="F94" s="3" t="s">
        <v>239</v>
      </c>
      <c r="G94" s="3" t="s">
        <v>158</v>
      </c>
      <c r="H94" s="3" t="s">
        <v>244</v>
      </c>
      <c r="I94" s="3" t="s">
        <v>705</v>
      </c>
    </row>
    <row r="95" spans="1:9" x14ac:dyDescent="0.3">
      <c r="A95" s="3" t="s">
        <v>241</v>
      </c>
      <c r="B95" s="3" t="s">
        <v>158</v>
      </c>
      <c r="C95" s="3" t="s">
        <v>176</v>
      </c>
      <c r="D95" s="1"/>
      <c r="E95" s="3" t="s">
        <v>176</v>
      </c>
      <c r="F95" s="3" t="s">
        <v>241</v>
      </c>
      <c r="G95" s="3" t="s">
        <v>158</v>
      </c>
      <c r="H95" s="3" t="s">
        <v>246</v>
      </c>
      <c r="I95" s="3" t="s">
        <v>706</v>
      </c>
    </row>
    <row r="96" spans="1:9" x14ac:dyDescent="0.3">
      <c r="A96" s="3" t="s">
        <v>243</v>
      </c>
      <c r="B96" s="3" t="s">
        <v>158</v>
      </c>
      <c r="C96" s="3" t="s">
        <v>176</v>
      </c>
      <c r="D96" s="1"/>
      <c r="E96" s="3" t="s">
        <v>176</v>
      </c>
      <c r="F96" s="3" t="s">
        <v>243</v>
      </c>
      <c r="G96" s="3" t="s">
        <v>158</v>
      </c>
      <c r="H96" s="3" t="s">
        <v>248</v>
      </c>
      <c r="I96" s="3" t="s">
        <v>707</v>
      </c>
    </row>
    <row r="97" spans="1:9" x14ac:dyDescent="0.3">
      <c r="A97" s="3" t="s">
        <v>245</v>
      </c>
      <c r="B97" s="3" t="s">
        <v>158</v>
      </c>
      <c r="C97" s="3" t="s">
        <v>176</v>
      </c>
      <c r="D97" s="1"/>
      <c r="E97" s="3" t="s">
        <v>176</v>
      </c>
      <c r="F97" s="3" t="s">
        <v>245</v>
      </c>
      <c r="G97" s="3" t="s">
        <v>158</v>
      </c>
      <c r="H97" s="3" t="s">
        <v>250</v>
      </c>
      <c r="I97" s="3" t="s">
        <v>708</v>
      </c>
    </row>
    <row r="98" spans="1:9" x14ac:dyDescent="0.3">
      <c r="A98" s="3" t="s">
        <v>247</v>
      </c>
      <c r="B98" s="3" t="s">
        <v>158</v>
      </c>
      <c r="C98" s="3" t="s">
        <v>176</v>
      </c>
      <c r="D98" s="1"/>
      <c r="E98" s="3" t="s">
        <v>176</v>
      </c>
      <c r="F98" s="3" t="s">
        <v>247</v>
      </c>
      <c r="G98" s="3" t="s">
        <v>158</v>
      </c>
      <c r="H98" s="3" t="s">
        <v>252</v>
      </c>
      <c r="I98" s="3" t="s">
        <v>709</v>
      </c>
    </row>
    <row r="99" spans="1:9" x14ac:dyDescent="0.3">
      <c r="A99" s="3" t="s">
        <v>249</v>
      </c>
      <c r="B99" s="3" t="s">
        <v>158</v>
      </c>
      <c r="C99" s="3" t="s">
        <v>176</v>
      </c>
      <c r="D99" s="1"/>
      <c r="E99" s="3" t="s">
        <v>176</v>
      </c>
      <c r="F99" s="3" t="s">
        <v>249</v>
      </c>
      <c r="G99" s="3" t="s">
        <v>158</v>
      </c>
      <c r="H99" s="3" t="s">
        <v>254</v>
      </c>
      <c r="I99" s="3" t="s">
        <v>710</v>
      </c>
    </row>
    <row r="100" spans="1:9" x14ac:dyDescent="0.3">
      <c r="A100" s="3" t="s">
        <v>251</v>
      </c>
      <c r="B100" s="3" t="s">
        <v>158</v>
      </c>
      <c r="C100" s="3" t="s">
        <v>176</v>
      </c>
      <c r="D100" s="1"/>
      <c r="E100" s="3" t="s">
        <v>176</v>
      </c>
      <c r="F100" s="3" t="s">
        <v>251</v>
      </c>
      <c r="G100" s="3" t="s">
        <v>158</v>
      </c>
      <c r="H100" s="3" t="s">
        <v>256</v>
      </c>
      <c r="I100" s="3" t="s">
        <v>711</v>
      </c>
    </row>
    <row r="101" spans="1:9" x14ac:dyDescent="0.3">
      <c r="A101" s="3" t="s">
        <v>253</v>
      </c>
      <c r="B101" s="3" t="s">
        <v>158</v>
      </c>
      <c r="C101" s="3" t="s">
        <v>176</v>
      </c>
      <c r="D101" s="1"/>
      <c r="E101" s="3" t="s">
        <v>176</v>
      </c>
      <c r="F101" s="3" t="s">
        <v>253</v>
      </c>
      <c r="G101" s="3" t="s">
        <v>158</v>
      </c>
      <c r="H101" s="3" t="s">
        <v>258</v>
      </c>
      <c r="I101" s="3" t="s">
        <v>712</v>
      </c>
    </row>
    <row r="102" spans="1:9" x14ac:dyDescent="0.3">
      <c r="A102" s="3" t="s">
        <v>255</v>
      </c>
      <c r="B102" s="3" t="s">
        <v>158</v>
      </c>
      <c r="C102" s="3" t="s">
        <v>176</v>
      </c>
      <c r="D102" s="1"/>
      <c r="E102" s="3" t="s">
        <v>176</v>
      </c>
      <c r="F102" s="3" t="s">
        <v>255</v>
      </c>
      <c r="G102" s="3" t="s">
        <v>158</v>
      </c>
      <c r="H102" s="3" t="s">
        <v>260</v>
      </c>
      <c r="I102" s="3" t="s">
        <v>713</v>
      </c>
    </row>
    <row r="103" spans="1:9" x14ac:dyDescent="0.3">
      <c r="A103" s="3" t="s">
        <v>257</v>
      </c>
      <c r="B103" s="3" t="s">
        <v>158</v>
      </c>
      <c r="C103" s="3" t="s">
        <v>176</v>
      </c>
      <c r="D103" s="1"/>
      <c r="E103" s="3" t="s">
        <v>176</v>
      </c>
      <c r="F103" s="3" t="s">
        <v>257</v>
      </c>
      <c r="G103" s="3" t="s">
        <v>158</v>
      </c>
      <c r="H103" s="3" t="s">
        <v>262</v>
      </c>
      <c r="I103" s="3" t="s">
        <v>48</v>
      </c>
    </row>
    <row r="104" spans="1:9" x14ac:dyDescent="0.3">
      <c r="A104" s="3" t="s">
        <v>259</v>
      </c>
      <c r="B104" s="3" t="s">
        <v>158</v>
      </c>
      <c r="C104" s="3" t="s">
        <v>176</v>
      </c>
      <c r="D104" s="1"/>
      <c r="E104" s="3" t="s">
        <v>176</v>
      </c>
      <c r="F104" s="3" t="s">
        <v>259</v>
      </c>
      <c r="G104" s="3" t="s">
        <v>158</v>
      </c>
      <c r="H104" s="3" t="s">
        <v>264</v>
      </c>
      <c r="I104" s="3" t="s">
        <v>51</v>
      </c>
    </row>
    <row r="105" spans="1:9" x14ac:dyDescent="0.3">
      <c r="A105" s="3" t="s">
        <v>261</v>
      </c>
      <c r="B105" s="3" t="s">
        <v>158</v>
      </c>
      <c r="C105" s="3" t="s">
        <v>176</v>
      </c>
      <c r="D105" s="1"/>
      <c r="E105" s="3" t="s">
        <v>176</v>
      </c>
      <c r="F105" s="3" t="s">
        <v>261</v>
      </c>
      <c r="G105" s="3" t="s">
        <v>158</v>
      </c>
      <c r="H105" s="3" t="s">
        <v>266</v>
      </c>
      <c r="I105" s="3" t="s">
        <v>54</v>
      </c>
    </row>
    <row r="106" spans="1:9" x14ac:dyDescent="0.3">
      <c r="A106" s="3" t="s">
        <v>263</v>
      </c>
      <c r="B106" s="3" t="s">
        <v>158</v>
      </c>
      <c r="C106" s="3" t="s">
        <v>176</v>
      </c>
      <c r="D106" s="1"/>
      <c r="E106" s="3" t="s">
        <v>176</v>
      </c>
      <c r="F106" s="3" t="s">
        <v>263</v>
      </c>
      <c r="G106" s="3" t="s">
        <v>158</v>
      </c>
      <c r="H106" s="3" t="s">
        <v>268</v>
      </c>
      <c r="I106" s="3" t="s">
        <v>57</v>
      </c>
    </row>
    <row r="107" spans="1:9" x14ac:dyDescent="0.3">
      <c r="A107" s="3" t="s">
        <v>265</v>
      </c>
      <c r="B107" s="3" t="s">
        <v>158</v>
      </c>
      <c r="C107" s="3" t="s">
        <v>176</v>
      </c>
      <c r="D107" s="1"/>
      <c r="E107" s="3" t="s">
        <v>176</v>
      </c>
      <c r="F107" s="3" t="s">
        <v>265</v>
      </c>
      <c r="G107" s="3" t="s">
        <v>158</v>
      </c>
      <c r="H107" s="3" t="s">
        <v>270</v>
      </c>
      <c r="I107" s="3" t="s">
        <v>61</v>
      </c>
    </row>
    <row r="108" spans="1:9" x14ac:dyDescent="0.3">
      <c r="A108" s="3" t="s">
        <v>267</v>
      </c>
      <c r="B108" s="3" t="s">
        <v>158</v>
      </c>
      <c r="C108" s="3" t="s">
        <v>176</v>
      </c>
      <c r="D108" s="1"/>
      <c r="E108" s="3" t="s">
        <v>176</v>
      </c>
      <c r="F108" s="3" t="s">
        <v>267</v>
      </c>
      <c r="G108" s="3" t="s">
        <v>158</v>
      </c>
      <c r="H108" s="3" t="s">
        <v>272</v>
      </c>
      <c r="I108" s="3" t="s">
        <v>64</v>
      </c>
    </row>
    <row r="109" spans="1:9" x14ac:dyDescent="0.3">
      <c r="A109" s="3" t="s">
        <v>269</v>
      </c>
      <c r="B109" s="3" t="s">
        <v>158</v>
      </c>
      <c r="C109" s="3" t="s">
        <v>90</v>
      </c>
      <c r="D109" s="1"/>
      <c r="E109" s="3" t="s">
        <v>90</v>
      </c>
      <c r="F109" s="3" t="s">
        <v>269</v>
      </c>
      <c r="G109" s="3" t="s">
        <v>158</v>
      </c>
      <c r="H109" s="3" t="s">
        <v>274</v>
      </c>
      <c r="I109" s="3" t="s">
        <v>67</v>
      </c>
    </row>
    <row r="110" spans="1:9" x14ac:dyDescent="0.3">
      <c r="A110" s="3" t="s">
        <v>271</v>
      </c>
      <c r="B110" s="3" t="s">
        <v>158</v>
      </c>
      <c r="C110" s="3" t="s">
        <v>90</v>
      </c>
      <c r="D110" s="1"/>
      <c r="E110" s="3" t="s">
        <v>90</v>
      </c>
      <c r="F110" s="3" t="s">
        <v>271</v>
      </c>
      <c r="G110" s="3" t="s">
        <v>158</v>
      </c>
      <c r="H110" s="3" t="s">
        <v>278</v>
      </c>
      <c r="I110" s="3" t="s">
        <v>70</v>
      </c>
    </row>
    <row r="111" spans="1:9" x14ac:dyDescent="0.3">
      <c r="A111" s="114" t="s">
        <v>591</v>
      </c>
      <c r="B111" s="3" t="s">
        <v>158</v>
      </c>
      <c r="C111" s="3" t="s">
        <v>273</v>
      </c>
      <c r="D111" s="1"/>
      <c r="E111" s="3" t="s">
        <v>273</v>
      </c>
      <c r="F111" s="3" t="s">
        <v>591</v>
      </c>
      <c r="G111" s="3" t="s">
        <v>158</v>
      </c>
      <c r="H111" s="3" t="s">
        <v>280</v>
      </c>
      <c r="I111" s="3" t="s">
        <v>73</v>
      </c>
    </row>
    <row r="112" spans="1:9" x14ac:dyDescent="0.3">
      <c r="A112" s="114" t="s">
        <v>592</v>
      </c>
      <c r="B112" s="3" t="s">
        <v>158</v>
      </c>
      <c r="C112" s="3" t="s">
        <v>273</v>
      </c>
      <c r="D112" s="1"/>
      <c r="E112" s="3" t="s">
        <v>273</v>
      </c>
      <c r="F112" s="3" t="s">
        <v>592</v>
      </c>
      <c r="G112" s="3" t="s">
        <v>158</v>
      </c>
      <c r="H112" s="3" t="s">
        <v>282</v>
      </c>
      <c r="I112" s="3" t="s">
        <v>76</v>
      </c>
    </row>
    <row r="113" spans="1:9" x14ac:dyDescent="0.3">
      <c r="A113" s="114" t="s">
        <v>593</v>
      </c>
      <c r="B113" s="3" t="s">
        <v>158</v>
      </c>
      <c r="C113" s="3" t="s">
        <v>273</v>
      </c>
      <c r="D113" s="1"/>
      <c r="E113" s="3" t="s">
        <v>273</v>
      </c>
      <c r="F113" s="3" t="s">
        <v>593</v>
      </c>
      <c r="G113" s="3" t="s">
        <v>158</v>
      </c>
      <c r="H113" s="3" t="s">
        <v>284</v>
      </c>
      <c r="I113" s="3" t="s">
        <v>79</v>
      </c>
    </row>
    <row r="114" spans="1:9" x14ac:dyDescent="0.3">
      <c r="A114" s="3" t="s">
        <v>275</v>
      </c>
      <c r="B114" s="3" t="s">
        <v>276</v>
      </c>
      <c r="C114" s="3" t="s">
        <v>277</v>
      </c>
      <c r="D114" s="1"/>
      <c r="E114" s="3" t="s">
        <v>277</v>
      </c>
      <c r="F114" s="3" t="s">
        <v>275</v>
      </c>
      <c r="G114" s="3" t="s">
        <v>276</v>
      </c>
      <c r="H114" s="3" t="s">
        <v>286</v>
      </c>
      <c r="I114" s="3" t="s">
        <v>82</v>
      </c>
    </row>
    <row r="115" spans="1:9" x14ac:dyDescent="0.3">
      <c r="A115" s="3" t="s">
        <v>279</v>
      </c>
      <c r="B115" s="3" t="s">
        <v>276</v>
      </c>
      <c r="C115" s="3" t="s">
        <v>277</v>
      </c>
      <c r="D115" s="1"/>
      <c r="E115" s="3" t="s">
        <v>277</v>
      </c>
      <c r="F115" s="3" t="s">
        <v>279</v>
      </c>
      <c r="G115" s="3" t="s">
        <v>276</v>
      </c>
      <c r="H115" s="3" t="s">
        <v>288</v>
      </c>
      <c r="I115" s="3" t="s">
        <v>85</v>
      </c>
    </row>
    <row r="116" spans="1:9" x14ac:dyDescent="0.3">
      <c r="A116" s="3" t="s">
        <v>281</v>
      </c>
      <c r="B116" s="3" t="s">
        <v>276</v>
      </c>
      <c r="C116" s="3" t="s">
        <v>277</v>
      </c>
      <c r="D116" s="1"/>
      <c r="E116" s="3" t="s">
        <v>277</v>
      </c>
      <c r="F116" s="3" t="s">
        <v>281</v>
      </c>
      <c r="G116" s="3" t="s">
        <v>276</v>
      </c>
      <c r="H116" s="3" t="s">
        <v>290</v>
      </c>
      <c r="I116" s="3" t="s">
        <v>88</v>
      </c>
    </row>
    <row r="117" spans="1:9" x14ac:dyDescent="0.3">
      <c r="A117" s="3" t="s">
        <v>283</v>
      </c>
      <c r="B117" s="3" t="s">
        <v>276</v>
      </c>
      <c r="C117" s="3" t="s">
        <v>277</v>
      </c>
      <c r="D117" s="1"/>
      <c r="E117" s="3" t="s">
        <v>277</v>
      </c>
      <c r="F117" s="3" t="s">
        <v>283</v>
      </c>
      <c r="G117" s="3" t="s">
        <v>276</v>
      </c>
      <c r="H117" s="3" t="s">
        <v>294</v>
      </c>
      <c r="I117" s="3" t="s">
        <v>92</v>
      </c>
    </row>
    <row r="118" spans="1:9" x14ac:dyDescent="0.3">
      <c r="A118" s="3" t="s">
        <v>285</v>
      </c>
      <c r="B118" s="3" t="s">
        <v>276</v>
      </c>
      <c r="C118" s="3" t="s">
        <v>277</v>
      </c>
      <c r="D118" s="1"/>
      <c r="E118" s="3" t="s">
        <v>277</v>
      </c>
      <c r="F118" s="3" t="s">
        <v>285</v>
      </c>
      <c r="G118" s="3" t="s">
        <v>276</v>
      </c>
      <c r="H118" s="3" t="s">
        <v>296</v>
      </c>
      <c r="I118" s="3" t="s">
        <v>95</v>
      </c>
    </row>
    <row r="119" spans="1:9" x14ac:dyDescent="0.3">
      <c r="A119" s="3" t="s">
        <v>287</v>
      </c>
      <c r="B119" s="3" t="s">
        <v>276</v>
      </c>
      <c r="C119" s="3" t="s">
        <v>277</v>
      </c>
      <c r="D119" s="1"/>
      <c r="E119" s="3" t="s">
        <v>277</v>
      </c>
      <c r="F119" s="3" t="s">
        <v>287</v>
      </c>
      <c r="G119" s="3" t="s">
        <v>276</v>
      </c>
      <c r="H119" s="3" t="s">
        <v>298</v>
      </c>
      <c r="I119" s="3" t="s">
        <v>98</v>
      </c>
    </row>
    <row r="120" spans="1:9" x14ac:dyDescent="0.3">
      <c r="A120" s="3" t="s">
        <v>289</v>
      </c>
      <c r="B120" s="3" t="s">
        <v>276</v>
      </c>
      <c r="C120" s="3" t="s">
        <v>277</v>
      </c>
      <c r="D120" s="1"/>
      <c r="E120" s="3" t="s">
        <v>277</v>
      </c>
      <c r="F120" s="3" t="s">
        <v>289</v>
      </c>
      <c r="G120" s="3" t="s">
        <v>276</v>
      </c>
      <c r="H120" s="3" t="s">
        <v>300</v>
      </c>
      <c r="I120" s="3" t="s">
        <v>101</v>
      </c>
    </row>
    <row r="121" spans="1:9" x14ac:dyDescent="0.3">
      <c r="A121" s="114" t="s">
        <v>594</v>
      </c>
      <c r="B121" s="3" t="s">
        <v>276</v>
      </c>
      <c r="C121" s="3" t="s">
        <v>277</v>
      </c>
      <c r="D121" s="1"/>
      <c r="E121" s="3" t="s">
        <v>277</v>
      </c>
      <c r="F121" s="3" t="s">
        <v>594</v>
      </c>
      <c r="G121" s="3" t="s">
        <v>276</v>
      </c>
      <c r="H121" s="3" t="s">
        <v>302</v>
      </c>
      <c r="I121" s="3" t="s">
        <v>104</v>
      </c>
    </row>
    <row r="122" spans="1:9" x14ac:dyDescent="0.3">
      <c r="A122" s="3" t="s">
        <v>291</v>
      </c>
      <c r="B122" s="3" t="s">
        <v>292</v>
      </c>
      <c r="C122" s="3" t="s">
        <v>293</v>
      </c>
      <c r="D122" s="1"/>
      <c r="E122" s="3" t="s">
        <v>293</v>
      </c>
      <c r="F122" s="3" t="s">
        <v>291</v>
      </c>
      <c r="G122" s="3" t="s">
        <v>292</v>
      </c>
      <c r="H122" s="3" t="s">
        <v>304</v>
      </c>
      <c r="I122" s="3" t="s">
        <v>107</v>
      </c>
    </row>
    <row r="123" spans="1:9" x14ac:dyDescent="0.3">
      <c r="A123" s="3" t="s">
        <v>295</v>
      </c>
      <c r="B123" s="3" t="s">
        <v>292</v>
      </c>
      <c r="C123" s="3" t="s">
        <v>293</v>
      </c>
      <c r="D123" s="1"/>
      <c r="E123" s="3" t="s">
        <v>293</v>
      </c>
      <c r="F123" s="3" t="s">
        <v>295</v>
      </c>
      <c r="G123" s="3" t="s">
        <v>292</v>
      </c>
      <c r="H123" s="3" t="s">
        <v>306</v>
      </c>
      <c r="I123" s="3" t="s">
        <v>714</v>
      </c>
    </row>
    <row r="124" spans="1:9" x14ac:dyDescent="0.3">
      <c r="A124" s="3" t="s">
        <v>297</v>
      </c>
      <c r="B124" s="3" t="s">
        <v>292</v>
      </c>
      <c r="C124" s="3" t="s">
        <v>293</v>
      </c>
      <c r="D124" s="1"/>
      <c r="E124" s="3" t="s">
        <v>293</v>
      </c>
      <c r="F124" s="3" t="s">
        <v>297</v>
      </c>
      <c r="G124" s="3" t="s">
        <v>292</v>
      </c>
      <c r="H124" s="3" t="s">
        <v>309</v>
      </c>
      <c r="I124" s="3" t="s">
        <v>715</v>
      </c>
    </row>
    <row r="125" spans="1:9" x14ac:dyDescent="0.3">
      <c r="A125" s="3" t="s">
        <v>299</v>
      </c>
      <c r="B125" s="3" t="s">
        <v>292</v>
      </c>
      <c r="C125" s="3" t="s">
        <v>293</v>
      </c>
      <c r="D125" s="1"/>
      <c r="E125" s="3" t="s">
        <v>293</v>
      </c>
      <c r="F125" s="3" t="s">
        <v>299</v>
      </c>
      <c r="G125" s="3" t="s">
        <v>292</v>
      </c>
      <c r="H125" s="3" t="s">
        <v>311</v>
      </c>
      <c r="I125" s="3" t="s">
        <v>716</v>
      </c>
    </row>
    <row r="126" spans="1:9" x14ac:dyDescent="0.3">
      <c r="A126" s="3" t="s">
        <v>301</v>
      </c>
      <c r="B126" s="3" t="s">
        <v>292</v>
      </c>
      <c r="C126" s="3" t="s">
        <v>293</v>
      </c>
      <c r="D126" s="1"/>
      <c r="E126" s="3" t="s">
        <v>293</v>
      </c>
      <c r="F126" s="3" t="s">
        <v>301</v>
      </c>
      <c r="G126" s="3" t="s">
        <v>292</v>
      </c>
      <c r="H126" s="3" t="s">
        <v>313</v>
      </c>
      <c r="I126" s="3" t="s">
        <v>717</v>
      </c>
    </row>
    <row r="127" spans="1:9" x14ac:dyDescent="0.3">
      <c r="A127" s="3" t="s">
        <v>303</v>
      </c>
      <c r="B127" s="3" t="s">
        <v>292</v>
      </c>
      <c r="C127" s="3" t="s">
        <v>293</v>
      </c>
      <c r="D127" s="1"/>
      <c r="E127" s="3" t="s">
        <v>293</v>
      </c>
      <c r="F127" s="3" t="s">
        <v>303</v>
      </c>
      <c r="G127" s="3" t="s">
        <v>292</v>
      </c>
      <c r="H127" s="3" t="s">
        <v>314</v>
      </c>
      <c r="I127" s="3" t="s">
        <v>718</v>
      </c>
    </row>
    <row r="128" spans="1:9" x14ac:dyDescent="0.3">
      <c r="A128" s="3" t="s">
        <v>305</v>
      </c>
      <c r="B128" s="3" t="s">
        <v>292</v>
      </c>
      <c r="C128" s="3" t="s">
        <v>293</v>
      </c>
      <c r="D128" s="1"/>
      <c r="E128" s="3" t="s">
        <v>293</v>
      </c>
      <c r="F128" s="3" t="s">
        <v>305</v>
      </c>
      <c r="G128" s="3" t="s">
        <v>292</v>
      </c>
      <c r="H128" s="3" t="s">
        <v>315</v>
      </c>
      <c r="I128" s="3" t="s">
        <v>719</v>
      </c>
    </row>
    <row r="129" spans="1:9" x14ac:dyDescent="0.3">
      <c r="A129" s="3" t="s">
        <v>307</v>
      </c>
      <c r="B129" s="3" t="s">
        <v>292</v>
      </c>
      <c r="C129" s="3" t="s">
        <v>308</v>
      </c>
      <c r="D129" s="1"/>
      <c r="E129" s="3" t="s">
        <v>308</v>
      </c>
      <c r="F129" s="3" t="s">
        <v>307</v>
      </c>
      <c r="G129" s="3" t="s">
        <v>292</v>
      </c>
      <c r="H129" s="3" t="s">
        <v>317</v>
      </c>
      <c r="I129" s="3" t="s">
        <v>720</v>
      </c>
    </row>
    <row r="130" spans="1:9" x14ac:dyDescent="0.3">
      <c r="A130" s="3" t="s">
        <v>310</v>
      </c>
      <c r="B130" s="3" t="s">
        <v>292</v>
      </c>
      <c r="C130" s="3" t="s">
        <v>308</v>
      </c>
      <c r="D130" s="1"/>
      <c r="E130" s="3" t="s">
        <v>308</v>
      </c>
      <c r="F130" s="3" t="s">
        <v>310</v>
      </c>
      <c r="G130" s="3" t="s">
        <v>292</v>
      </c>
      <c r="H130" s="3" t="s">
        <v>319</v>
      </c>
      <c r="I130" s="3" t="s">
        <v>721</v>
      </c>
    </row>
    <row r="131" spans="1:9" x14ac:dyDescent="0.3">
      <c r="A131" s="3" t="s">
        <v>312</v>
      </c>
      <c r="B131" s="3" t="s">
        <v>292</v>
      </c>
      <c r="C131" s="3" t="s">
        <v>308</v>
      </c>
      <c r="D131" s="1"/>
      <c r="E131" s="3" t="s">
        <v>308</v>
      </c>
      <c r="F131" s="3" t="s">
        <v>312</v>
      </c>
      <c r="G131" s="3" t="s">
        <v>292</v>
      </c>
      <c r="H131" s="3" t="s">
        <v>321</v>
      </c>
      <c r="I131" s="3" t="s">
        <v>722</v>
      </c>
    </row>
    <row r="132" spans="1:9" x14ac:dyDescent="0.3">
      <c r="A132" s="114" t="s">
        <v>595</v>
      </c>
      <c r="B132" s="3" t="s">
        <v>292</v>
      </c>
      <c r="C132" s="3" t="s">
        <v>308</v>
      </c>
      <c r="D132" s="1"/>
      <c r="E132" s="3" t="s">
        <v>308</v>
      </c>
      <c r="F132" s="3" t="s">
        <v>595</v>
      </c>
      <c r="G132" s="3" t="s">
        <v>292</v>
      </c>
      <c r="H132" s="3" t="s">
        <v>323</v>
      </c>
      <c r="I132" s="3" t="s">
        <v>723</v>
      </c>
    </row>
    <row r="133" spans="1:9" x14ac:dyDescent="0.3">
      <c r="A133" s="114" t="s">
        <v>596</v>
      </c>
      <c r="B133" s="3" t="s">
        <v>292</v>
      </c>
      <c r="C133" s="3" t="s">
        <v>308</v>
      </c>
      <c r="D133" s="1"/>
      <c r="E133" s="3" t="s">
        <v>308</v>
      </c>
      <c r="F133" s="3" t="s">
        <v>596</v>
      </c>
      <c r="G133" s="3" t="s">
        <v>292</v>
      </c>
      <c r="H133" s="3" t="s">
        <v>325</v>
      </c>
      <c r="I133" s="3" t="s">
        <v>724</v>
      </c>
    </row>
    <row r="134" spans="1:9" x14ac:dyDescent="0.3">
      <c r="A134" s="3" t="s">
        <v>316</v>
      </c>
      <c r="B134" s="3" t="s">
        <v>292</v>
      </c>
      <c r="C134" s="3" t="s">
        <v>308</v>
      </c>
      <c r="D134" s="1"/>
      <c r="E134" s="3" t="s">
        <v>308</v>
      </c>
      <c r="F134" s="3" t="s">
        <v>316</v>
      </c>
      <c r="G134" s="3" t="s">
        <v>292</v>
      </c>
      <c r="H134" s="3" t="s">
        <v>326</v>
      </c>
      <c r="I134" s="3" t="s">
        <v>725</v>
      </c>
    </row>
    <row r="135" spans="1:9" x14ac:dyDescent="0.3">
      <c r="A135" s="114" t="s">
        <v>597</v>
      </c>
      <c r="B135" s="3" t="s">
        <v>292</v>
      </c>
      <c r="C135" s="3" t="s">
        <v>308</v>
      </c>
      <c r="D135" s="1"/>
      <c r="E135" s="3" t="s">
        <v>308</v>
      </c>
      <c r="F135" s="3" t="s">
        <v>597</v>
      </c>
      <c r="G135" s="3" t="s">
        <v>292</v>
      </c>
      <c r="H135" s="3" t="s">
        <v>328</v>
      </c>
      <c r="I135" s="3" t="s">
        <v>726</v>
      </c>
    </row>
    <row r="136" spans="1:9" x14ac:dyDescent="0.3">
      <c r="A136" s="114" t="s">
        <v>598</v>
      </c>
      <c r="B136" s="3" t="s">
        <v>292</v>
      </c>
      <c r="C136" s="3" t="s">
        <v>318</v>
      </c>
      <c r="D136" s="1"/>
      <c r="E136" s="3" t="s">
        <v>318</v>
      </c>
      <c r="F136" s="3" t="s">
        <v>598</v>
      </c>
      <c r="G136" s="3" t="s">
        <v>292</v>
      </c>
      <c r="H136" s="3" t="s">
        <v>330</v>
      </c>
      <c r="I136" s="3" t="s">
        <v>727</v>
      </c>
    </row>
    <row r="137" spans="1:9" x14ac:dyDescent="0.3">
      <c r="A137" s="3" t="s">
        <v>320</v>
      </c>
      <c r="B137" s="3" t="s">
        <v>292</v>
      </c>
      <c r="C137" s="3" t="s">
        <v>318</v>
      </c>
      <c r="D137" s="1"/>
      <c r="E137" s="3" t="s">
        <v>318</v>
      </c>
      <c r="F137" s="3" t="s">
        <v>320</v>
      </c>
      <c r="G137" s="3" t="s">
        <v>292</v>
      </c>
      <c r="H137" s="3" t="s">
        <v>332</v>
      </c>
      <c r="I137" s="3" t="s">
        <v>728</v>
      </c>
    </row>
    <row r="138" spans="1:9" x14ac:dyDescent="0.3">
      <c r="A138" s="3" t="s">
        <v>322</v>
      </c>
      <c r="B138" s="3" t="s">
        <v>292</v>
      </c>
      <c r="C138" s="3" t="s">
        <v>318</v>
      </c>
      <c r="D138" s="1"/>
      <c r="E138" s="3" t="s">
        <v>318</v>
      </c>
      <c r="F138" s="3" t="s">
        <v>322</v>
      </c>
      <c r="G138" s="3" t="s">
        <v>292</v>
      </c>
      <c r="H138" s="3" t="s">
        <v>334</v>
      </c>
      <c r="I138" s="3" t="s">
        <v>729</v>
      </c>
    </row>
    <row r="139" spans="1:9" x14ac:dyDescent="0.3">
      <c r="A139" s="3" t="s">
        <v>324</v>
      </c>
      <c r="B139" s="3" t="s">
        <v>292</v>
      </c>
      <c r="C139" s="3" t="s">
        <v>318</v>
      </c>
      <c r="D139" s="1"/>
      <c r="E139" s="3" t="s">
        <v>318</v>
      </c>
      <c r="F139" s="3" t="s">
        <v>324</v>
      </c>
      <c r="G139" s="3" t="s">
        <v>292</v>
      </c>
      <c r="H139" s="3" t="s">
        <v>336</v>
      </c>
      <c r="I139" s="3" t="s">
        <v>730</v>
      </c>
    </row>
    <row r="140" spans="1:9" x14ac:dyDescent="0.3">
      <c r="A140" s="114" t="s">
        <v>599</v>
      </c>
      <c r="B140" s="3" t="s">
        <v>292</v>
      </c>
      <c r="C140" s="3" t="s">
        <v>318</v>
      </c>
      <c r="D140" s="1"/>
      <c r="E140" s="3" t="s">
        <v>318</v>
      </c>
      <c r="F140" s="3" t="s">
        <v>599</v>
      </c>
      <c r="G140" s="3" t="s">
        <v>292</v>
      </c>
      <c r="H140" s="3" t="s">
        <v>339</v>
      </c>
      <c r="I140" s="3" t="s">
        <v>731</v>
      </c>
    </row>
    <row r="141" spans="1:9" x14ac:dyDescent="0.3">
      <c r="A141" s="3" t="s">
        <v>327</v>
      </c>
      <c r="B141" s="3" t="s">
        <v>292</v>
      </c>
      <c r="C141" s="3" t="s">
        <v>318</v>
      </c>
      <c r="D141" s="1"/>
      <c r="E141" s="3" t="s">
        <v>318</v>
      </c>
      <c r="F141" s="3" t="s">
        <v>327</v>
      </c>
      <c r="G141" s="3" t="s">
        <v>292</v>
      </c>
      <c r="H141" s="3" t="s">
        <v>341</v>
      </c>
      <c r="I141" s="3" t="s">
        <v>732</v>
      </c>
    </row>
    <row r="142" spans="1:9" x14ac:dyDescent="0.3">
      <c r="A142" s="3" t="s">
        <v>329</v>
      </c>
      <c r="B142" s="3" t="s">
        <v>292</v>
      </c>
      <c r="C142" s="3" t="s">
        <v>318</v>
      </c>
      <c r="D142" s="1"/>
      <c r="E142" s="3" t="s">
        <v>318</v>
      </c>
      <c r="F142" s="3" t="s">
        <v>329</v>
      </c>
      <c r="G142" s="3" t="s">
        <v>292</v>
      </c>
      <c r="H142" s="3" t="s">
        <v>343</v>
      </c>
      <c r="I142" s="3" t="s">
        <v>733</v>
      </c>
    </row>
    <row r="143" spans="1:9" x14ac:dyDescent="0.3">
      <c r="A143" s="3" t="s">
        <v>331</v>
      </c>
      <c r="B143" s="3" t="s">
        <v>292</v>
      </c>
      <c r="C143" s="3" t="s">
        <v>318</v>
      </c>
      <c r="D143" s="1"/>
      <c r="E143" s="3" t="s">
        <v>318</v>
      </c>
      <c r="F143" s="3" t="s">
        <v>331</v>
      </c>
      <c r="G143" s="3" t="s">
        <v>292</v>
      </c>
      <c r="H143" s="3" t="s">
        <v>345</v>
      </c>
      <c r="I143" s="3" t="s">
        <v>734</v>
      </c>
    </row>
    <row r="144" spans="1:9" x14ac:dyDescent="0.3">
      <c r="A144" s="3" t="s">
        <v>333</v>
      </c>
      <c r="B144" s="3" t="s">
        <v>292</v>
      </c>
      <c r="C144" s="3" t="s">
        <v>318</v>
      </c>
      <c r="D144" s="1"/>
      <c r="E144" s="3" t="s">
        <v>318</v>
      </c>
      <c r="F144" s="3" t="s">
        <v>333</v>
      </c>
      <c r="G144" s="3" t="s">
        <v>292</v>
      </c>
      <c r="H144" s="3" t="s">
        <v>347</v>
      </c>
      <c r="I144" s="3" t="s">
        <v>735</v>
      </c>
    </row>
    <row r="145" spans="1:9" x14ac:dyDescent="0.3">
      <c r="A145" s="3" t="s">
        <v>335</v>
      </c>
      <c r="B145" s="3" t="s">
        <v>292</v>
      </c>
      <c r="C145" s="3" t="s">
        <v>318</v>
      </c>
      <c r="D145" s="1"/>
      <c r="E145" s="3" t="s">
        <v>318</v>
      </c>
      <c r="F145" s="3" t="s">
        <v>335</v>
      </c>
      <c r="G145" s="3" t="s">
        <v>292</v>
      </c>
      <c r="H145" s="3" t="s">
        <v>349</v>
      </c>
      <c r="I145" s="3" t="s">
        <v>736</v>
      </c>
    </row>
    <row r="146" spans="1:9" x14ac:dyDescent="0.3">
      <c r="A146" s="3" t="s">
        <v>600</v>
      </c>
      <c r="B146" s="3" t="s">
        <v>337</v>
      </c>
      <c r="C146" s="3" t="s">
        <v>338</v>
      </c>
      <c r="D146" s="1"/>
      <c r="E146" s="3" t="s">
        <v>338</v>
      </c>
      <c r="F146" s="3" t="s">
        <v>600</v>
      </c>
      <c r="G146" s="3" t="s">
        <v>337</v>
      </c>
      <c r="H146" s="3" t="s">
        <v>351</v>
      </c>
      <c r="I146" s="3" t="s">
        <v>737</v>
      </c>
    </row>
    <row r="147" spans="1:9" x14ac:dyDescent="0.3">
      <c r="A147" s="3" t="s">
        <v>340</v>
      </c>
      <c r="B147" s="3" t="s">
        <v>337</v>
      </c>
      <c r="C147" s="3" t="s">
        <v>338</v>
      </c>
      <c r="D147" s="1"/>
      <c r="E147" s="3" t="s">
        <v>338</v>
      </c>
      <c r="F147" s="3" t="s">
        <v>340</v>
      </c>
      <c r="G147" s="3" t="s">
        <v>337</v>
      </c>
      <c r="H147" s="3" t="s">
        <v>354</v>
      </c>
      <c r="I147" s="3" t="s">
        <v>738</v>
      </c>
    </row>
    <row r="148" spans="1:9" x14ac:dyDescent="0.3">
      <c r="A148" s="3" t="s">
        <v>342</v>
      </c>
      <c r="B148" s="3" t="s">
        <v>337</v>
      </c>
      <c r="C148" s="3" t="s">
        <v>338</v>
      </c>
      <c r="D148" s="1"/>
      <c r="E148" s="3" t="s">
        <v>338</v>
      </c>
      <c r="F148" s="3" t="s">
        <v>342</v>
      </c>
      <c r="G148" s="3" t="s">
        <v>337</v>
      </c>
      <c r="H148" s="3" t="s">
        <v>356</v>
      </c>
      <c r="I148" s="3" t="s">
        <v>739</v>
      </c>
    </row>
    <row r="149" spans="1:9" x14ac:dyDescent="0.3">
      <c r="A149" s="3" t="s">
        <v>344</v>
      </c>
      <c r="B149" s="3" t="s">
        <v>337</v>
      </c>
      <c r="C149" s="3" t="s">
        <v>338</v>
      </c>
      <c r="D149" s="1"/>
      <c r="E149" s="3" t="s">
        <v>338</v>
      </c>
      <c r="F149" s="3" t="s">
        <v>344</v>
      </c>
      <c r="G149" s="3" t="s">
        <v>337</v>
      </c>
      <c r="H149" s="3" t="s">
        <v>359</v>
      </c>
      <c r="I149" s="3" t="s">
        <v>740</v>
      </c>
    </row>
    <row r="150" spans="1:9" x14ac:dyDescent="0.3">
      <c r="A150" s="3" t="s">
        <v>346</v>
      </c>
      <c r="B150" s="3" t="s">
        <v>337</v>
      </c>
      <c r="C150" s="3" t="s">
        <v>338</v>
      </c>
      <c r="D150" s="1"/>
      <c r="E150" s="3" t="s">
        <v>338</v>
      </c>
      <c r="F150" s="3" t="s">
        <v>346</v>
      </c>
      <c r="G150" s="3" t="s">
        <v>337</v>
      </c>
      <c r="H150" s="3" t="s">
        <v>361</v>
      </c>
      <c r="I150" s="3" t="s">
        <v>741</v>
      </c>
    </row>
    <row r="151" spans="1:9" x14ac:dyDescent="0.3">
      <c r="A151" s="114" t="s">
        <v>601</v>
      </c>
      <c r="B151" s="3" t="s">
        <v>337</v>
      </c>
      <c r="C151" s="3" t="s">
        <v>338</v>
      </c>
      <c r="D151" s="1"/>
      <c r="E151" s="3" t="s">
        <v>338</v>
      </c>
      <c r="F151" s="3" t="s">
        <v>601</v>
      </c>
      <c r="G151" s="3" t="s">
        <v>337</v>
      </c>
      <c r="H151" s="3" t="s">
        <v>363</v>
      </c>
      <c r="I151" s="3" t="s">
        <v>742</v>
      </c>
    </row>
    <row r="152" spans="1:9" x14ac:dyDescent="0.3">
      <c r="A152" s="3" t="s">
        <v>348</v>
      </c>
      <c r="B152" s="3" t="s">
        <v>337</v>
      </c>
      <c r="C152" s="3" t="s">
        <v>338</v>
      </c>
      <c r="D152" s="1"/>
      <c r="E152" s="3" t="s">
        <v>338</v>
      </c>
      <c r="F152" s="3" t="s">
        <v>348</v>
      </c>
      <c r="G152" s="3" t="s">
        <v>337</v>
      </c>
      <c r="H152" s="3" t="s">
        <v>365</v>
      </c>
      <c r="I152" s="3" t="s">
        <v>743</v>
      </c>
    </row>
    <row r="153" spans="1:9" x14ac:dyDescent="0.3">
      <c r="A153" s="3" t="s">
        <v>350</v>
      </c>
      <c r="B153" s="3" t="s">
        <v>337</v>
      </c>
      <c r="C153" s="3" t="s">
        <v>338</v>
      </c>
      <c r="D153" s="1"/>
      <c r="E153" s="3" t="s">
        <v>338</v>
      </c>
      <c r="F153" s="3" t="s">
        <v>350</v>
      </c>
      <c r="G153" s="3" t="s">
        <v>337</v>
      </c>
      <c r="H153" s="3" t="s">
        <v>369</v>
      </c>
      <c r="I153" s="3" t="s">
        <v>744</v>
      </c>
    </row>
    <row r="154" spans="1:9" x14ac:dyDescent="0.3">
      <c r="A154" s="3" t="s">
        <v>352</v>
      </c>
      <c r="B154" s="3" t="s">
        <v>337</v>
      </c>
      <c r="C154" s="3" t="s">
        <v>353</v>
      </c>
      <c r="D154" s="1"/>
      <c r="E154" s="3" t="s">
        <v>353</v>
      </c>
      <c r="F154" s="3" t="s">
        <v>352</v>
      </c>
      <c r="G154" s="3" t="s">
        <v>337</v>
      </c>
      <c r="H154" s="3" t="s">
        <v>371</v>
      </c>
      <c r="I154" s="3" t="s">
        <v>745</v>
      </c>
    </row>
    <row r="155" spans="1:9" x14ac:dyDescent="0.3">
      <c r="A155" s="3" t="s">
        <v>355</v>
      </c>
      <c r="B155" s="3" t="s">
        <v>337</v>
      </c>
      <c r="C155" s="3" t="s">
        <v>353</v>
      </c>
      <c r="D155" s="1"/>
      <c r="E155" s="3" t="s">
        <v>353</v>
      </c>
      <c r="F155" s="3" t="s">
        <v>355</v>
      </c>
      <c r="G155" s="3" t="s">
        <v>337</v>
      </c>
      <c r="H155" s="3" t="s">
        <v>373</v>
      </c>
      <c r="I155" s="3" t="s">
        <v>746</v>
      </c>
    </row>
    <row r="156" spans="1:9" x14ac:dyDescent="0.3">
      <c r="A156" s="3" t="s">
        <v>357</v>
      </c>
      <c r="B156" s="3" t="s">
        <v>337</v>
      </c>
      <c r="C156" s="3" t="s">
        <v>358</v>
      </c>
      <c r="D156" s="1"/>
      <c r="E156" s="3" t="s">
        <v>358</v>
      </c>
      <c r="F156" s="3" t="s">
        <v>357</v>
      </c>
      <c r="G156" s="3" t="s">
        <v>337</v>
      </c>
      <c r="H156" s="3" t="s">
        <v>376</v>
      </c>
      <c r="I156" s="3" t="s">
        <v>747</v>
      </c>
    </row>
    <row r="157" spans="1:9" x14ac:dyDescent="0.3">
      <c r="A157" s="3" t="s">
        <v>360</v>
      </c>
      <c r="B157" s="3" t="s">
        <v>337</v>
      </c>
      <c r="C157" s="3" t="s">
        <v>358</v>
      </c>
      <c r="D157" s="1"/>
      <c r="E157" s="3" t="s">
        <v>358</v>
      </c>
      <c r="F157" s="3" t="s">
        <v>360</v>
      </c>
      <c r="G157" s="3" t="s">
        <v>337</v>
      </c>
      <c r="H157" s="3" t="s">
        <v>378</v>
      </c>
      <c r="I157" s="3" t="s">
        <v>748</v>
      </c>
    </row>
    <row r="158" spans="1:9" x14ac:dyDescent="0.3">
      <c r="A158" s="3" t="s">
        <v>362</v>
      </c>
      <c r="B158" s="3" t="s">
        <v>337</v>
      </c>
      <c r="C158" s="3" t="s">
        <v>358</v>
      </c>
      <c r="D158" s="1"/>
      <c r="E158" s="3" t="s">
        <v>358</v>
      </c>
      <c r="F158" s="3" t="s">
        <v>362</v>
      </c>
      <c r="G158" s="3" t="s">
        <v>337</v>
      </c>
      <c r="H158" s="3" t="s">
        <v>380</v>
      </c>
      <c r="I158" s="3" t="s">
        <v>749</v>
      </c>
    </row>
    <row r="159" spans="1:9" x14ac:dyDescent="0.3">
      <c r="A159" s="6" t="s">
        <v>364</v>
      </c>
      <c r="B159" s="6" t="s">
        <v>337</v>
      </c>
      <c r="C159" s="6" t="s">
        <v>358</v>
      </c>
      <c r="D159" s="1"/>
      <c r="E159" s="6" t="s">
        <v>358</v>
      </c>
      <c r="F159" s="6" t="s">
        <v>364</v>
      </c>
      <c r="G159" s="6" t="s">
        <v>337</v>
      </c>
      <c r="H159" s="3" t="s">
        <v>382</v>
      </c>
      <c r="I159" s="3" t="s">
        <v>750</v>
      </c>
    </row>
    <row r="160" spans="1:9" x14ac:dyDescent="0.3">
      <c r="A160" s="3" t="s">
        <v>366</v>
      </c>
      <c r="B160" s="3" t="s">
        <v>367</v>
      </c>
      <c r="C160" s="3" t="s">
        <v>368</v>
      </c>
      <c r="D160" s="1"/>
      <c r="E160" s="3" t="s">
        <v>368</v>
      </c>
      <c r="F160" s="3" t="s">
        <v>366</v>
      </c>
      <c r="G160" s="3" t="s">
        <v>367</v>
      </c>
      <c r="H160" s="3" t="s">
        <v>384</v>
      </c>
      <c r="I160" s="3" t="s">
        <v>751</v>
      </c>
    </row>
    <row r="161" spans="1:9" x14ac:dyDescent="0.3">
      <c r="A161" s="3" t="s">
        <v>370</v>
      </c>
      <c r="B161" s="3" t="s">
        <v>367</v>
      </c>
      <c r="C161" s="3" t="s">
        <v>368</v>
      </c>
      <c r="D161" s="1"/>
      <c r="E161" s="3" t="s">
        <v>368</v>
      </c>
      <c r="F161" s="3" t="s">
        <v>370</v>
      </c>
      <c r="G161" s="3" t="s">
        <v>367</v>
      </c>
      <c r="H161" s="3" t="s">
        <v>387</v>
      </c>
      <c r="I161" s="3" t="s">
        <v>752</v>
      </c>
    </row>
    <row r="162" spans="1:9" x14ac:dyDescent="0.3">
      <c r="A162" s="3" t="s">
        <v>372</v>
      </c>
      <c r="B162" s="3" t="s">
        <v>367</v>
      </c>
      <c r="C162" s="3" t="s">
        <v>368</v>
      </c>
      <c r="D162" s="1"/>
      <c r="E162" s="3" t="s">
        <v>368</v>
      </c>
      <c r="F162" s="3" t="s">
        <v>372</v>
      </c>
      <c r="G162" s="3" t="s">
        <v>367</v>
      </c>
      <c r="H162" s="3" t="s">
        <v>389</v>
      </c>
      <c r="I162" s="3" t="s">
        <v>753</v>
      </c>
    </row>
    <row r="163" spans="1:9" x14ac:dyDescent="0.3">
      <c r="A163" s="3" t="s">
        <v>374</v>
      </c>
      <c r="B163" s="3" t="s">
        <v>367</v>
      </c>
      <c r="C163" s="3" t="s">
        <v>375</v>
      </c>
      <c r="D163" s="1"/>
      <c r="E163" s="3" t="s">
        <v>375</v>
      </c>
      <c r="F163" s="3" t="s">
        <v>374</v>
      </c>
      <c r="G163" s="3" t="s">
        <v>367</v>
      </c>
      <c r="H163" s="3" t="s">
        <v>391</v>
      </c>
      <c r="I163" s="3" t="s">
        <v>754</v>
      </c>
    </row>
    <row r="164" spans="1:9" x14ac:dyDescent="0.3">
      <c r="A164" s="3" t="s">
        <v>377</v>
      </c>
      <c r="B164" s="3" t="s">
        <v>367</v>
      </c>
      <c r="C164" s="3" t="s">
        <v>375</v>
      </c>
      <c r="D164" s="1"/>
      <c r="E164" s="3" t="s">
        <v>375</v>
      </c>
      <c r="F164" s="3" t="s">
        <v>377</v>
      </c>
      <c r="G164" s="3" t="s">
        <v>367</v>
      </c>
      <c r="H164" s="3" t="s">
        <v>393</v>
      </c>
      <c r="I164" s="3" t="s">
        <v>755</v>
      </c>
    </row>
    <row r="165" spans="1:9" x14ac:dyDescent="0.3">
      <c r="A165" s="3" t="s">
        <v>379</v>
      </c>
      <c r="B165" s="3" t="s">
        <v>367</v>
      </c>
      <c r="C165" s="3" t="s">
        <v>375</v>
      </c>
      <c r="D165" s="1"/>
      <c r="E165" s="3" t="s">
        <v>375</v>
      </c>
      <c r="F165" s="3" t="s">
        <v>379</v>
      </c>
      <c r="G165" s="3" t="s">
        <v>367</v>
      </c>
      <c r="H165" s="3" t="s">
        <v>396</v>
      </c>
      <c r="I165" s="3" t="s">
        <v>756</v>
      </c>
    </row>
    <row r="166" spans="1:9" x14ac:dyDescent="0.3">
      <c r="A166" s="3" t="s">
        <v>381</v>
      </c>
      <c r="B166" s="3" t="s">
        <v>367</v>
      </c>
      <c r="C166" s="3" t="s">
        <v>375</v>
      </c>
      <c r="D166" s="1"/>
      <c r="E166" s="3" t="s">
        <v>375</v>
      </c>
      <c r="F166" s="3" t="s">
        <v>381</v>
      </c>
      <c r="G166" s="3" t="s">
        <v>367</v>
      </c>
      <c r="H166" s="3" t="s">
        <v>398</v>
      </c>
      <c r="I166" s="3" t="s">
        <v>757</v>
      </c>
    </row>
    <row r="167" spans="1:9" x14ac:dyDescent="0.3">
      <c r="A167" s="3" t="s">
        <v>383</v>
      </c>
      <c r="B167" s="3" t="s">
        <v>367</v>
      </c>
      <c r="C167" s="3" t="s">
        <v>375</v>
      </c>
      <c r="D167" s="1"/>
      <c r="E167" s="3" t="s">
        <v>375</v>
      </c>
      <c r="F167" s="3" t="s">
        <v>383</v>
      </c>
      <c r="G167" s="3" t="s">
        <v>367</v>
      </c>
      <c r="H167" s="3" t="s">
        <v>400</v>
      </c>
      <c r="I167" s="3" t="s">
        <v>758</v>
      </c>
    </row>
    <row r="168" spans="1:9" x14ac:dyDescent="0.3">
      <c r="A168" s="3" t="s">
        <v>385</v>
      </c>
      <c r="B168" s="3" t="s">
        <v>367</v>
      </c>
      <c r="C168" s="3" t="s">
        <v>386</v>
      </c>
      <c r="D168" s="1"/>
      <c r="E168" s="3" t="s">
        <v>386</v>
      </c>
      <c r="F168" s="3" t="s">
        <v>385</v>
      </c>
      <c r="G168" s="3" t="s">
        <v>367</v>
      </c>
      <c r="H168" s="3" t="s">
        <v>402</v>
      </c>
      <c r="I168" s="3" t="s">
        <v>759</v>
      </c>
    </row>
    <row r="169" spans="1:9" x14ac:dyDescent="0.3">
      <c r="A169" s="3" t="s">
        <v>388</v>
      </c>
      <c r="B169" s="3" t="s">
        <v>367</v>
      </c>
      <c r="C169" s="3" t="s">
        <v>386</v>
      </c>
      <c r="D169" s="1"/>
      <c r="E169" s="3" t="s">
        <v>386</v>
      </c>
      <c r="F169" s="3" t="s">
        <v>388</v>
      </c>
      <c r="G169" s="3" t="s">
        <v>367</v>
      </c>
      <c r="H169" s="3" t="s">
        <v>403</v>
      </c>
      <c r="I169" s="3" t="s">
        <v>760</v>
      </c>
    </row>
    <row r="170" spans="1:9" x14ac:dyDescent="0.3">
      <c r="A170" s="3" t="s">
        <v>390</v>
      </c>
      <c r="B170" s="3" t="s">
        <v>367</v>
      </c>
      <c r="C170" s="3" t="s">
        <v>386</v>
      </c>
      <c r="D170" s="1"/>
      <c r="E170" s="3" t="s">
        <v>386</v>
      </c>
      <c r="F170" s="3" t="s">
        <v>390</v>
      </c>
      <c r="G170" s="3" t="s">
        <v>367</v>
      </c>
      <c r="H170" s="3" t="s">
        <v>407</v>
      </c>
      <c r="I170" s="3" t="s">
        <v>761</v>
      </c>
    </row>
    <row r="171" spans="1:9" x14ac:dyDescent="0.3">
      <c r="A171" s="3" t="s">
        <v>392</v>
      </c>
      <c r="B171" s="3" t="s">
        <v>367</v>
      </c>
      <c r="C171" s="3" t="s">
        <v>386</v>
      </c>
      <c r="D171" s="1"/>
      <c r="E171" s="3" t="s">
        <v>386</v>
      </c>
      <c r="F171" s="3" t="s">
        <v>392</v>
      </c>
      <c r="G171" s="3" t="s">
        <v>367</v>
      </c>
      <c r="H171" s="3" t="s">
        <v>409</v>
      </c>
      <c r="I171" s="3" t="s">
        <v>762</v>
      </c>
    </row>
    <row r="172" spans="1:9" x14ac:dyDescent="0.3">
      <c r="A172" s="3" t="s">
        <v>394</v>
      </c>
      <c r="B172" s="3" t="s">
        <v>367</v>
      </c>
      <c r="C172" s="3" t="s">
        <v>395</v>
      </c>
      <c r="D172" s="1"/>
      <c r="E172" s="3" t="s">
        <v>395</v>
      </c>
      <c r="F172" s="3" t="s">
        <v>394</v>
      </c>
      <c r="G172" s="3" t="s">
        <v>367</v>
      </c>
      <c r="H172" s="3" t="s">
        <v>411</v>
      </c>
      <c r="I172" s="3" t="s">
        <v>763</v>
      </c>
    </row>
    <row r="173" spans="1:9" x14ac:dyDescent="0.3">
      <c r="A173" s="3" t="s">
        <v>397</v>
      </c>
      <c r="B173" s="3" t="s">
        <v>367</v>
      </c>
      <c r="C173" s="3" t="s">
        <v>395</v>
      </c>
      <c r="D173" s="1"/>
      <c r="E173" s="3" t="s">
        <v>395</v>
      </c>
      <c r="F173" s="3" t="s">
        <v>397</v>
      </c>
      <c r="G173" s="3" t="s">
        <v>367</v>
      </c>
      <c r="H173" s="3" t="s">
        <v>413</v>
      </c>
      <c r="I173" s="3" t="s">
        <v>764</v>
      </c>
    </row>
    <row r="174" spans="1:9" x14ac:dyDescent="0.3">
      <c r="A174" s="3" t="s">
        <v>399</v>
      </c>
      <c r="B174" s="3" t="s">
        <v>367</v>
      </c>
      <c r="C174" s="3" t="s">
        <v>395</v>
      </c>
      <c r="D174" s="1"/>
      <c r="E174" s="3" t="s">
        <v>395</v>
      </c>
      <c r="F174" s="3" t="s">
        <v>399</v>
      </c>
      <c r="G174" s="3" t="s">
        <v>367</v>
      </c>
      <c r="H174" s="3" t="s">
        <v>415</v>
      </c>
      <c r="I174" s="3" t="s">
        <v>765</v>
      </c>
    </row>
    <row r="175" spans="1:9" x14ac:dyDescent="0.3">
      <c r="A175" s="3" t="s">
        <v>401</v>
      </c>
      <c r="B175" s="3" t="s">
        <v>367</v>
      </c>
      <c r="C175" s="3" t="s">
        <v>395</v>
      </c>
      <c r="D175" s="1"/>
      <c r="E175" s="3" t="s">
        <v>395</v>
      </c>
      <c r="F175" s="3" t="s">
        <v>401</v>
      </c>
      <c r="G175" s="3" t="s">
        <v>367</v>
      </c>
      <c r="H175" s="3" t="s">
        <v>417</v>
      </c>
      <c r="I175" s="3" t="s">
        <v>766</v>
      </c>
    </row>
    <row r="176" spans="1:9" x14ac:dyDescent="0.3">
      <c r="A176" s="3" t="s">
        <v>602</v>
      </c>
      <c r="B176" s="3" t="s">
        <v>367</v>
      </c>
      <c r="C176" s="3" t="s">
        <v>395</v>
      </c>
      <c r="D176" s="1"/>
      <c r="E176" s="3" t="s">
        <v>395</v>
      </c>
      <c r="F176" s="3" t="s">
        <v>602</v>
      </c>
      <c r="G176" s="3" t="s">
        <v>367</v>
      </c>
      <c r="H176" s="3" t="s">
        <v>419</v>
      </c>
      <c r="I176" s="3" t="s">
        <v>767</v>
      </c>
    </row>
    <row r="177" spans="1:9" x14ac:dyDescent="0.3">
      <c r="A177" s="3" t="s">
        <v>404</v>
      </c>
      <c r="B177" s="3" t="s">
        <v>405</v>
      </c>
      <c r="C177" s="3" t="s">
        <v>406</v>
      </c>
      <c r="D177" s="1"/>
      <c r="E177" s="3" t="s">
        <v>406</v>
      </c>
      <c r="F177" s="3" t="s">
        <v>404</v>
      </c>
      <c r="G177" s="3" t="s">
        <v>405</v>
      </c>
      <c r="H177" s="3" t="s">
        <v>420</v>
      </c>
      <c r="I177" s="3" t="s">
        <v>768</v>
      </c>
    </row>
    <row r="178" spans="1:9" x14ac:dyDescent="0.3">
      <c r="A178" s="3" t="s">
        <v>408</v>
      </c>
      <c r="B178" s="3" t="s">
        <v>405</v>
      </c>
      <c r="C178" s="3" t="s">
        <v>406</v>
      </c>
      <c r="D178" s="1"/>
      <c r="E178" s="3" t="s">
        <v>406</v>
      </c>
      <c r="F178" s="3" t="s">
        <v>408</v>
      </c>
      <c r="G178" s="3" t="s">
        <v>405</v>
      </c>
      <c r="H178" s="3" t="s">
        <v>422</v>
      </c>
      <c r="I178" s="3" t="s">
        <v>769</v>
      </c>
    </row>
    <row r="179" spans="1:9" x14ac:dyDescent="0.3">
      <c r="A179" s="3" t="s">
        <v>410</v>
      </c>
      <c r="B179" s="3" t="s">
        <v>405</v>
      </c>
      <c r="C179" s="3" t="s">
        <v>406</v>
      </c>
      <c r="D179" s="1"/>
      <c r="E179" s="3" t="s">
        <v>406</v>
      </c>
      <c r="F179" s="3" t="s">
        <v>410</v>
      </c>
      <c r="G179" s="3" t="s">
        <v>405</v>
      </c>
      <c r="H179" s="3" t="s">
        <v>424</v>
      </c>
      <c r="I179" s="3" t="s">
        <v>770</v>
      </c>
    </row>
    <row r="180" spans="1:9" x14ac:dyDescent="0.3">
      <c r="A180" s="3" t="s">
        <v>412</v>
      </c>
      <c r="B180" s="3" t="s">
        <v>405</v>
      </c>
      <c r="C180" s="3" t="s">
        <v>406</v>
      </c>
      <c r="D180" s="1"/>
      <c r="E180" s="3" t="s">
        <v>406</v>
      </c>
      <c r="F180" s="3" t="s">
        <v>412</v>
      </c>
      <c r="G180" s="3" t="s">
        <v>405</v>
      </c>
      <c r="H180" s="3" t="s">
        <v>427</v>
      </c>
      <c r="I180" s="3" t="s">
        <v>771</v>
      </c>
    </row>
    <row r="181" spans="1:9" x14ac:dyDescent="0.3">
      <c r="A181" s="3" t="s">
        <v>414</v>
      </c>
      <c r="B181" s="3" t="s">
        <v>405</v>
      </c>
      <c r="C181" s="3" t="s">
        <v>406</v>
      </c>
      <c r="D181" s="1"/>
      <c r="E181" s="3" t="s">
        <v>406</v>
      </c>
      <c r="F181" s="3" t="s">
        <v>414</v>
      </c>
      <c r="G181" s="3" t="s">
        <v>405</v>
      </c>
      <c r="H181" s="3" t="s">
        <v>429</v>
      </c>
      <c r="I181" s="3" t="s">
        <v>772</v>
      </c>
    </row>
    <row r="182" spans="1:9" x14ac:dyDescent="0.3">
      <c r="A182" s="3" t="s">
        <v>416</v>
      </c>
      <c r="B182" s="3" t="s">
        <v>405</v>
      </c>
      <c r="C182" s="3" t="s">
        <v>406</v>
      </c>
      <c r="D182" s="1"/>
      <c r="E182" s="3" t="s">
        <v>406</v>
      </c>
      <c r="F182" s="3" t="s">
        <v>416</v>
      </c>
      <c r="G182" s="3" t="s">
        <v>405</v>
      </c>
      <c r="H182" s="3" t="s">
        <v>431</v>
      </c>
      <c r="I182" s="3" t="s">
        <v>773</v>
      </c>
    </row>
    <row r="183" spans="1:9" x14ac:dyDescent="0.3">
      <c r="A183" s="3" t="s">
        <v>418</v>
      </c>
      <c r="B183" s="3" t="s">
        <v>405</v>
      </c>
      <c r="C183" s="3" t="s">
        <v>406</v>
      </c>
      <c r="D183" s="1"/>
      <c r="E183" s="3" t="s">
        <v>406</v>
      </c>
      <c r="F183" s="3" t="s">
        <v>418</v>
      </c>
      <c r="G183" s="3" t="s">
        <v>405</v>
      </c>
      <c r="H183" s="3" t="s">
        <v>433</v>
      </c>
      <c r="I183" s="3" t="s">
        <v>774</v>
      </c>
    </row>
    <row r="184" spans="1:9" x14ac:dyDescent="0.3">
      <c r="A184" s="3" t="s">
        <v>603</v>
      </c>
      <c r="B184" s="3" t="s">
        <v>405</v>
      </c>
      <c r="C184" s="3" t="s">
        <v>406</v>
      </c>
      <c r="D184" s="1"/>
      <c r="E184" s="3" t="s">
        <v>406</v>
      </c>
      <c r="F184" s="3" t="s">
        <v>603</v>
      </c>
      <c r="G184" s="3" t="s">
        <v>405</v>
      </c>
      <c r="H184" s="3" t="s">
        <v>435</v>
      </c>
      <c r="I184" s="3" t="s">
        <v>775</v>
      </c>
    </row>
    <row r="185" spans="1:9" x14ac:dyDescent="0.3">
      <c r="A185" s="114" t="s">
        <v>604</v>
      </c>
      <c r="B185" s="3" t="s">
        <v>405</v>
      </c>
      <c r="C185" s="3" t="s">
        <v>406</v>
      </c>
      <c r="D185" s="1"/>
      <c r="E185" s="3" t="s">
        <v>406</v>
      </c>
      <c r="F185" s="3" t="s">
        <v>604</v>
      </c>
      <c r="G185" s="3" t="s">
        <v>405</v>
      </c>
      <c r="H185" s="3" t="s">
        <v>437</v>
      </c>
      <c r="I185" s="3" t="s">
        <v>776</v>
      </c>
    </row>
    <row r="186" spans="1:9" x14ac:dyDescent="0.3">
      <c r="A186" s="3" t="s">
        <v>421</v>
      </c>
      <c r="B186" s="3" t="s">
        <v>405</v>
      </c>
      <c r="C186" s="3" t="s">
        <v>406</v>
      </c>
      <c r="D186" s="1"/>
      <c r="E186" s="3" t="s">
        <v>406</v>
      </c>
      <c r="F186" s="3" t="s">
        <v>421</v>
      </c>
      <c r="G186" s="3" t="s">
        <v>405</v>
      </c>
      <c r="H186" s="3" t="s">
        <v>439</v>
      </c>
      <c r="I186" s="3" t="s">
        <v>777</v>
      </c>
    </row>
    <row r="187" spans="1:9" x14ac:dyDescent="0.3">
      <c r="A187" s="3" t="s">
        <v>423</v>
      </c>
      <c r="B187" s="3" t="s">
        <v>405</v>
      </c>
      <c r="C187" s="3" t="s">
        <v>406</v>
      </c>
      <c r="D187" s="1"/>
      <c r="E187" s="3" t="s">
        <v>406</v>
      </c>
      <c r="F187" s="3" t="s">
        <v>423</v>
      </c>
      <c r="G187" s="3" t="s">
        <v>405</v>
      </c>
      <c r="H187" s="3" t="s">
        <v>441</v>
      </c>
      <c r="I187" s="3" t="s">
        <v>778</v>
      </c>
    </row>
    <row r="188" spans="1:9" x14ac:dyDescent="0.3">
      <c r="A188" s="3" t="s">
        <v>425</v>
      </c>
      <c r="B188" s="3" t="s">
        <v>405</v>
      </c>
      <c r="C188" s="3" t="s">
        <v>426</v>
      </c>
      <c r="D188" s="1"/>
      <c r="E188" s="3" t="s">
        <v>426</v>
      </c>
      <c r="F188" s="3" t="s">
        <v>425</v>
      </c>
      <c r="G188" s="3" t="s">
        <v>405</v>
      </c>
      <c r="H188" s="3" t="s">
        <v>443</v>
      </c>
      <c r="I188" s="3" t="s">
        <v>779</v>
      </c>
    </row>
    <row r="189" spans="1:9" x14ac:dyDescent="0.3">
      <c r="A189" s="3" t="s">
        <v>428</v>
      </c>
      <c r="B189" s="3" t="s">
        <v>405</v>
      </c>
      <c r="C189" s="3" t="s">
        <v>426</v>
      </c>
      <c r="D189" s="1"/>
      <c r="E189" s="3" t="s">
        <v>426</v>
      </c>
      <c r="F189" s="3" t="s">
        <v>428</v>
      </c>
      <c r="G189" s="3" t="s">
        <v>405</v>
      </c>
      <c r="H189" s="3" t="s">
        <v>444</v>
      </c>
      <c r="I189" s="3" t="s">
        <v>780</v>
      </c>
    </row>
    <row r="190" spans="1:9" x14ac:dyDescent="0.3">
      <c r="A190" s="3" t="s">
        <v>430</v>
      </c>
      <c r="B190" s="3" t="s">
        <v>405</v>
      </c>
      <c r="C190" s="3" t="s">
        <v>426</v>
      </c>
      <c r="D190" s="1"/>
      <c r="E190" s="3" t="s">
        <v>426</v>
      </c>
      <c r="F190" s="3" t="s">
        <v>430</v>
      </c>
      <c r="G190" s="3" t="s">
        <v>405</v>
      </c>
      <c r="H190" s="3" t="s">
        <v>446</v>
      </c>
      <c r="I190" s="3" t="s">
        <v>781</v>
      </c>
    </row>
    <row r="191" spans="1:9" x14ac:dyDescent="0.3">
      <c r="A191" s="3" t="s">
        <v>432</v>
      </c>
      <c r="B191" s="3" t="s">
        <v>405</v>
      </c>
      <c r="C191" s="3" t="s">
        <v>426</v>
      </c>
      <c r="D191" s="1"/>
      <c r="E191" s="3" t="s">
        <v>426</v>
      </c>
      <c r="F191" s="3" t="s">
        <v>432</v>
      </c>
      <c r="G191" s="3" t="s">
        <v>405</v>
      </c>
      <c r="H191" s="3" t="s">
        <v>449</v>
      </c>
      <c r="I191" s="3" t="s">
        <v>782</v>
      </c>
    </row>
    <row r="192" spans="1:9" x14ac:dyDescent="0.3">
      <c r="A192" s="3" t="s">
        <v>434</v>
      </c>
      <c r="B192" s="3" t="s">
        <v>405</v>
      </c>
      <c r="C192" s="3" t="s">
        <v>426</v>
      </c>
      <c r="D192" s="1"/>
      <c r="E192" s="3" t="s">
        <v>426</v>
      </c>
      <c r="F192" s="3" t="s">
        <v>434</v>
      </c>
      <c r="G192" s="3" t="s">
        <v>405</v>
      </c>
      <c r="H192" s="3" t="s">
        <v>451</v>
      </c>
      <c r="I192" s="3" t="s">
        <v>783</v>
      </c>
    </row>
    <row r="193" spans="1:9" x14ac:dyDescent="0.3">
      <c r="A193" s="3" t="s">
        <v>436</v>
      </c>
      <c r="B193" s="3" t="s">
        <v>405</v>
      </c>
      <c r="C193" s="3" t="s">
        <v>426</v>
      </c>
      <c r="D193" s="1"/>
      <c r="E193" s="3" t="s">
        <v>426</v>
      </c>
      <c r="F193" s="3" t="s">
        <v>436</v>
      </c>
      <c r="G193" s="3" t="s">
        <v>405</v>
      </c>
      <c r="H193" s="3" t="s">
        <v>453</v>
      </c>
      <c r="I193" s="3" t="s">
        <v>784</v>
      </c>
    </row>
    <row r="194" spans="1:9" x14ac:dyDescent="0.3">
      <c r="A194" s="3" t="s">
        <v>438</v>
      </c>
      <c r="B194" s="3" t="s">
        <v>405</v>
      </c>
      <c r="C194" s="3" t="s">
        <v>308</v>
      </c>
      <c r="D194" s="1"/>
      <c r="E194" s="3" t="s">
        <v>308</v>
      </c>
      <c r="F194" s="3" t="s">
        <v>438</v>
      </c>
      <c r="G194" s="3" t="s">
        <v>405</v>
      </c>
      <c r="H194" s="3" t="s">
        <v>455</v>
      </c>
      <c r="I194" s="3" t="s">
        <v>785</v>
      </c>
    </row>
    <row r="195" spans="1:9" x14ac:dyDescent="0.3">
      <c r="A195" s="3" t="s">
        <v>440</v>
      </c>
      <c r="B195" s="3" t="s">
        <v>405</v>
      </c>
      <c r="C195" s="3" t="s">
        <v>358</v>
      </c>
      <c r="D195" s="1"/>
      <c r="E195" s="3" t="s">
        <v>358</v>
      </c>
      <c r="F195" s="3" t="s">
        <v>440</v>
      </c>
      <c r="G195" s="3" t="s">
        <v>405</v>
      </c>
      <c r="H195" s="3" t="s">
        <v>457</v>
      </c>
      <c r="I195" s="3" t="s">
        <v>786</v>
      </c>
    </row>
    <row r="196" spans="1:9" x14ac:dyDescent="0.3">
      <c r="A196" s="3" t="s">
        <v>442</v>
      </c>
      <c r="B196" s="3" t="s">
        <v>405</v>
      </c>
      <c r="C196" s="3" t="s">
        <v>358</v>
      </c>
      <c r="D196" s="1"/>
      <c r="E196" s="3" t="s">
        <v>358</v>
      </c>
      <c r="F196" s="3" t="s">
        <v>442</v>
      </c>
      <c r="G196" s="3" t="s">
        <v>405</v>
      </c>
      <c r="H196" s="3" t="s">
        <v>459</v>
      </c>
      <c r="I196" s="3" t="s">
        <v>787</v>
      </c>
    </row>
    <row r="197" spans="1:9" x14ac:dyDescent="0.3">
      <c r="A197" s="6" t="s">
        <v>364</v>
      </c>
      <c r="B197" s="6" t="s">
        <v>405</v>
      </c>
      <c r="C197" s="6" t="s">
        <v>358</v>
      </c>
      <c r="D197" s="1"/>
      <c r="E197" s="6" t="s">
        <v>358</v>
      </c>
      <c r="F197" s="6" t="s">
        <v>364</v>
      </c>
      <c r="G197" s="6" t="s">
        <v>405</v>
      </c>
      <c r="H197" s="3" t="s">
        <v>460</v>
      </c>
      <c r="I197" s="3" t="s">
        <v>788</v>
      </c>
    </row>
    <row r="198" spans="1:9" x14ac:dyDescent="0.3">
      <c r="A198" s="114" t="s">
        <v>605</v>
      </c>
      <c r="B198" s="3" t="s">
        <v>405</v>
      </c>
      <c r="C198" s="3" t="s">
        <v>445</v>
      </c>
      <c r="D198" s="1"/>
      <c r="E198" s="3" t="s">
        <v>445</v>
      </c>
      <c r="F198" s="3" t="s">
        <v>605</v>
      </c>
      <c r="G198" s="3" t="s">
        <v>405</v>
      </c>
      <c r="H198" s="3" t="s">
        <v>462</v>
      </c>
      <c r="I198" s="3" t="s">
        <v>789</v>
      </c>
    </row>
    <row r="199" spans="1:9" x14ac:dyDescent="0.3">
      <c r="A199" s="114" t="s">
        <v>606</v>
      </c>
      <c r="B199" s="3" t="s">
        <v>405</v>
      </c>
      <c r="C199" s="3" t="s">
        <v>445</v>
      </c>
      <c r="D199" s="1"/>
      <c r="E199" s="3" t="s">
        <v>445</v>
      </c>
      <c r="F199" s="3" t="s">
        <v>606</v>
      </c>
      <c r="G199" s="3" t="s">
        <v>405</v>
      </c>
      <c r="H199" s="3" t="s">
        <v>464</v>
      </c>
      <c r="I199" s="3" t="s">
        <v>790</v>
      </c>
    </row>
    <row r="200" spans="1:9" x14ac:dyDescent="0.3">
      <c r="A200" s="114" t="s">
        <v>607</v>
      </c>
      <c r="B200" s="3" t="s">
        <v>405</v>
      </c>
      <c r="C200" s="3" t="s">
        <v>445</v>
      </c>
      <c r="D200" s="1"/>
      <c r="E200" s="3" t="s">
        <v>445</v>
      </c>
      <c r="F200" s="3" t="s">
        <v>607</v>
      </c>
      <c r="G200" s="3" t="s">
        <v>405</v>
      </c>
      <c r="H200" s="3" t="s">
        <v>467</v>
      </c>
      <c r="I200" s="3" t="s">
        <v>791</v>
      </c>
    </row>
    <row r="201" spans="1:9" x14ac:dyDescent="0.3">
      <c r="A201" s="114" t="s">
        <v>608</v>
      </c>
      <c r="B201" s="3" t="s">
        <v>405</v>
      </c>
      <c r="C201" s="3" t="s">
        <v>445</v>
      </c>
      <c r="D201" s="1"/>
      <c r="E201" s="3" t="s">
        <v>445</v>
      </c>
      <c r="F201" s="3" t="s">
        <v>608</v>
      </c>
      <c r="G201" s="3" t="s">
        <v>405</v>
      </c>
      <c r="H201" s="3" t="s">
        <v>469</v>
      </c>
      <c r="I201" s="3" t="s">
        <v>792</v>
      </c>
    </row>
    <row r="202" spans="1:9" x14ac:dyDescent="0.3">
      <c r="A202" s="114" t="s">
        <v>609</v>
      </c>
      <c r="B202" s="3" t="s">
        <v>447</v>
      </c>
      <c r="C202" s="3" t="s">
        <v>448</v>
      </c>
      <c r="D202" s="1"/>
      <c r="E202" s="3" t="s">
        <v>448</v>
      </c>
      <c r="F202" s="3" t="s">
        <v>609</v>
      </c>
      <c r="G202" s="3" t="s">
        <v>447</v>
      </c>
      <c r="H202" s="3" t="s">
        <v>471</v>
      </c>
      <c r="I202" s="3" t="s">
        <v>793</v>
      </c>
    </row>
    <row r="203" spans="1:9" x14ac:dyDescent="0.3">
      <c r="A203" s="114" t="s">
        <v>610</v>
      </c>
      <c r="B203" s="3" t="s">
        <v>447</v>
      </c>
      <c r="C203" s="3" t="s">
        <v>448</v>
      </c>
      <c r="D203" s="1"/>
      <c r="E203" s="3" t="s">
        <v>448</v>
      </c>
      <c r="F203" s="3" t="s">
        <v>610</v>
      </c>
      <c r="G203" s="3" t="s">
        <v>447</v>
      </c>
      <c r="H203" s="3" t="s">
        <v>613</v>
      </c>
      <c r="I203" s="3" t="s">
        <v>112</v>
      </c>
    </row>
    <row r="204" spans="1:9" x14ac:dyDescent="0.3">
      <c r="A204" s="3" t="s">
        <v>450</v>
      </c>
      <c r="B204" s="3" t="s">
        <v>447</v>
      </c>
      <c r="C204" s="3" t="s">
        <v>448</v>
      </c>
      <c r="D204" s="1"/>
      <c r="E204" s="3" t="s">
        <v>448</v>
      </c>
      <c r="F204" s="3" t="s">
        <v>450</v>
      </c>
      <c r="G204" s="3" t="s">
        <v>447</v>
      </c>
      <c r="H204" s="3" t="s">
        <v>614</v>
      </c>
      <c r="I204" s="3" t="s">
        <v>115</v>
      </c>
    </row>
    <row r="205" spans="1:9" x14ac:dyDescent="0.3">
      <c r="A205" s="3" t="s">
        <v>452</v>
      </c>
      <c r="B205" s="3" t="s">
        <v>447</v>
      </c>
      <c r="C205" s="3" t="s">
        <v>448</v>
      </c>
      <c r="D205" s="1"/>
      <c r="E205" s="3" t="s">
        <v>448</v>
      </c>
      <c r="F205" s="3" t="s">
        <v>452</v>
      </c>
      <c r="G205" s="3" t="s">
        <v>447</v>
      </c>
      <c r="H205" s="3" t="s">
        <v>615</v>
      </c>
      <c r="I205" s="3" t="s">
        <v>118</v>
      </c>
    </row>
    <row r="206" spans="1:9" x14ac:dyDescent="0.3">
      <c r="A206" s="3" t="s">
        <v>454</v>
      </c>
      <c r="B206" s="3" t="s">
        <v>447</v>
      </c>
      <c r="C206" s="3" t="s">
        <v>448</v>
      </c>
      <c r="D206" s="1"/>
      <c r="E206" s="3" t="s">
        <v>448</v>
      </c>
      <c r="F206" s="3" t="s">
        <v>454</v>
      </c>
      <c r="G206" s="3" t="s">
        <v>447</v>
      </c>
      <c r="H206" s="3" t="s">
        <v>616</v>
      </c>
      <c r="I206" s="3" t="s">
        <v>121</v>
      </c>
    </row>
    <row r="207" spans="1:9" x14ac:dyDescent="0.3">
      <c r="A207" s="3" t="s">
        <v>456</v>
      </c>
      <c r="B207" s="3" t="s">
        <v>447</v>
      </c>
      <c r="C207" s="3" t="s">
        <v>448</v>
      </c>
      <c r="D207" s="1"/>
      <c r="E207" s="3" t="s">
        <v>448</v>
      </c>
      <c r="F207" s="3" t="s">
        <v>456</v>
      </c>
      <c r="G207" s="3" t="s">
        <v>447</v>
      </c>
      <c r="H207" s="3" t="s">
        <v>617</v>
      </c>
      <c r="I207" s="3" t="s">
        <v>124</v>
      </c>
    </row>
    <row r="208" spans="1:9" x14ac:dyDescent="0.3">
      <c r="A208" s="114" t="s">
        <v>458</v>
      </c>
      <c r="B208" s="3" t="s">
        <v>447</v>
      </c>
      <c r="C208" s="3" t="s">
        <v>448</v>
      </c>
      <c r="D208" s="1"/>
      <c r="E208" s="3" t="s">
        <v>448</v>
      </c>
      <c r="F208" s="3" t="s">
        <v>458</v>
      </c>
      <c r="G208" s="3" t="s">
        <v>447</v>
      </c>
      <c r="H208" s="3" t="s">
        <v>618</v>
      </c>
      <c r="I208" s="3" t="s">
        <v>127</v>
      </c>
    </row>
    <row r="209" spans="1:9" x14ac:dyDescent="0.3">
      <c r="A209" s="114" t="s">
        <v>611</v>
      </c>
      <c r="B209" s="3" t="s">
        <v>447</v>
      </c>
      <c r="C209" s="3" t="s">
        <v>353</v>
      </c>
      <c r="D209" s="1"/>
      <c r="E209" s="3" t="s">
        <v>353</v>
      </c>
      <c r="F209" s="3" t="s">
        <v>611</v>
      </c>
      <c r="G209" s="3" t="s">
        <v>447</v>
      </c>
      <c r="H209" s="3" t="s">
        <v>619</v>
      </c>
      <c r="I209" s="3" t="s">
        <v>130</v>
      </c>
    </row>
    <row r="210" spans="1:9" x14ac:dyDescent="0.3">
      <c r="A210" s="114" t="s">
        <v>612</v>
      </c>
      <c r="B210" s="3" t="s">
        <v>447</v>
      </c>
      <c r="C210" s="3" t="s">
        <v>353</v>
      </c>
      <c r="D210" s="1"/>
      <c r="E210" s="3" t="s">
        <v>353</v>
      </c>
      <c r="F210" s="3" t="s">
        <v>612</v>
      </c>
      <c r="G210" s="3" t="s">
        <v>447</v>
      </c>
      <c r="H210" s="3" t="s">
        <v>620</v>
      </c>
      <c r="I210" s="3" t="s">
        <v>133</v>
      </c>
    </row>
    <row r="211" spans="1:9" x14ac:dyDescent="0.3">
      <c r="A211" s="3" t="s">
        <v>461</v>
      </c>
      <c r="B211" s="3" t="s">
        <v>447</v>
      </c>
      <c r="C211" s="3" t="s">
        <v>353</v>
      </c>
      <c r="D211" s="1"/>
      <c r="E211" s="3" t="s">
        <v>353</v>
      </c>
      <c r="F211" s="3" t="s">
        <v>461</v>
      </c>
      <c r="G211" s="3" t="s">
        <v>447</v>
      </c>
      <c r="H211" s="3" t="s">
        <v>621</v>
      </c>
      <c r="I211" s="3" t="s">
        <v>136</v>
      </c>
    </row>
    <row r="212" spans="1:9" x14ac:dyDescent="0.3">
      <c r="A212" s="114" t="s">
        <v>463</v>
      </c>
      <c r="B212" s="3" t="s">
        <v>447</v>
      </c>
      <c r="C212" s="3" t="s">
        <v>353</v>
      </c>
      <c r="D212" s="1"/>
      <c r="E212" s="3" t="s">
        <v>353</v>
      </c>
      <c r="F212" s="3" t="s">
        <v>463</v>
      </c>
      <c r="G212" s="3" t="s">
        <v>447</v>
      </c>
      <c r="H212" s="3" t="s">
        <v>622</v>
      </c>
      <c r="I212" s="3" t="s">
        <v>139</v>
      </c>
    </row>
    <row r="213" spans="1:9" x14ac:dyDescent="0.3">
      <c r="A213" s="3" t="s">
        <v>465</v>
      </c>
      <c r="B213" s="3" t="s">
        <v>447</v>
      </c>
      <c r="C213" s="3" t="s">
        <v>466</v>
      </c>
      <c r="D213" s="1"/>
      <c r="E213" s="3" t="s">
        <v>466</v>
      </c>
      <c r="F213" s="3" t="s">
        <v>465</v>
      </c>
      <c r="G213" s="3" t="s">
        <v>447</v>
      </c>
      <c r="H213" s="3" t="s">
        <v>623</v>
      </c>
      <c r="I213" s="3" t="s">
        <v>142</v>
      </c>
    </row>
    <row r="214" spans="1:9" x14ac:dyDescent="0.3">
      <c r="A214" s="3" t="s">
        <v>468</v>
      </c>
      <c r="B214" s="3" t="s">
        <v>447</v>
      </c>
      <c r="C214" s="3" t="s">
        <v>466</v>
      </c>
      <c r="D214" s="1"/>
      <c r="E214" s="3" t="s">
        <v>466</v>
      </c>
      <c r="F214" s="3" t="s">
        <v>468</v>
      </c>
      <c r="G214" s="3" t="s">
        <v>447</v>
      </c>
      <c r="H214" s="3" t="s">
        <v>624</v>
      </c>
      <c r="I214" s="3" t="s">
        <v>145</v>
      </c>
    </row>
    <row r="215" spans="1:9" x14ac:dyDescent="0.3">
      <c r="A215" s="3" t="s">
        <v>470</v>
      </c>
      <c r="B215" s="3" t="s">
        <v>447</v>
      </c>
      <c r="C215" s="3" t="s">
        <v>466</v>
      </c>
      <c r="D215" s="1"/>
      <c r="E215" s="3" t="s">
        <v>466</v>
      </c>
      <c r="F215" s="3" t="s">
        <v>470</v>
      </c>
      <c r="G215" s="3" t="s">
        <v>447</v>
      </c>
      <c r="H215" s="3" t="s">
        <v>625</v>
      </c>
      <c r="I215" s="3" t="s">
        <v>148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/>
  </sheetViews>
  <sheetFormatPr defaultRowHeight="30" customHeight="1" x14ac:dyDescent="0.3"/>
  <cols>
    <col min="1" max="10" width="8.625" customWidth="1"/>
  </cols>
  <sheetData>
    <row r="1" spans="1:10" ht="30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</row>
    <row r="2" spans="1:10" ht="30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</row>
    <row r="3" spans="1:10" ht="30" customHeight="1" x14ac:dyDescent="0.3">
      <c r="A3" s="7"/>
      <c r="B3" s="7"/>
      <c r="C3" s="7"/>
      <c r="D3" s="7"/>
      <c r="E3" s="7"/>
      <c r="F3" s="7"/>
      <c r="G3" s="7"/>
      <c r="H3" s="7"/>
      <c r="I3" s="7"/>
      <c r="J3" s="7"/>
    </row>
    <row r="4" spans="1:10" ht="30" customHeight="1" x14ac:dyDescent="0.3">
      <c r="A4" s="7"/>
      <c r="B4" s="7"/>
      <c r="C4" s="7"/>
      <c r="D4" s="7"/>
      <c r="E4" s="7"/>
      <c r="F4" s="7"/>
      <c r="G4" s="7"/>
      <c r="H4" s="7"/>
      <c r="I4" s="7"/>
      <c r="J4" s="7"/>
    </row>
    <row r="5" spans="1:10" ht="30" customHeight="1" x14ac:dyDescent="0.3">
      <c r="A5" s="14" t="s">
        <v>580</v>
      </c>
      <c r="B5" s="7"/>
      <c r="C5" s="7"/>
      <c r="D5" s="7"/>
      <c r="E5" s="7"/>
      <c r="F5" s="7"/>
      <c r="G5" s="7"/>
      <c r="H5" s="7"/>
      <c r="I5" s="7"/>
      <c r="J5" s="7"/>
    </row>
    <row r="6" spans="1:10" ht="30" customHeight="1" x14ac:dyDescent="0.3">
      <c r="A6" s="7"/>
      <c r="B6" s="7"/>
      <c r="C6" s="7"/>
      <c r="D6" s="7"/>
      <c r="E6" s="7"/>
      <c r="F6" s="7"/>
      <c r="G6" s="7"/>
      <c r="H6" s="7"/>
      <c r="I6" s="7"/>
      <c r="J6" s="7"/>
    </row>
    <row r="7" spans="1:10" ht="60" customHeight="1" x14ac:dyDescent="0.3">
      <c r="A7" s="15" t="s">
        <v>472</v>
      </c>
      <c r="B7" s="7"/>
      <c r="C7" s="7"/>
      <c r="D7" s="7"/>
      <c r="E7" s="7"/>
      <c r="F7" s="7"/>
      <c r="G7" s="7"/>
      <c r="H7" s="7"/>
      <c r="I7" s="7"/>
      <c r="J7" s="7"/>
    </row>
    <row r="8" spans="1:10" ht="30" customHeight="1" x14ac:dyDescent="0.3">
      <c r="A8" s="7"/>
      <c r="B8" s="7"/>
      <c r="C8" s="7"/>
      <c r="D8" s="7"/>
      <c r="E8" s="7"/>
      <c r="F8" s="7"/>
      <c r="G8" s="7"/>
      <c r="H8" s="7"/>
      <c r="I8" s="7"/>
      <c r="J8" s="7"/>
    </row>
    <row r="9" spans="1:10" ht="30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</row>
    <row r="10" spans="1:10" ht="30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</row>
    <row r="11" spans="1:10" ht="30" customHeigh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</row>
    <row r="12" spans="1:10" ht="30" customHeight="1" x14ac:dyDescent="0.3">
      <c r="A12" s="7"/>
      <c r="B12" s="7"/>
      <c r="C12" s="7"/>
      <c r="D12" s="7"/>
      <c r="E12" s="7"/>
      <c r="F12" s="7"/>
      <c r="G12" s="7"/>
      <c r="H12" s="7"/>
      <c r="I12" s="7"/>
      <c r="J12" s="7"/>
    </row>
    <row r="13" spans="1:10" ht="30" customHeight="1" x14ac:dyDescent="0.3">
      <c r="A13" s="7"/>
      <c r="B13" s="7"/>
      <c r="C13" s="7"/>
      <c r="D13" s="7"/>
      <c r="E13" s="7"/>
      <c r="F13" s="7"/>
      <c r="G13" s="7"/>
      <c r="H13" s="7"/>
      <c r="I13" s="7"/>
      <c r="J13" s="7"/>
    </row>
    <row r="14" spans="1:10" ht="30" customHeight="1" x14ac:dyDescent="0.3">
      <c r="A14" s="7"/>
      <c r="B14" s="7"/>
      <c r="C14" s="7"/>
      <c r="D14" s="7"/>
      <c r="E14" s="7"/>
      <c r="F14" s="7"/>
      <c r="G14" s="7"/>
      <c r="H14" s="7"/>
      <c r="I14" s="7"/>
      <c r="J14" s="7"/>
    </row>
    <row r="15" spans="1:10" ht="30" customHeight="1" x14ac:dyDescent="0.3">
      <c r="A15" s="7"/>
      <c r="B15" s="7"/>
      <c r="C15" s="7"/>
      <c r="D15" s="7"/>
      <c r="E15" s="7"/>
      <c r="F15" s="7"/>
      <c r="G15" s="7"/>
      <c r="H15" s="7"/>
      <c r="I15" s="7"/>
      <c r="J15" s="7"/>
    </row>
    <row r="16" spans="1:10" ht="30" customHeigh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</row>
    <row r="17" spans="1:10" ht="30" customHeight="1" x14ac:dyDescent="0.3">
      <c r="A17" s="7"/>
      <c r="B17" s="7"/>
      <c r="C17" s="7"/>
      <c r="D17" s="7"/>
      <c r="E17" s="7"/>
      <c r="F17" s="7"/>
      <c r="G17" s="7"/>
      <c r="H17" s="7"/>
      <c r="I17" s="7"/>
      <c r="J17" s="7"/>
    </row>
    <row r="18" spans="1:10" ht="30" customHeight="1" x14ac:dyDescent="0.3">
      <c r="A18" s="7"/>
      <c r="B18" s="7"/>
      <c r="C18" s="7"/>
      <c r="D18" s="7"/>
      <c r="E18" s="7"/>
      <c r="F18" s="7"/>
      <c r="G18" s="7"/>
      <c r="H18" s="7"/>
      <c r="I18" s="7"/>
      <c r="J18" s="7"/>
    </row>
    <row r="19" spans="1:10" ht="30" customHeight="1" x14ac:dyDescent="0.3">
      <c r="A19" s="7"/>
      <c r="B19" s="7"/>
      <c r="C19" s="7"/>
      <c r="D19" s="7"/>
      <c r="E19" s="7"/>
      <c r="F19" s="7"/>
      <c r="G19" s="7"/>
      <c r="H19" s="7"/>
      <c r="I19" s="7"/>
      <c r="J19" s="7"/>
    </row>
    <row r="20" spans="1:10" ht="45" customHeight="1" x14ac:dyDescent="0.3">
      <c r="A20" s="10" t="s">
        <v>473</v>
      </c>
      <c r="B20" s="7"/>
      <c r="C20" s="7"/>
      <c r="D20" s="7"/>
      <c r="E20" s="7"/>
      <c r="F20" s="7"/>
      <c r="G20" s="7"/>
      <c r="H20" s="7"/>
      <c r="I20" s="7"/>
      <c r="J20" s="7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/>
  </sheetViews>
  <sheetFormatPr defaultRowHeight="30" customHeight="1" x14ac:dyDescent="0.3"/>
  <sheetData>
    <row r="1" spans="1:13" ht="30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30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ht="30" customHeight="1" x14ac:dyDescent="0.3">
      <c r="A3" s="14" t="s">
        <v>580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ht="30" customHeight="1" x14ac:dyDescent="0.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ht="60" customHeight="1" x14ac:dyDescent="0.3">
      <c r="A5" s="11" t="s">
        <v>472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ht="30" customHeight="1" x14ac:dyDescent="0.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30" customHeight="1" x14ac:dyDescent="0.3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 ht="30" customHeight="1" x14ac:dyDescent="0.3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ht="30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ht="30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ht="30" customHeigh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ht="30" customHeight="1" x14ac:dyDescent="0.3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3" ht="30" customHeight="1" x14ac:dyDescent="0.3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13" ht="45" customHeight="1" x14ac:dyDescent="0.3">
      <c r="A14" s="10" t="s">
        <v>473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2"/>
  <sheetViews>
    <sheetView workbookViewId="0">
      <selection activeCell="A4" sqref="A4"/>
    </sheetView>
  </sheetViews>
  <sheetFormatPr defaultRowHeight="30" customHeight="1" x14ac:dyDescent="0.3"/>
  <cols>
    <col min="1" max="1" width="7.625" customWidth="1"/>
  </cols>
  <sheetData>
    <row r="1" spans="1:13" ht="24.95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24.95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ht="24.95" customHeight="1" x14ac:dyDescent="0.3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s="13" customFormat="1" ht="60" customHeight="1" x14ac:dyDescent="0.3">
      <c r="A4" s="11" t="s">
        <v>472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</row>
    <row r="5" spans="1:13" ht="45" customHeight="1" x14ac:dyDescent="0.3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ht="45" customHeight="1" x14ac:dyDescent="0.3">
      <c r="B6" s="8" t="s">
        <v>794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45" customHeight="1" x14ac:dyDescent="0.3">
      <c r="A7" s="7"/>
      <c r="B7" s="9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 ht="45" customHeight="1" x14ac:dyDescent="0.3">
      <c r="A8" s="7"/>
      <c r="B8" s="9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ht="30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ht="30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ht="30" customHeigh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ht="45" customHeight="1" x14ac:dyDescent="0.3">
      <c r="A12" s="10" t="s">
        <v>473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H12" sqref="H12"/>
    </sheetView>
  </sheetViews>
  <sheetFormatPr defaultRowHeight="24.95" customHeight="1" x14ac:dyDescent="0.3"/>
  <cols>
    <col min="1" max="1" width="15.625" style="1" customWidth="1"/>
    <col min="2" max="2" width="13.625" style="1" customWidth="1"/>
    <col min="3" max="3" width="7.625" style="1" customWidth="1"/>
    <col min="4" max="4" width="13.625" style="1" customWidth="1"/>
    <col min="5" max="5" width="7.625" style="1" customWidth="1"/>
    <col min="6" max="6" width="13.625" style="1" customWidth="1"/>
    <col min="7" max="7" width="3.625" style="1" customWidth="1"/>
    <col min="8" max="8" width="15.625" style="1" customWidth="1"/>
    <col min="9" max="9" width="13.625" style="1" customWidth="1"/>
    <col min="10" max="10" width="7.625" style="1" customWidth="1"/>
    <col min="11" max="11" width="13.625" style="1" customWidth="1"/>
    <col min="12" max="12" width="7.625" style="1" customWidth="1"/>
    <col min="13" max="13" width="13.625" style="1" customWidth="1"/>
    <col min="14" max="16384" width="9" style="1"/>
  </cols>
  <sheetData>
    <row r="1" spans="1:13" ht="24.95" customHeight="1" x14ac:dyDescent="0.3">
      <c r="A1" s="99" t="s">
        <v>581</v>
      </c>
      <c r="B1" s="99"/>
      <c r="C1" s="99"/>
      <c r="D1" s="99"/>
      <c r="E1" s="99"/>
      <c r="F1" s="99"/>
      <c r="H1" s="101" t="s">
        <v>582</v>
      </c>
      <c r="I1" s="100"/>
      <c r="J1" s="101" t="s">
        <v>577</v>
      </c>
      <c r="K1" s="91">
        <f>IFERROR(INDEX('17년일출'!AD6:AD223,MATCH("*예비비*",'17년일출'!H6:H223,0)),0)</f>
        <v>0</v>
      </c>
      <c r="L1" s="101" t="s">
        <v>578</v>
      </c>
      <c r="M1" s="91">
        <f>I1+K1</f>
        <v>0</v>
      </c>
    </row>
    <row r="2" spans="1:13" ht="24.95" customHeight="1" x14ac:dyDescent="0.3">
      <c r="M2" s="20" t="s">
        <v>574</v>
      </c>
    </row>
    <row r="3" spans="1:13" ht="24.95" customHeight="1" x14ac:dyDescent="0.3">
      <c r="A3" s="222" t="s">
        <v>560</v>
      </c>
      <c r="B3" s="92" t="s">
        <v>573</v>
      </c>
      <c r="C3" s="93"/>
      <c r="D3" s="93"/>
      <c r="E3" s="93"/>
      <c r="F3" s="93"/>
      <c r="H3" s="222" t="s">
        <v>560</v>
      </c>
      <c r="I3" s="92" t="s">
        <v>575</v>
      </c>
      <c r="J3" s="93"/>
      <c r="K3" s="93"/>
      <c r="L3" s="93"/>
      <c r="M3" s="93"/>
    </row>
    <row r="4" spans="1:13" ht="24.95" customHeight="1" x14ac:dyDescent="0.3">
      <c r="A4" s="222"/>
      <c r="B4" s="94" t="s">
        <v>561</v>
      </c>
      <c r="C4" s="94" t="s">
        <v>562</v>
      </c>
      <c r="D4" s="94" t="s">
        <v>563</v>
      </c>
      <c r="E4" s="94" t="s">
        <v>562</v>
      </c>
      <c r="F4" s="94" t="s">
        <v>564</v>
      </c>
      <c r="H4" s="222"/>
      <c r="I4" s="94" t="s">
        <v>561</v>
      </c>
      <c r="J4" s="94" t="s">
        <v>562</v>
      </c>
      <c r="K4" s="94" t="s">
        <v>563</v>
      </c>
      <c r="L4" s="94" t="s">
        <v>562</v>
      </c>
      <c r="M4" s="94" t="s">
        <v>564</v>
      </c>
    </row>
    <row r="5" spans="1:13" ht="24.95" customHeight="1" x14ac:dyDescent="0.3">
      <c r="A5" s="95" t="s">
        <v>565</v>
      </c>
      <c r="B5" s="96">
        <f>SUM(B6:B13)/2</f>
        <v>0</v>
      </c>
      <c r="C5" s="95" t="str">
        <f>IF(B5=SUM('17년일입'!I6:J6),"OK","@@")</f>
        <v>@@</v>
      </c>
      <c r="D5" s="96">
        <f>SUM(D6:D13)/2</f>
        <v>2085038</v>
      </c>
      <c r="E5" s="95" t="str">
        <f>IF(D5=SUM('17년일출'!J6:K6),"OK","@@")</f>
        <v>@@</v>
      </c>
      <c r="F5" s="96"/>
      <c r="H5" s="95" t="s">
        <v>565</v>
      </c>
      <c r="I5" s="96">
        <f>SUM(I6:I13)/2</f>
        <v>0</v>
      </c>
      <c r="J5" s="95" t="str">
        <f>IF(I5=SUM('17년일입'!L6:M6),"OK","@@")</f>
        <v>OK</v>
      </c>
      <c r="K5" s="96">
        <f>SUM(K6:K13)/2</f>
        <v>0</v>
      </c>
      <c r="L5" s="95" t="str">
        <f>IF(K5=SUM('17년일출'!M6:N6),"OK","@@")</f>
        <v>OK</v>
      </c>
      <c r="M5" s="96"/>
    </row>
    <row r="6" spans="1:13" ht="24.95" customHeight="1" x14ac:dyDescent="0.3">
      <c r="A6" s="97" t="s">
        <v>566</v>
      </c>
      <c r="B6" s="98">
        <f>SUM(B7:B8)</f>
        <v>0</v>
      </c>
      <c r="C6" s="97" t="str">
        <f>IF(B6='17년일입'!X6,"OK","@@")</f>
        <v>OK</v>
      </c>
      <c r="D6" s="98">
        <f>SUM(D7:D8)</f>
        <v>2061680</v>
      </c>
      <c r="E6" s="97" t="str">
        <f>IF(D6='17년일출'!Y6,"OK","@@")</f>
        <v>OK</v>
      </c>
      <c r="F6" s="98"/>
      <c r="H6" s="97" t="s">
        <v>566</v>
      </c>
      <c r="I6" s="98">
        <f>SUM(I7:I8)</f>
        <v>0</v>
      </c>
      <c r="J6" s="97" t="str">
        <f>IF(I6='17년일입'!AC6,"OK","@@")</f>
        <v>OK</v>
      </c>
      <c r="K6" s="98">
        <f>SUM(K7:K8)</f>
        <v>0</v>
      </c>
      <c r="L6" s="97" t="str">
        <f>IF(K6='17년일출'!AD6,"OK","@@")</f>
        <v>OK</v>
      </c>
      <c r="M6" s="98"/>
    </row>
    <row r="7" spans="1:13" ht="24.95" customHeight="1" x14ac:dyDescent="0.3">
      <c r="A7" s="89" t="s">
        <v>567</v>
      </c>
      <c r="B7" s="90">
        <f>SUMIFS('17년일입'!X6:X100,'17년일입'!V6:V100,"도비")</f>
        <v>0</v>
      </c>
      <c r="C7" s="89"/>
      <c r="D7" s="90">
        <f>SUMIFS('17년일출'!$Y$6:$Y$223,'17년일출'!$W$6:$W$223,"도비")</f>
        <v>2038322</v>
      </c>
      <c r="E7" s="89"/>
      <c r="F7" s="90"/>
      <c r="H7" s="89" t="s">
        <v>567</v>
      </c>
      <c r="I7" s="90">
        <f>SUMIFS('17년일입'!AC6:AC100,'17년일입'!AA6:AA100,"국비")</f>
        <v>0</v>
      </c>
      <c r="J7" s="89"/>
      <c r="K7" s="90">
        <f>SUMIFS('17년일출'!$AD$6:$AD$223,'17년일출'!$AB$6:$AB$223,"도비")</f>
        <v>0</v>
      </c>
      <c r="L7" s="89"/>
      <c r="M7" s="90"/>
    </row>
    <row r="8" spans="1:13" ht="24.95" customHeight="1" x14ac:dyDescent="0.3">
      <c r="A8" s="89" t="s">
        <v>568</v>
      </c>
      <c r="B8" s="90">
        <f>SUMIFS('17년일입'!X6:X100,'17년일입'!V6:V100,"국비")+SUMIFS('17년일입'!X6:X100,'17년일입'!V6:V100,"지특")+SUMIFS('17년일입'!X6:X100,'17년일입'!V6:V100,"기금")+SUMIFS('17년일입'!X6:X100,'17년일입'!V6:V100,"특교")</f>
        <v>0</v>
      </c>
      <c r="C8" s="89"/>
      <c r="D8" s="90">
        <f>SUMIFS('17년일출'!$Y$6:$Y$223,'17년일출'!$W$6:$W$223,"국비")+SUMIFS('17년일출'!$Y$6:$Y$223,'17년일출'!$W$6:$W$223,"지특")+SUMIFS('17년일출'!$Y$6:$Y$223,'17년일출'!$W$6:$W$223,"기금")+SUMIFS('17년일출'!$Y$6:$Y$223,'17년일출'!$W$6:$W$223,"특교")</f>
        <v>23358</v>
      </c>
      <c r="E8" s="89"/>
      <c r="F8" s="90"/>
      <c r="H8" s="89" t="s">
        <v>568</v>
      </c>
      <c r="I8" s="90">
        <f>SUMIFS('17년일입'!AC6:AC100,'17년일입'!AA6:AA100,"국비")+SUMIFS('17년일입'!AC6:AC100,'17년일입'!AA6:AA100,"지특")+SUMIFS('17년일입'!AC6:AC100,'17년일입'!AA6:AA100,"기금")+SUMIFS('17년일입'!AC6:AC100,'17년일입'!AA6:AA100,"특교")</f>
        <v>0</v>
      </c>
      <c r="J8" s="89"/>
      <c r="K8" s="90">
        <f>SUMIFS('17년일출'!$AD$6:$AD$223,'17년일출'!$AB$6:$AB$223,"국비")+SUMIFS('17년일출'!$AD$6:$AD$223,'17년일출'!$AB$6:$AB$223,"지특")+SUMIFS('17년일출'!$AD$6:$AD$223,'17년일출'!$AB$6:$AB$223,"기금")+SUMIFS('17년일출'!$AD$6:$AD$223,'17년일출'!$AB$6:$AB$223,"특교")</f>
        <v>0</v>
      </c>
      <c r="L8" s="89"/>
      <c r="M8" s="90"/>
    </row>
    <row r="9" spans="1:13" ht="24.95" customHeight="1" x14ac:dyDescent="0.3">
      <c r="A9" s="97" t="s">
        <v>569</v>
      </c>
      <c r="B9" s="98">
        <f>SUM(B10:B13)</f>
        <v>0</v>
      </c>
      <c r="C9" s="97" t="str">
        <f>IF(B9='17년일입'!W6,"OK","@@")</f>
        <v>@@</v>
      </c>
      <c r="D9" s="98">
        <f>SUM(D10:D13)</f>
        <v>23358</v>
      </c>
      <c r="E9" s="97" t="str">
        <f>IF(D9='17년일출'!X6,"OK","@@")</f>
        <v>@@</v>
      </c>
      <c r="F9" s="98">
        <f>SUM(F10:F13)</f>
        <v>23358</v>
      </c>
      <c r="H9" s="97" t="s">
        <v>569</v>
      </c>
      <c r="I9" s="98">
        <f>SUM(I10:I13)</f>
        <v>0</v>
      </c>
      <c r="J9" s="97" t="str">
        <f>IF(I9='17년일입'!W6,"OK","@@")</f>
        <v>@@</v>
      </c>
      <c r="K9" s="98">
        <f>SUM(K10:K13)</f>
        <v>0</v>
      </c>
      <c r="L9" s="97" t="str">
        <f>IF(K9='17년일출'!AC6,"OK","@@")</f>
        <v>OK</v>
      </c>
      <c r="M9" s="98">
        <f>SUM(M10:M13)</f>
        <v>0</v>
      </c>
    </row>
    <row r="10" spans="1:13" ht="24.95" customHeight="1" x14ac:dyDescent="0.3">
      <c r="A10" s="89" t="s">
        <v>570</v>
      </c>
      <c r="B10" s="90">
        <f>SUMIFS('17년일입'!$X$6:$X$100,'17년일입'!$V$6:$V$100,검증!A10)</f>
        <v>0</v>
      </c>
      <c r="C10" s="89"/>
      <c r="D10" s="90">
        <f>SUMIFS('17년일출'!$Y$6:$Y$223,'17년일출'!$W$6:$W$223,검증!A10)</f>
        <v>-237769</v>
      </c>
      <c r="E10" s="89"/>
      <c r="F10" s="90">
        <f>D10-B10</f>
        <v>-237769</v>
      </c>
      <c r="H10" s="89" t="s">
        <v>570</v>
      </c>
      <c r="I10" s="90">
        <f>SUMIFS('17년일입'!$AC$6:$AC$100,'17년일입'!$AA$6:$AA$100,검증!H10)</f>
        <v>0</v>
      </c>
      <c r="J10" s="89"/>
      <c r="K10" s="90">
        <f>SUMIFS('17년일출'!$AD$6:$AD$223,'17년일출'!$AB$6:$AB$223,검증!H10)</f>
        <v>0</v>
      </c>
      <c r="L10" s="89"/>
      <c r="M10" s="90">
        <f>K10-I10</f>
        <v>0</v>
      </c>
    </row>
    <row r="11" spans="1:13" ht="24.95" customHeight="1" x14ac:dyDescent="0.3">
      <c r="A11" s="89" t="s">
        <v>576</v>
      </c>
      <c r="B11" s="90">
        <f>SUMIFS('17년일입'!$X$6:$X$100,'17년일입'!$V$6:$V$100,검증!A11)</f>
        <v>0</v>
      </c>
      <c r="C11" s="89"/>
      <c r="D11" s="90">
        <f>SUMIFS('17년일출'!$Y$6:$Y$223,'17년일출'!$W$6:$W$223,검증!A11)</f>
        <v>0</v>
      </c>
      <c r="E11" s="89"/>
      <c r="F11" s="90">
        <f t="shared" ref="F11:F13" si="0">D11-B11</f>
        <v>0</v>
      </c>
      <c r="H11" s="89" t="s">
        <v>576</v>
      </c>
      <c r="I11" s="90">
        <f>SUMIFS('17년일입'!$AC$6:$AC$100,'17년일입'!$AA$6:$AA$100,검증!H11)</f>
        <v>0</v>
      </c>
      <c r="J11" s="89"/>
      <c r="K11" s="90">
        <f>SUMIFS('17년일출'!$AD$6:$AD$223,'17년일출'!$AB$6:$AB$223,검증!H11)</f>
        <v>0</v>
      </c>
      <c r="L11" s="89"/>
      <c r="M11" s="90">
        <f t="shared" ref="M11:M13" si="1">K11-I11</f>
        <v>0</v>
      </c>
    </row>
    <row r="12" spans="1:13" ht="24.95" customHeight="1" x14ac:dyDescent="0.3">
      <c r="A12" s="89" t="s">
        <v>571</v>
      </c>
      <c r="B12" s="90">
        <f>SUMIFS('17년일입'!$X$6:$X$100,'17년일입'!$V$6:$V$100,검증!A12)</f>
        <v>0</v>
      </c>
      <c r="C12" s="89"/>
      <c r="D12" s="90">
        <f>SUMIFS('17년일출'!$Y$6:$Y$223,'17년일출'!$W$6:$W$223,검증!A12)</f>
        <v>261127</v>
      </c>
      <c r="E12" s="89"/>
      <c r="F12" s="90">
        <f t="shared" si="0"/>
        <v>261127</v>
      </c>
      <c r="H12" s="89" t="s">
        <v>571</v>
      </c>
      <c r="I12" s="90">
        <f>SUMIFS('17년일입'!$AC$6:$AC$100,'17년일입'!$AA$6:$AA$100,검증!H12)</f>
        <v>0</v>
      </c>
      <c r="J12" s="89"/>
      <c r="K12" s="90">
        <f>SUMIFS('17년일출'!$AD$6:$AD$223,'17년일출'!$AB$6:$AB$223,검증!H12)</f>
        <v>0</v>
      </c>
      <c r="L12" s="89"/>
      <c r="M12" s="90">
        <f t="shared" si="1"/>
        <v>0</v>
      </c>
    </row>
    <row r="13" spans="1:13" ht="24.95" customHeight="1" x14ac:dyDescent="0.3">
      <c r="A13" s="89" t="s">
        <v>572</v>
      </c>
      <c r="B13" s="90">
        <f>SUMIFS('17년일입'!$X$6:$X$100,'17년일입'!$V$6:$V$100,검증!A13)</f>
        <v>0</v>
      </c>
      <c r="C13" s="89"/>
      <c r="D13" s="90">
        <f>SUMIFS('17년일출'!$Y$6:$Y$223,'17년일출'!$W$6:$W$223,검증!A13)</f>
        <v>0</v>
      </c>
      <c r="E13" s="89"/>
      <c r="F13" s="90">
        <f t="shared" si="0"/>
        <v>0</v>
      </c>
      <c r="H13" s="89" t="s">
        <v>572</v>
      </c>
      <c r="I13" s="90">
        <f>SUMIFS('17년일입'!$AC$6:$AC$100,'17년일입'!$AA$6:$AA$100,검증!H13)</f>
        <v>0</v>
      </c>
      <c r="J13" s="89"/>
      <c r="K13" s="90">
        <f>SUMIFS('17년일출'!$AD$6:$AD$223,'17년일출'!$AB$6:$AB$223,검증!H13)</f>
        <v>0</v>
      </c>
      <c r="L13" s="89"/>
      <c r="M13" s="90">
        <f t="shared" si="1"/>
        <v>0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O42"/>
  <sheetViews>
    <sheetView topLeftCell="A16" workbookViewId="0">
      <selection activeCell="E23" sqref="E23"/>
    </sheetView>
  </sheetViews>
  <sheetFormatPr defaultRowHeight="20.100000000000001" customHeight="1" x14ac:dyDescent="0.3"/>
  <cols>
    <col min="1" max="1" width="22.625" customWidth="1"/>
    <col min="2" max="2" width="17.125" customWidth="1"/>
    <col min="3" max="8" width="15.125" customWidth="1"/>
    <col min="9" max="9" width="17.125" customWidth="1"/>
    <col min="10" max="10" width="3.625" style="65" customWidth="1"/>
    <col min="11" max="15" width="15.625" customWidth="1"/>
  </cols>
  <sheetData>
    <row r="1" spans="1:15" ht="30" customHeight="1" x14ac:dyDescent="0.3">
      <c r="A1" s="75" t="s">
        <v>795</v>
      </c>
      <c r="B1" s="7"/>
      <c r="C1" s="7"/>
      <c r="D1" s="7"/>
      <c r="E1" s="7"/>
      <c r="F1" s="7"/>
      <c r="G1" s="7"/>
      <c r="H1" s="7"/>
      <c r="I1" s="7"/>
      <c r="J1" s="84"/>
    </row>
    <row r="2" spans="1:15" ht="9.9499999999999993" customHeight="1" x14ac:dyDescent="0.3"/>
    <row r="3" spans="1:15" ht="20.100000000000001" customHeight="1" x14ac:dyDescent="0.3">
      <c r="A3" s="64" t="s">
        <v>516</v>
      </c>
      <c r="C3" s="102" t="s">
        <v>517</v>
      </c>
      <c r="D3" s="68">
        <f>SUM(C7:D7)</f>
        <v>0</v>
      </c>
      <c r="F3" s="102" t="s">
        <v>518</v>
      </c>
      <c r="G3" s="68">
        <f>SUM(F7:G7)</f>
        <v>0</v>
      </c>
      <c r="H3" s="185"/>
    </row>
    <row r="4" spans="1:15" ht="15" customHeight="1" thickBot="1" x14ac:dyDescent="0.35">
      <c r="C4" s="77"/>
      <c r="D4" s="77"/>
      <c r="E4" s="77"/>
      <c r="F4" s="79" t="s">
        <v>548</v>
      </c>
      <c r="G4" s="77"/>
      <c r="H4" s="77"/>
      <c r="I4" s="20" t="s">
        <v>519</v>
      </c>
      <c r="J4" s="85"/>
    </row>
    <row r="5" spans="1:15" ht="18" customHeight="1" x14ac:dyDescent="0.3">
      <c r="A5" s="225" t="s">
        <v>520</v>
      </c>
      <c r="B5" s="227" t="s">
        <v>521</v>
      </c>
      <c r="C5" s="231" t="s">
        <v>522</v>
      </c>
      <c r="D5" s="232"/>
      <c r="E5" s="233"/>
      <c r="F5" s="231" t="s">
        <v>523</v>
      </c>
      <c r="G5" s="232"/>
      <c r="H5" s="233"/>
      <c r="I5" s="229" t="s">
        <v>524</v>
      </c>
      <c r="J5" s="80"/>
      <c r="K5" s="76" t="s">
        <v>555</v>
      </c>
      <c r="L5" s="87"/>
      <c r="M5" s="87"/>
      <c r="N5" s="87"/>
      <c r="O5" s="87"/>
    </row>
    <row r="6" spans="1:15" ht="18" customHeight="1" x14ac:dyDescent="0.3">
      <c r="A6" s="226"/>
      <c r="B6" s="228"/>
      <c r="C6" s="181" t="s">
        <v>535</v>
      </c>
      <c r="D6" s="181" t="s">
        <v>536</v>
      </c>
      <c r="E6" s="181" t="s">
        <v>829</v>
      </c>
      <c r="F6" s="181" t="s">
        <v>535</v>
      </c>
      <c r="G6" s="181" t="s">
        <v>536</v>
      </c>
      <c r="H6" s="181" t="s">
        <v>829</v>
      </c>
      <c r="I6" s="230"/>
      <c r="J6" s="80"/>
      <c r="K6" s="105" t="s">
        <v>520</v>
      </c>
      <c r="L6" s="105" t="s">
        <v>552</v>
      </c>
      <c r="M6" s="105" t="s">
        <v>553</v>
      </c>
      <c r="N6" s="105" t="s">
        <v>554</v>
      </c>
      <c r="O6" s="105" t="s">
        <v>559</v>
      </c>
    </row>
    <row r="7" spans="1:15" ht="21.95" customHeight="1" x14ac:dyDescent="0.3">
      <c r="A7" s="107" t="s">
        <v>525</v>
      </c>
      <c r="B7" s="103">
        <f>SUM(B8:B17)</f>
        <v>4266022077</v>
      </c>
      <c r="C7" s="103">
        <f t="shared" ref="C7:I7" si="0">SUM(C8:C17)</f>
        <v>0</v>
      </c>
      <c r="D7" s="103">
        <f t="shared" si="0"/>
        <v>0</v>
      </c>
      <c r="E7" s="103">
        <f t="shared" si="0"/>
        <v>0</v>
      </c>
      <c r="F7" s="103">
        <f t="shared" si="0"/>
        <v>0</v>
      </c>
      <c r="G7" s="103">
        <f t="shared" si="0"/>
        <v>0</v>
      </c>
      <c r="H7" s="103">
        <f t="shared" si="0"/>
        <v>0</v>
      </c>
      <c r="I7" s="108">
        <f t="shared" si="0"/>
        <v>4266022077</v>
      </c>
      <c r="J7" s="86"/>
      <c r="K7" s="88" t="s">
        <v>557</v>
      </c>
      <c r="L7" s="106">
        <f>SUM(L8:L9)</f>
        <v>0</v>
      </c>
      <c r="M7" s="106">
        <f>SUM(M8:M9)</f>
        <v>0</v>
      </c>
      <c r="N7" s="104">
        <f>L7-M7</f>
        <v>0</v>
      </c>
      <c r="O7" s="106"/>
    </row>
    <row r="8" spans="1:15" ht="21.95" customHeight="1" x14ac:dyDescent="0.3">
      <c r="A8" s="70" t="s">
        <v>526</v>
      </c>
      <c r="B8" s="66">
        <f>B31</f>
        <v>0</v>
      </c>
      <c r="C8" s="66">
        <f>SUMIFS('17년일입'!L$6:L$100,'17년일입'!$A$6:$A$100,총괄표!$A8)+SUMIFS('17년특입'!K$6:K$39,'17년특입'!$A$6:$A$39,총괄표!$A8)</f>
        <v>0</v>
      </c>
      <c r="D8" s="66">
        <f>SUMIFS('17년일입'!M$6:M$100,'17년일입'!$A$6:$A$100,총괄표!$A8)+SUMIFS('17년특입'!L$6:L$39,'17년특입'!$A$6:$A$39,총괄표!$A8)</f>
        <v>0</v>
      </c>
      <c r="E8" s="66">
        <f>D8-C8</f>
        <v>0</v>
      </c>
      <c r="F8" s="66">
        <f>SUMIFS('17년일출'!M$6:M$223,'17년일출'!$A$6:$A$223,총괄표!$A8)+SUMIFS('17년특출'!K$6:K$39,'17년특출'!$A$6:$A$39,총괄표!$A8)</f>
        <v>0</v>
      </c>
      <c r="G8" s="66">
        <f>SUMIFS('17년일출'!N$6:N$223,'17년일출'!$A$6:$A$223,총괄표!$A8)+SUMIFS('17년특출'!L$6:L$39,'17년특출'!$A$6:$A$39,총괄표!$A8)</f>
        <v>0</v>
      </c>
      <c r="H8" s="66">
        <f>G8-F8</f>
        <v>0</v>
      </c>
      <c r="I8" s="71">
        <f>B8+F8+G8</f>
        <v>0</v>
      </c>
      <c r="J8" s="86"/>
      <c r="K8" s="67" t="s">
        <v>538</v>
      </c>
      <c r="L8" s="68">
        <f>SUM(C24:D24)</f>
        <v>0</v>
      </c>
      <c r="M8" s="68">
        <f>SUM(F24:G24)</f>
        <v>0</v>
      </c>
      <c r="N8" s="68">
        <f>L8-M8</f>
        <v>0</v>
      </c>
      <c r="O8" s="223" t="s">
        <v>558</v>
      </c>
    </row>
    <row r="9" spans="1:15" ht="21.95" customHeight="1" x14ac:dyDescent="0.3">
      <c r="A9" s="70" t="s">
        <v>527</v>
      </c>
      <c r="B9" s="66">
        <f t="shared" ref="B9:B17" si="1">B32</f>
        <v>0</v>
      </c>
      <c r="C9" s="66">
        <f>SUMIFS('17년일입'!L$6:L$100,'17년일입'!$A$6:$A$100,총괄표!$A9)+SUMIFS('17년특입'!K$6:K$39,'17년특입'!$A$6:$A$39,총괄표!$A9)</f>
        <v>0</v>
      </c>
      <c r="D9" s="66">
        <f>SUMIFS('17년일입'!M$6:M$100,'17년일입'!$A$6:$A$100,총괄표!$A9)+SUMIFS('17년특입'!L$6:L$39,'17년특입'!$A$6:$A$39,총괄표!$A9)</f>
        <v>0</v>
      </c>
      <c r="E9" s="66">
        <f t="shared" ref="E9:E17" si="2">D9-C9</f>
        <v>0</v>
      </c>
      <c r="F9" s="66">
        <f>SUMIFS('17년일출'!M$6:M$223,'17년일출'!$A$6:$A$223,총괄표!$A9)+SUMIFS('17년특출'!K$6:K$39,'17년특출'!$A$6:$A$39,총괄표!$A9)</f>
        <v>0</v>
      </c>
      <c r="G9" s="66">
        <f>SUMIFS('17년일출'!N$6:N$223,'17년일출'!$A$6:$A$223,총괄표!$A9)+SUMIFS('17년특출'!L$6:L$39,'17년특출'!$A$6:$A$39,총괄표!$A9)</f>
        <v>0</v>
      </c>
      <c r="H9" s="66">
        <f t="shared" ref="H9:H17" si="3">G9-F9</f>
        <v>0</v>
      </c>
      <c r="I9" s="71">
        <f t="shared" ref="I9:I17" si="4">B9+F9+G9</f>
        <v>0</v>
      </c>
      <c r="J9" s="86"/>
      <c r="K9" s="67" t="s">
        <v>556</v>
      </c>
      <c r="L9" s="68">
        <f>SUM(C25:D25)</f>
        <v>0</v>
      </c>
      <c r="M9" s="68">
        <f>SUM(F25:G25)</f>
        <v>0</v>
      </c>
      <c r="N9" s="68">
        <f>L9-M9</f>
        <v>0</v>
      </c>
      <c r="O9" s="224"/>
    </row>
    <row r="10" spans="1:15" ht="21.95" customHeight="1" x14ac:dyDescent="0.3">
      <c r="A10" s="70" t="s">
        <v>528</v>
      </c>
      <c r="B10" s="66">
        <f t="shared" si="1"/>
        <v>0</v>
      </c>
      <c r="C10" s="66">
        <f>SUMIFS('17년일입'!L$6:L$100,'17년일입'!$A$6:$A$100,총괄표!$A10)+SUMIFS('17년특입'!K$6:K$39,'17년특입'!$A$6:$A$39,총괄표!$A10)</f>
        <v>0</v>
      </c>
      <c r="D10" s="66">
        <f>SUMIFS('17년일입'!M$6:M$100,'17년일입'!$A$6:$A$100,총괄표!$A10)+SUMIFS('17년특입'!L$6:L$39,'17년특입'!$A$6:$A$39,총괄표!$A10)</f>
        <v>0</v>
      </c>
      <c r="E10" s="66">
        <f t="shared" si="2"/>
        <v>0</v>
      </c>
      <c r="F10" s="66">
        <f>SUMIFS('17년일출'!M$6:M$223,'17년일출'!$A$6:$A$223,총괄표!$A10)+SUMIFS('17년특출'!K$6:K$39,'17년특출'!$A$6:$A$39,총괄표!$A10)</f>
        <v>0</v>
      </c>
      <c r="G10" s="66">
        <f>SUMIFS('17년일출'!N$6:N$223,'17년일출'!$A$6:$A$223,총괄표!$A10)+SUMIFS('17년특출'!L$6:L$39,'17년특출'!$A$6:$A$39,총괄표!$A10)</f>
        <v>0</v>
      </c>
      <c r="H10" s="66">
        <f t="shared" si="3"/>
        <v>0</v>
      </c>
      <c r="I10" s="71">
        <f t="shared" si="4"/>
        <v>0</v>
      </c>
      <c r="J10" s="86"/>
    </row>
    <row r="11" spans="1:15" ht="21.95" customHeight="1" x14ac:dyDescent="0.3">
      <c r="A11" s="70" t="s">
        <v>529</v>
      </c>
      <c r="B11" s="66">
        <f t="shared" si="1"/>
        <v>0</v>
      </c>
      <c r="C11" s="66">
        <f>SUMIFS('17년일입'!L$6:L$100,'17년일입'!$A$6:$A$100,총괄표!$A11)+SUMIFS('17년특입'!K$6:K$39,'17년특입'!$A$6:$A$39,총괄표!$A11)</f>
        <v>0</v>
      </c>
      <c r="D11" s="66">
        <f>SUMIFS('17년일입'!M$6:M$100,'17년일입'!$A$6:$A$100,총괄표!$A11)+SUMIFS('17년특입'!L$6:L$39,'17년특입'!$A$6:$A$39,총괄표!$A11)</f>
        <v>0</v>
      </c>
      <c r="E11" s="66">
        <f t="shared" si="2"/>
        <v>0</v>
      </c>
      <c r="F11" s="66">
        <f>SUMIFS('17년일출'!M$6:M$223,'17년일출'!$A$6:$A$223,총괄표!$A11)+SUMIFS('17년특출'!K$6:K$39,'17년특출'!$A$6:$A$39,총괄표!$A11)</f>
        <v>0</v>
      </c>
      <c r="G11" s="66">
        <f>SUMIFS('17년일출'!N$6:N$223,'17년일출'!$A$6:$A$223,총괄표!$A11)+SUMIFS('17년특출'!L$6:L$39,'17년특출'!$A$6:$A$39,총괄표!$A11)</f>
        <v>0</v>
      </c>
      <c r="H11" s="66">
        <f t="shared" si="3"/>
        <v>0</v>
      </c>
      <c r="I11" s="71">
        <f t="shared" si="4"/>
        <v>0</v>
      </c>
      <c r="J11" s="86"/>
    </row>
    <row r="12" spans="1:15" ht="21.95" customHeight="1" x14ac:dyDescent="0.3">
      <c r="A12" s="70" t="s">
        <v>530</v>
      </c>
      <c r="B12" s="66">
        <f t="shared" si="1"/>
        <v>0</v>
      </c>
      <c r="C12" s="66">
        <f>SUMIFS('17년일입'!L$6:L$100,'17년일입'!$A$6:$A$100,총괄표!$A12)+SUMIFS('17년특입'!K$6:K$39,'17년특입'!$A$6:$A$39,총괄표!$A12)</f>
        <v>0</v>
      </c>
      <c r="D12" s="66">
        <f>SUMIFS('17년일입'!M$6:M$100,'17년일입'!$A$6:$A$100,총괄표!$A12)+SUMIFS('17년특입'!L$6:L$39,'17년특입'!$A$6:$A$39,총괄표!$A12)</f>
        <v>0</v>
      </c>
      <c r="E12" s="66">
        <f t="shared" si="2"/>
        <v>0</v>
      </c>
      <c r="F12" s="66">
        <f>SUMIFS('17년일출'!M$6:M$223,'17년일출'!$A$6:$A$223,총괄표!$A12)+SUMIFS('17년특출'!K$6:K$39,'17년특출'!$A$6:$A$39,총괄표!$A12)</f>
        <v>0</v>
      </c>
      <c r="G12" s="66">
        <f>SUMIFS('17년일출'!N$6:N$223,'17년일출'!$A$6:$A$223,총괄표!$A12)+SUMIFS('17년특출'!L$6:L$39,'17년특출'!$A$6:$A$39,총괄표!$A12)</f>
        <v>0</v>
      </c>
      <c r="H12" s="66">
        <f t="shared" si="3"/>
        <v>0</v>
      </c>
      <c r="I12" s="71">
        <f t="shared" si="4"/>
        <v>0</v>
      </c>
      <c r="J12" s="86"/>
    </row>
    <row r="13" spans="1:15" ht="21.95" customHeight="1" x14ac:dyDescent="0.3">
      <c r="A13" s="70" t="s">
        <v>531</v>
      </c>
      <c r="B13" s="66">
        <f t="shared" si="1"/>
        <v>0</v>
      </c>
      <c r="C13" s="66">
        <f>SUMIFS('17년일입'!L$6:L$100,'17년일입'!$A$6:$A$100,총괄표!$A13)+SUMIFS('17년특입'!K$6:K$39,'17년특입'!$A$6:$A$39,총괄표!$A13)</f>
        <v>0</v>
      </c>
      <c r="D13" s="66">
        <f>SUMIFS('17년일입'!M$6:M$100,'17년일입'!$A$6:$A$100,총괄표!$A13)+SUMIFS('17년특입'!L$6:L$39,'17년특입'!$A$6:$A$39,총괄표!$A13)</f>
        <v>0</v>
      </c>
      <c r="E13" s="66">
        <f t="shared" si="2"/>
        <v>0</v>
      </c>
      <c r="F13" s="66">
        <f>SUMIFS('17년일출'!M$6:M$223,'17년일출'!$A$6:$A$223,총괄표!$A13)+SUMIFS('17년특출'!K$6:K$39,'17년특출'!$A$6:$A$39,총괄표!$A13)</f>
        <v>0</v>
      </c>
      <c r="G13" s="66">
        <f>SUMIFS('17년일출'!N$6:N$223,'17년일출'!$A$6:$A$223,총괄표!$A13)+SUMIFS('17년특출'!L$6:L$39,'17년특출'!$A$6:$A$39,총괄표!$A13)</f>
        <v>0</v>
      </c>
      <c r="H13" s="66">
        <f t="shared" si="3"/>
        <v>0</v>
      </c>
      <c r="I13" s="71">
        <f t="shared" si="4"/>
        <v>0</v>
      </c>
      <c r="J13" s="86"/>
    </row>
    <row r="14" spans="1:15" ht="21.95" customHeight="1" x14ac:dyDescent="0.3">
      <c r="A14" s="70" t="s">
        <v>532</v>
      </c>
      <c r="B14" s="66">
        <f t="shared" si="1"/>
        <v>4266022077</v>
      </c>
      <c r="C14" s="66">
        <f>SUMIFS('17년일입'!L$6:L$100,'17년일입'!$A$6:$A$100,총괄표!$A14)+SUMIFS('17년특입'!K$6:K$39,'17년특입'!$A$6:$A$39,총괄표!$A14)</f>
        <v>0</v>
      </c>
      <c r="D14" s="66">
        <f>SUMIFS('17년일입'!M$6:M$100,'17년일입'!$A$6:$A$100,총괄표!$A14)+SUMIFS('17년특입'!L$6:L$39,'17년특입'!$A$6:$A$39,총괄표!$A14)</f>
        <v>0</v>
      </c>
      <c r="E14" s="66">
        <f t="shared" si="2"/>
        <v>0</v>
      </c>
      <c r="F14" s="66">
        <f>SUMIFS('17년일출'!M$6:M$223,'17년일출'!$A$6:$A$223,총괄표!$A14)+SUMIFS('17년특출'!K$6:K$39,'17년특출'!$A$6:$A$39,총괄표!$A14)</f>
        <v>0</v>
      </c>
      <c r="G14" s="66">
        <f>SUMIFS('17년일출'!N$6:N$223,'17년일출'!$A$6:$A$223,총괄표!$A14)+SUMIFS('17년특출'!L$6:L$39,'17년특출'!$A$6:$A$39,총괄표!$A14)</f>
        <v>0</v>
      </c>
      <c r="H14" s="66">
        <f t="shared" si="3"/>
        <v>0</v>
      </c>
      <c r="I14" s="71">
        <f t="shared" si="4"/>
        <v>4266022077</v>
      </c>
      <c r="J14" s="86"/>
    </row>
    <row r="15" spans="1:15" ht="21.95" customHeight="1" x14ac:dyDescent="0.3">
      <c r="A15" s="70" t="s">
        <v>533</v>
      </c>
      <c r="B15" s="66">
        <f t="shared" si="1"/>
        <v>0</v>
      </c>
      <c r="C15" s="66">
        <f>SUMIFS('17년일입'!L$6:L$100,'17년일입'!$A$6:$A$100,총괄표!$A15)+SUMIFS('17년특입'!K$6:K$39,'17년특입'!$A$6:$A$39,총괄표!$A15)</f>
        <v>0</v>
      </c>
      <c r="D15" s="66">
        <f>SUMIFS('17년일입'!M$6:M$100,'17년일입'!$A$6:$A$100,총괄표!$A15)+SUMIFS('17년특입'!L$6:L$39,'17년특입'!$A$6:$A$39,총괄표!$A15)</f>
        <v>0</v>
      </c>
      <c r="E15" s="66">
        <f t="shared" si="2"/>
        <v>0</v>
      </c>
      <c r="F15" s="66">
        <f>SUMIFS('17년일출'!M$6:M$223,'17년일출'!$A$6:$A$223,총괄표!$A15)+SUMIFS('17년특출'!K$6:K$39,'17년특출'!$A$6:$A$39,총괄표!$A15)</f>
        <v>0</v>
      </c>
      <c r="G15" s="66">
        <f>SUMIFS('17년일출'!N$6:N$223,'17년일출'!$A$6:$A$223,총괄표!$A15)+SUMIFS('17년특출'!L$6:L$39,'17년특출'!$A$6:$A$39,총괄표!$A15)</f>
        <v>0</v>
      </c>
      <c r="H15" s="66">
        <f t="shared" si="3"/>
        <v>0</v>
      </c>
      <c r="I15" s="71">
        <f t="shared" si="4"/>
        <v>0</v>
      </c>
      <c r="J15" s="86"/>
    </row>
    <row r="16" spans="1:15" ht="21.95" customHeight="1" x14ac:dyDescent="0.3">
      <c r="A16" s="109" t="s">
        <v>579</v>
      </c>
      <c r="B16" s="66">
        <f t="shared" si="1"/>
        <v>0</v>
      </c>
      <c r="C16" s="66">
        <f>SUMIFS('17년일입'!L$6:L$100,'17년일입'!$A$6:$A$100,총괄표!$A16)+SUMIFS('17년특입'!K$6:K$39,'17년특입'!$A$6:$A$39,총괄표!$A16)</f>
        <v>0</v>
      </c>
      <c r="D16" s="66">
        <f>SUMIFS('17년일입'!M$6:M$100,'17년일입'!$A$6:$A$100,총괄표!$A16)+SUMIFS('17년특입'!L$6:L$39,'17년특입'!$A$6:$A$39,총괄표!$A16)</f>
        <v>0</v>
      </c>
      <c r="E16" s="66">
        <f t="shared" si="2"/>
        <v>0</v>
      </c>
      <c r="F16" s="66">
        <f>SUMIFS('17년일출'!M$6:M$223,'17년일출'!$A$6:$A$223,총괄표!$A16)+SUMIFS('17년특출'!K$6:K$39,'17년특출'!$A$6:$A$39,총괄표!$A16)</f>
        <v>0</v>
      </c>
      <c r="G16" s="66">
        <f>SUMIFS('17년일출'!N$6:N$223,'17년일출'!$A$6:$A$223,총괄표!$A16)+SUMIFS('17년특출'!L$6:L$39,'17년특출'!$A$6:$A$39,총괄표!$A16)</f>
        <v>0</v>
      </c>
      <c r="H16" s="66">
        <f t="shared" si="3"/>
        <v>0</v>
      </c>
      <c r="I16" s="71">
        <f t="shared" ref="I16" si="5">B16+F16+G16</f>
        <v>0</v>
      </c>
      <c r="J16" s="86"/>
    </row>
    <row r="17" spans="1:13" ht="21.95" customHeight="1" thickBot="1" x14ac:dyDescent="0.35">
      <c r="A17" s="72" t="s">
        <v>534</v>
      </c>
      <c r="B17" s="73">
        <f t="shared" si="1"/>
        <v>0</v>
      </c>
      <c r="C17" s="73">
        <f>SUMIFS('17년일입'!L$6:L$100,'17년일입'!$A$6:$A$100,총괄표!$A17)+SUMIFS('17년특입'!K$6:K$39,'17년특입'!$A$6:$A$39,총괄표!$A17)</f>
        <v>0</v>
      </c>
      <c r="D17" s="73">
        <f>SUMIFS('17년일입'!M$6:M$100,'17년일입'!$A$6:$A$100,총괄표!$A17)+SUMIFS('17년특입'!L$6:L$39,'17년특입'!$A$6:$A$39,총괄표!$A17)</f>
        <v>0</v>
      </c>
      <c r="E17" s="73">
        <f t="shared" si="2"/>
        <v>0</v>
      </c>
      <c r="F17" s="73">
        <f>SUMIFS('17년일출'!M$6:M$223,'17년일출'!$A$6:$A$223,총괄표!$A17)+SUMIFS('17년특출'!K$6:K$39,'17년특출'!$A$6:$A$39,총괄표!$A17)</f>
        <v>0</v>
      </c>
      <c r="G17" s="73">
        <f>SUMIFS('17년일출'!N$6:N$223,'17년일출'!$A$6:$A$223,총괄표!$A17)+SUMIFS('17년특출'!L$6:L$39,'17년특출'!$A$6:$A$39,총괄표!$A17)</f>
        <v>0</v>
      </c>
      <c r="H17" s="73">
        <f t="shared" si="3"/>
        <v>0</v>
      </c>
      <c r="I17" s="74">
        <f t="shared" si="4"/>
        <v>0</v>
      </c>
      <c r="J17" s="86"/>
    </row>
    <row r="19" spans="1:13" ht="20.100000000000001" customHeight="1" x14ac:dyDescent="0.3">
      <c r="A19" s="64" t="s">
        <v>537</v>
      </c>
    </row>
    <row r="20" spans="1:13" ht="15" customHeight="1" thickBot="1" x14ac:dyDescent="0.35">
      <c r="I20" s="20" t="s">
        <v>519</v>
      </c>
      <c r="J20" s="85"/>
    </row>
    <row r="21" spans="1:13" ht="18" customHeight="1" x14ac:dyDescent="0.3">
      <c r="A21" s="225" t="s">
        <v>520</v>
      </c>
      <c r="B21" s="227" t="s">
        <v>521</v>
      </c>
      <c r="C21" s="231" t="s">
        <v>522</v>
      </c>
      <c r="D21" s="232"/>
      <c r="E21" s="233"/>
      <c r="F21" s="231" t="s">
        <v>523</v>
      </c>
      <c r="G21" s="232"/>
      <c r="H21" s="233"/>
      <c r="I21" s="229" t="s">
        <v>524</v>
      </c>
      <c r="J21" s="80"/>
      <c r="K21" s="82" t="s">
        <v>549</v>
      </c>
      <c r="L21" s="83"/>
      <c r="M21" s="77"/>
    </row>
    <row r="22" spans="1:13" ht="18" customHeight="1" x14ac:dyDescent="0.3">
      <c r="A22" s="226"/>
      <c r="B22" s="228"/>
      <c r="C22" s="181" t="s">
        <v>535</v>
      </c>
      <c r="D22" s="181" t="s">
        <v>536</v>
      </c>
      <c r="E22" s="181" t="s">
        <v>829</v>
      </c>
      <c r="F22" s="181" t="s">
        <v>535</v>
      </c>
      <c r="G22" s="181" t="s">
        <v>536</v>
      </c>
      <c r="H22" s="181" t="s">
        <v>829</v>
      </c>
      <c r="I22" s="230"/>
      <c r="J22" s="80"/>
      <c r="K22" s="78" t="s">
        <v>550</v>
      </c>
      <c r="L22" s="82" t="s">
        <v>551</v>
      </c>
      <c r="M22" s="77"/>
    </row>
    <row r="23" spans="1:13" ht="21.95" customHeight="1" x14ac:dyDescent="0.3">
      <c r="A23" s="107" t="s">
        <v>557</v>
      </c>
      <c r="B23" s="103">
        <f>SUM(B24:B25)</f>
        <v>3324744279</v>
      </c>
      <c r="C23" s="103">
        <f t="shared" ref="C23:I23" si="6">SUM(C24:C25)</f>
        <v>0</v>
      </c>
      <c r="D23" s="103">
        <f t="shared" si="6"/>
        <v>0</v>
      </c>
      <c r="E23" s="103">
        <f t="shared" si="6"/>
        <v>0</v>
      </c>
      <c r="F23" s="103">
        <f t="shared" si="6"/>
        <v>0</v>
      </c>
      <c r="G23" s="103">
        <f t="shared" si="6"/>
        <v>0</v>
      </c>
      <c r="H23" s="103">
        <f t="shared" si="6"/>
        <v>0</v>
      </c>
      <c r="I23" s="108">
        <f t="shared" si="6"/>
        <v>3324744279</v>
      </c>
      <c r="J23" s="86"/>
      <c r="K23" s="81">
        <f>SUM(K24:K25)</f>
        <v>3324744279</v>
      </c>
      <c r="L23" s="81">
        <f>I23-K23</f>
        <v>0</v>
      </c>
      <c r="M23" s="77"/>
    </row>
    <row r="24" spans="1:13" ht="21.95" customHeight="1" x14ac:dyDescent="0.3">
      <c r="A24" s="70" t="s">
        <v>538</v>
      </c>
      <c r="B24" s="66">
        <f>D30</f>
        <v>3324744279</v>
      </c>
      <c r="C24" s="66">
        <f>'17년일입'!L6</f>
        <v>0</v>
      </c>
      <c r="D24" s="66">
        <f>'17년일입'!M6</f>
        <v>0</v>
      </c>
      <c r="E24" s="66">
        <f t="shared" ref="E24:E25" si="7">D24-C24</f>
        <v>0</v>
      </c>
      <c r="F24" s="66">
        <f>'17년일출'!M6</f>
        <v>0</v>
      </c>
      <c r="G24" s="66">
        <f>'17년일출'!N6</f>
        <v>0</v>
      </c>
      <c r="H24" s="66">
        <f t="shared" ref="H24:H25" si="8">G24-F24</f>
        <v>0</v>
      </c>
      <c r="I24" s="71">
        <f>B24+F24+G24</f>
        <v>3324744279</v>
      </c>
      <c r="J24" s="86"/>
      <c r="K24" s="81">
        <f>B24+C24+D24</f>
        <v>3324744279</v>
      </c>
      <c r="L24" s="81">
        <f t="shared" ref="L24:L25" si="9">I24-K24</f>
        <v>0</v>
      </c>
      <c r="M24" s="77"/>
    </row>
    <row r="25" spans="1:13" ht="21.95" customHeight="1" thickBot="1" x14ac:dyDescent="0.35">
      <c r="A25" s="72" t="s">
        <v>539</v>
      </c>
      <c r="B25" s="73">
        <f>F30+G30</f>
        <v>0</v>
      </c>
      <c r="C25" s="73">
        <f>'17년특입'!K6</f>
        <v>0</v>
      </c>
      <c r="D25" s="73">
        <f>'17년특입'!L6</f>
        <v>0</v>
      </c>
      <c r="E25" s="73">
        <f t="shared" si="7"/>
        <v>0</v>
      </c>
      <c r="F25" s="73">
        <f>'17년특출'!K6</f>
        <v>0</v>
      </c>
      <c r="G25" s="73">
        <f>'17년특출'!L6</f>
        <v>0</v>
      </c>
      <c r="H25" s="73">
        <f t="shared" si="8"/>
        <v>0</v>
      </c>
      <c r="I25" s="74">
        <f t="shared" ref="I25" si="10">B25+F25+G25</f>
        <v>0</v>
      </c>
      <c r="J25" s="86"/>
      <c r="K25" s="81">
        <f>B25+C25+D25</f>
        <v>0</v>
      </c>
      <c r="L25" s="81">
        <f t="shared" si="9"/>
        <v>0</v>
      </c>
      <c r="M25" s="77"/>
    </row>
    <row r="28" spans="1:13" ht="20.100000000000001" customHeight="1" x14ac:dyDescent="0.3">
      <c r="A28" s="76" t="s">
        <v>540</v>
      </c>
    </row>
    <row r="29" spans="1:13" ht="20.100000000000001" customHeight="1" x14ac:dyDescent="0.3">
      <c r="A29" s="105" t="s">
        <v>541</v>
      </c>
      <c r="B29" s="105" t="s">
        <v>544</v>
      </c>
      <c r="C29" s="105" t="s">
        <v>546</v>
      </c>
      <c r="D29" s="105" t="s">
        <v>538</v>
      </c>
      <c r="E29" s="105" t="s">
        <v>542</v>
      </c>
      <c r="F29" s="105" t="s">
        <v>543</v>
      </c>
    </row>
    <row r="30" spans="1:13" ht="20.100000000000001" customHeight="1" x14ac:dyDescent="0.3">
      <c r="A30" s="88" t="s">
        <v>545</v>
      </c>
      <c r="B30" s="103">
        <f>SUM(B31:B40)</f>
        <v>4266022077</v>
      </c>
      <c r="C30" s="103">
        <f>SUM(C31:C40)</f>
        <v>3324744279</v>
      </c>
      <c r="D30" s="103">
        <f t="shared" ref="D30" si="11">SUM(D31:D40)</f>
        <v>3324744279</v>
      </c>
      <c r="E30" s="103">
        <f t="shared" ref="E30:F30" si="12">SUM(E31:E40)</f>
        <v>941277798</v>
      </c>
      <c r="F30" s="103">
        <f t="shared" si="12"/>
        <v>0</v>
      </c>
    </row>
    <row r="31" spans="1:13" ht="20.100000000000001" customHeight="1" x14ac:dyDescent="0.3">
      <c r="A31" s="69" t="s">
        <v>526</v>
      </c>
      <c r="B31" s="68">
        <f t="shared" ref="B31:B40" si="13">SUM(D31:G31)</f>
        <v>0</v>
      </c>
      <c r="C31" s="68">
        <f t="shared" ref="C31:C40" si="14">D31+F31</f>
        <v>0</v>
      </c>
      <c r="D31" s="68"/>
      <c r="E31" s="68"/>
      <c r="F31" s="68"/>
    </row>
    <row r="32" spans="1:13" ht="20.100000000000001" customHeight="1" x14ac:dyDescent="0.3">
      <c r="A32" s="69" t="s">
        <v>527</v>
      </c>
      <c r="B32" s="68">
        <f t="shared" si="13"/>
        <v>0</v>
      </c>
      <c r="C32" s="68">
        <f t="shared" si="14"/>
        <v>0</v>
      </c>
      <c r="D32" s="68"/>
      <c r="E32" s="68"/>
      <c r="F32" s="68"/>
    </row>
    <row r="33" spans="1:6" ht="20.100000000000001" customHeight="1" x14ac:dyDescent="0.3">
      <c r="A33" s="69" t="s">
        <v>528</v>
      </c>
      <c r="B33" s="68">
        <f t="shared" si="13"/>
        <v>0</v>
      </c>
      <c r="C33" s="68">
        <f t="shared" si="14"/>
        <v>0</v>
      </c>
      <c r="D33" s="68"/>
      <c r="E33" s="68"/>
      <c r="F33" s="68"/>
    </row>
    <row r="34" spans="1:6" ht="20.100000000000001" customHeight="1" x14ac:dyDescent="0.3">
      <c r="A34" s="69" t="s">
        <v>529</v>
      </c>
      <c r="B34" s="68">
        <f t="shared" si="13"/>
        <v>0</v>
      </c>
      <c r="C34" s="68">
        <f t="shared" si="14"/>
        <v>0</v>
      </c>
      <c r="D34" s="68"/>
      <c r="E34" s="68"/>
      <c r="F34" s="68"/>
    </row>
    <row r="35" spans="1:6" ht="20.100000000000001" customHeight="1" x14ac:dyDescent="0.3">
      <c r="A35" s="69" t="s">
        <v>530</v>
      </c>
      <c r="B35" s="68">
        <f t="shared" si="13"/>
        <v>0</v>
      </c>
      <c r="C35" s="68">
        <f t="shared" si="14"/>
        <v>0</v>
      </c>
      <c r="D35" s="68"/>
      <c r="E35" s="68"/>
      <c r="F35" s="68"/>
    </row>
    <row r="36" spans="1:6" ht="20.100000000000001" customHeight="1" x14ac:dyDescent="0.3">
      <c r="A36" s="69" t="s">
        <v>531</v>
      </c>
      <c r="B36" s="68">
        <f t="shared" si="13"/>
        <v>0</v>
      </c>
      <c r="C36" s="68">
        <f t="shared" si="14"/>
        <v>0</v>
      </c>
      <c r="D36" s="68"/>
      <c r="E36" s="68"/>
      <c r="F36" s="68"/>
    </row>
    <row r="37" spans="1:6" ht="20.100000000000001" customHeight="1" x14ac:dyDescent="0.3">
      <c r="A37" s="69" t="s">
        <v>532</v>
      </c>
      <c r="B37" s="68">
        <f t="shared" si="13"/>
        <v>4266022077</v>
      </c>
      <c r="C37" s="68">
        <f t="shared" si="14"/>
        <v>3324744279</v>
      </c>
      <c r="D37" s="68">
        <v>3324744279</v>
      </c>
      <c r="E37" s="68">
        <v>941277798</v>
      </c>
      <c r="F37" s="68"/>
    </row>
    <row r="38" spans="1:6" ht="20.100000000000001" customHeight="1" x14ac:dyDescent="0.3">
      <c r="A38" s="69" t="s">
        <v>533</v>
      </c>
      <c r="B38" s="68">
        <f t="shared" si="13"/>
        <v>0</v>
      </c>
      <c r="C38" s="68">
        <f t="shared" si="14"/>
        <v>0</v>
      </c>
      <c r="D38" s="68"/>
      <c r="E38" s="68"/>
      <c r="F38" s="68"/>
    </row>
    <row r="39" spans="1:6" ht="20.100000000000001" customHeight="1" x14ac:dyDescent="0.3">
      <c r="A39" s="69" t="s">
        <v>579</v>
      </c>
      <c r="B39" s="68">
        <f t="shared" ref="B39" si="15">SUM(D39:G39)</f>
        <v>0</v>
      </c>
      <c r="C39" s="68">
        <f t="shared" ref="C39" si="16">D39+F39</f>
        <v>0</v>
      </c>
      <c r="D39" s="68"/>
      <c r="E39" s="68"/>
      <c r="F39" s="68"/>
    </row>
    <row r="40" spans="1:6" ht="20.100000000000001" customHeight="1" x14ac:dyDescent="0.3">
      <c r="A40" s="69" t="s">
        <v>534</v>
      </c>
      <c r="B40" s="68">
        <f t="shared" si="13"/>
        <v>0</v>
      </c>
      <c r="C40" s="68">
        <f t="shared" si="14"/>
        <v>0</v>
      </c>
      <c r="D40" s="68"/>
      <c r="E40" s="68"/>
      <c r="F40" s="68"/>
    </row>
    <row r="42" spans="1:6" ht="20.100000000000001" customHeight="1" x14ac:dyDescent="0.3">
      <c r="A42" s="110" t="s">
        <v>547</v>
      </c>
      <c r="B42" s="68"/>
      <c r="C42" s="68"/>
    </row>
  </sheetData>
  <mergeCells count="11">
    <mergeCell ref="A21:A22"/>
    <mergeCell ref="B21:B22"/>
    <mergeCell ref="I21:I22"/>
    <mergeCell ref="C21:E21"/>
    <mergeCell ref="F21:H21"/>
    <mergeCell ref="O8:O9"/>
    <mergeCell ref="A5:A6"/>
    <mergeCell ref="B5:B6"/>
    <mergeCell ref="I5:I6"/>
    <mergeCell ref="C5:E5"/>
    <mergeCell ref="F5:H5"/>
  </mergeCells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R100"/>
  <sheetViews>
    <sheetView zoomScale="70" zoomScaleNormal="7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F4" sqref="F4:F5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11" width="11.625" style="1" customWidth="1"/>
    <col min="12" max="14" width="11.625" style="1" hidden="1" customWidth="1"/>
    <col min="15" max="15" width="7.625" style="1" hidden="1" customWidth="1"/>
    <col min="16" max="16" width="21" style="1" customWidth="1"/>
    <col min="17" max="17" width="26.75" style="1" customWidth="1"/>
    <col min="18" max="18" width="38.625" style="1" hidden="1" customWidth="1"/>
    <col min="19" max="19" width="3.625" style="1" customWidth="1"/>
    <col min="20" max="20" width="6.625" style="1" customWidth="1"/>
    <col min="21" max="21" width="2.625" style="1" customWidth="1"/>
    <col min="22" max="22" width="6.625" style="1" customWidth="1"/>
    <col min="23" max="24" width="11.625" style="1" customWidth="1"/>
    <col min="25" max="25" width="6.625" style="1" customWidth="1"/>
    <col min="26" max="26" width="2.625" style="1" customWidth="1"/>
    <col min="27" max="27" width="6.625" style="1" hidden="1" customWidth="1"/>
    <col min="28" max="29" width="11.625" style="1" hidden="1" customWidth="1"/>
    <col min="30" max="30" width="6.625" style="1" hidden="1" customWidth="1"/>
    <col min="31" max="31" width="2.625" style="1" customWidth="1"/>
    <col min="32" max="32" width="10.625" style="1" customWidth="1"/>
    <col min="33" max="33" width="2.625" style="1" customWidth="1"/>
    <col min="34" max="34" width="10.625" style="1" customWidth="1"/>
    <col min="35" max="35" width="2.625" style="1" customWidth="1"/>
    <col min="36" max="36" width="8.375" style="1" hidden="1" customWidth="1"/>
    <col min="37" max="37" width="2.625" style="1" customWidth="1"/>
    <col min="38" max="38" width="11.625" style="1" customWidth="1"/>
    <col min="39" max="40" width="5.625" style="1" customWidth="1"/>
    <col min="41" max="41" width="2.625" style="1" customWidth="1"/>
    <col min="42" max="42" width="11.625" style="1" hidden="1" customWidth="1"/>
    <col min="43" max="43" width="5.625" style="1" hidden="1" customWidth="1"/>
    <col min="44" max="44" width="9.5" style="1" hidden="1" customWidth="1"/>
    <col min="45" max="16384" width="9" style="1"/>
  </cols>
  <sheetData>
    <row r="1" spans="1:44" ht="35.1" customHeight="1" x14ac:dyDescent="0.3">
      <c r="A1" s="16" t="s">
        <v>796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</row>
    <row r="2" spans="1:44" ht="20.25" customHeight="1" x14ac:dyDescent="0.3">
      <c r="A2" s="19" t="s">
        <v>515</v>
      </c>
      <c r="W2" s="51" t="s">
        <v>512</v>
      </c>
      <c r="AB2" s="51" t="s">
        <v>512</v>
      </c>
    </row>
    <row r="3" spans="1:44" ht="20.25" customHeight="1" x14ac:dyDescent="0.3">
      <c r="I3" s="45">
        <f>COUNTA(I7:I100)</f>
        <v>3</v>
      </c>
      <c r="J3" s="45">
        <f>COUNTA(J7:J100)</f>
        <v>1</v>
      </c>
      <c r="L3" s="45">
        <f>COUNTA(L7:L100)</f>
        <v>0</v>
      </c>
      <c r="M3" s="45">
        <f>COUNTA(M7:M100)</f>
        <v>0</v>
      </c>
      <c r="R3" s="20" t="s">
        <v>485</v>
      </c>
      <c r="W3" s="58" t="str">
        <f>IF(W6='17년일출'!X6,"OK","@@")</f>
        <v>OK</v>
      </c>
      <c r="X3" s="59"/>
      <c r="Y3" s="58" t="str">
        <f>IF(COUNTIF(Y6:Y100,"검토")&gt;0,"@@","OK")</f>
        <v>OK</v>
      </c>
      <c r="AB3" s="58" t="str">
        <f>IF(AB6='17년일출'!AC6,"OK","@@")</f>
        <v>OK</v>
      </c>
      <c r="AD3" s="58" t="str">
        <f>IF(COUNTIF(AD6:AD100,"검토")&gt;0,"@@","OK")</f>
        <v>OK</v>
      </c>
    </row>
    <row r="4" spans="1:44" s="18" customFormat="1" ht="30" customHeight="1" x14ac:dyDescent="0.3">
      <c r="A4" s="236" t="s">
        <v>475</v>
      </c>
      <c r="B4" s="243" t="s">
        <v>476</v>
      </c>
      <c r="C4" s="242" t="s">
        <v>477</v>
      </c>
      <c r="D4" s="241" t="s">
        <v>484</v>
      </c>
      <c r="E4" s="240" t="s">
        <v>478</v>
      </c>
      <c r="F4" s="250" t="s">
        <v>908</v>
      </c>
      <c r="G4" s="239" t="s">
        <v>479</v>
      </c>
      <c r="H4" s="237" t="s">
        <v>798</v>
      </c>
      <c r="I4" s="244" t="s">
        <v>799</v>
      </c>
      <c r="J4" s="245"/>
      <c r="K4" s="246" t="s">
        <v>800</v>
      </c>
      <c r="L4" s="248" t="s">
        <v>801</v>
      </c>
      <c r="M4" s="249"/>
      <c r="N4" s="234" t="s">
        <v>802</v>
      </c>
      <c r="O4" s="254" t="s">
        <v>483</v>
      </c>
      <c r="P4" s="260" t="s">
        <v>827</v>
      </c>
      <c r="Q4" s="260" t="s">
        <v>828</v>
      </c>
      <c r="R4" s="253" t="s">
        <v>482</v>
      </c>
      <c r="T4" s="255" t="s">
        <v>486</v>
      </c>
      <c r="U4" s="184"/>
      <c r="V4" s="256" t="s">
        <v>487</v>
      </c>
      <c r="W4" s="256" t="s">
        <v>488</v>
      </c>
      <c r="X4" s="256"/>
      <c r="Y4" s="256"/>
      <c r="AA4" s="257" t="s">
        <v>487</v>
      </c>
      <c r="AB4" s="252" t="s">
        <v>492</v>
      </c>
      <c r="AC4" s="252"/>
      <c r="AD4" s="252"/>
      <c r="AF4" s="257" t="s">
        <v>493</v>
      </c>
      <c r="AH4" s="258" t="s">
        <v>494</v>
      </c>
      <c r="AJ4" s="258" t="s">
        <v>495</v>
      </c>
      <c r="AL4" s="259" t="s">
        <v>496</v>
      </c>
      <c r="AM4" s="259"/>
      <c r="AN4" s="259"/>
      <c r="AP4" s="252" t="s">
        <v>499</v>
      </c>
      <c r="AQ4" s="252"/>
      <c r="AR4" s="252"/>
    </row>
    <row r="5" spans="1:44" s="18" customFormat="1" ht="18" customHeight="1" x14ac:dyDescent="0.3">
      <c r="A5" s="236"/>
      <c r="B5" s="243"/>
      <c r="C5" s="242"/>
      <c r="D5" s="239"/>
      <c r="E5" s="240"/>
      <c r="F5" s="251"/>
      <c r="G5" s="239"/>
      <c r="H5" s="238"/>
      <c r="I5" s="115" t="s">
        <v>480</v>
      </c>
      <c r="J5" s="115" t="s">
        <v>481</v>
      </c>
      <c r="K5" s="247"/>
      <c r="L5" s="116" t="s">
        <v>480</v>
      </c>
      <c r="M5" s="116" t="s">
        <v>481</v>
      </c>
      <c r="N5" s="235"/>
      <c r="O5" s="254"/>
      <c r="P5" s="261"/>
      <c r="Q5" s="261"/>
      <c r="R5" s="253"/>
      <c r="T5" s="256"/>
      <c r="U5" s="184"/>
      <c r="V5" s="256"/>
      <c r="W5" s="182" t="s">
        <v>489</v>
      </c>
      <c r="X5" s="182" t="s">
        <v>490</v>
      </c>
      <c r="Y5" s="62" t="s">
        <v>491</v>
      </c>
      <c r="AA5" s="257"/>
      <c r="AB5" s="62" t="s">
        <v>489</v>
      </c>
      <c r="AC5" s="62" t="s">
        <v>490</v>
      </c>
      <c r="AD5" s="62" t="s">
        <v>491</v>
      </c>
      <c r="AF5" s="257"/>
      <c r="AH5" s="257"/>
      <c r="AJ5" s="257"/>
      <c r="AL5" s="62" t="s">
        <v>497</v>
      </c>
      <c r="AM5" s="62" t="s">
        <v>498</v>
      </c>
      <c r="AN5" s="62" t="s">
        <v>491</v>
      </c>
      <c r="AP5" s="62" t="s">
        <v>497</v>
      </c>
      <c r="AQ5" s="62" t="s">
        <v>498</v>
      </c>
      <c r="AR5" s="62" t="s">
        <v>491</v>
      </c>
    </row>
    <row r="6" spans="1:44" ht="50.1" customHeight="1" x14ac:dyDescent="0.3">
      <c r="A6" s="44" t="s">
        <v>500</v>
      </c>
      <c r="B6" s="21"/>
      <c r="C6" s="21"/>
      <c r="D6" s="21"/>
      <c r="E6" s="21"/>
      <c r="F6" s="21"/>
      <c r="G6" s="21"/>
      <c r="H6" s="37">
        <f>SUBTOTAL(9,H7:H100)</f>
        <v>56162638</v>
      </c>
      <c r="I6" s="37">
        <f t="shared" ref="I6:N6" si="0">SUBTOTAL(9,I7:I100)</f>
        <v>-2603790</v>
      </c>
      <c r="J6" s="37">
        <f t="shared" si="0"/>
        <v>7120225</v>
      </c>
      <c r="K6" s="37">
        <f t="shared" si="0"/>
        <v>60679073</v>
      </c>
      <c r="L6" s="37">
        <f t="shared" si="0"/>
        <v>0</v>
      </c>
      <c r="M6" s="37">
        <f t="shared" si="0"/>
        <v>0</v>
      </c>
      <c r="N6" s="37">
        <f t="shared" si="0"/>
        <v>56162638</v>
      </c>
      <c r="O6" s="24"/>
      <c r="P6" s="24"/>
      <c r="Q6" s="24"/>
      <c r="R6" s="21"/>
      <c r="T6" s="24"/>
      <c r="V6" s="24"/>
      <c r="W6" s="37">
        <f>SUBTOTAL(9,W7:W100)</f>
        <v>4516435</v>
      </c>
      <c r="X6" s="37">
        <f>SUBTOTAL(9,X7:X100)</f>
        <v>0</v>
      </c>
      <c r="Y6" s="63" t="str">
        <f t="shared" ref="Y6" si="1">IF(SUM($I6:$J6)=SUM($W6:$X6),"OK","검토")</f>
        <v>OK</v>
      </c>
      <c r="AA6" s="24"/>
      <c r="AB6" s="37">
        <f>SUBTOTAL(9,AB7:AB100)</f>
        <v>0</v>
      </c>
      <c r="AC6" s="37">
        <f>SUBTOTAL(9,AC7:AC100)</f>
        <v>0</v>
      </c>
      <c r="AD6" s="63" t="str">
        <f t="shared" ref="AD6" si="2">IF(SUM($I6:$J6)=SUM($W6:$X6),"OK","검토")</f>
        <v>OK</v>
      </c>
      <c r="AF6" s="24"/>
      <c r="AH6" s="24"/>
      <c r="AJ6" s="24"/>
      <c r="AL6" s="37">
        <f>SUBTOTAL(9,AL7:AL100)</f>
        <v>4516435</v>
      </c>
      <c r="AM6" s="37">
        <f>SUBTOTAL(9,AM7:AM100)</f>
        <v>9</v>
      </c>
      <c r="AN6" s="44" t="str">
        <f>IF(COUNTIF(AN7:AN100,"@@")&gt;0,"@@","OK")</f>
        <v>OK</v>
      </c>
      <c r="AP6" s="37">
        <f>SUBTOTAL(9,AP7:AP100)</f>
        <v>0</v>
      </c>
      <c r="AQ6" s="37">
        <f>SUBTOTAL(9,AQ7:AQ100)</f>
        <v>9</v>
      </c>
      <c r="AR6" s="44" t="str">
        <f>IF(COUNTIF(AR7:AR100,"@@")&gt;0,"@@","OK")</f>
        <v>@@</v>
      </c>
    </row>
    <row r="7" spans="1:44" ht="50.1" customHeight="1" x14ac:dyDescent="0.3">
      <c r="A7" s="31" t="str">
        <f>IFERROR(VLOOKUP($C7,구분표!$A$2:$C$313,2,FALSE),"")</f>
        <v>보건복지위원회</v>
      </c>
      <c r="B7" s="22" t="str">
        <f>IFERROR(VLOOKUP($C7,구분표!$A$2:$C$313,3,FALSE),"")</f>
        <v>보건복지국</v>
      </c>
      <c r="C7" s="29" t="s">
        <v>832</v>
      </c>
      <c r="D7" s="33" t="s">
        <v>830</v>
      </c>
      <c r="E7" s="34">
        <v>875</v>
      </c>
      <c r="F7" s="33">
        <v>32</v>
      </c>
      <c r="G7" s="33" t="s">
        <v>833</v>
      </c>
      <c r="H7" s="40">
        <v>44600175</v>
      </c>
      <c r="I7" s="38"/>
      <c r="J7" s="41">
        <v>7120225</v>
      </c>
      <c r="K7" s="46">
        <f>SUM(H7:J7)</f>
        <v>51720400</v>
      </c>
      <c r="L7" s="38"/>
      <c r="M7" s="41"/>
      <c r="N7" s="48">
        <f>SUM(H7,L7,M7)</f>
        <v>44600175</v>
      </c>
      <c r="O7" s="25" t="str">
        <f>IF(AND((K7=0),(N7&gt;0)),"O",IF(AND((I7&lt;0),(K7-N7&lt;0)),"O","X"))</f>
        <v>X</v>
      </c>
      <c r="P7" s="60" t="s">
        <v>834</v>
      </c>
      <c r="Q7" s="187" t="s">
        <v>835</v>
      </c>
      <c r="R7" s="112"/>
      <c r="T7" s="25" t="s">
        <v>836</v>
      </c>
      <c r="V7" s="25" t="s">
        <v>837</v>
      </c>
      <c r="W7" s="38">
        <v>7120225</v>
      </c>
      <c r="X7" s="38">
        <v>0</v>
      </c>
      <c r="Y7" s="25" t="str">
        <f>IF(SUM($I7:$J7)=SUM($W7:$X7),"OK","검토")</f>
        <v>OK</v>
      </c>
      <c r="AA7" s="25"/>
      <c r="AB7" s="38" t="str">
        <f>IF($V7&lt;&gt;"도비",IF($T7="국도비","직접입력",SUM($L7:$M7)),)</f>
        <v>직접입력</v>
      </c>
      <c r="AC7" s="38" t="str">
        <f>IF($V7="도비",SUM(L7:M7),IF($T7="국도비","직접입력",SUM(L7:M7)-AB7))</f>
        <v>직접입력</v>
      </c>
      <c r="AD7" s="25" t="str">
        <f>IF(SUM(L7:M7)=SUM(AB7:AC7),"OK","검토")</f>
        <v>OK</v>
      </c>
      <c r="AF7" s="25" t="str">
        <f>IF(AH7="","",IF(V7="도비","세입없음",CONCATENATE(AH7,"-",COUNTIF($AH$7:AH7,AH7))))</f>
        <v>0245-1</v>
      </c>
      <c r="AH7" s="25" t="str">
        <f t="array" ref="AH7">IF(C7="","",INDEX(구분표!$I$2:$I$313, MATCH(1,(구분표!$E$2:$E$313='17년일입'!B7)*(구분표!$F$2:$F$313='17년일입'!C7)*(구분표!$G$2:$G$313='17년일입'!A7),0)))</f>
        <v>0245</v>
      </c>
      <c r="AJ7" s="25"/>
      <c r="AL7" s="38">
        <f>IF(AF7="",0,SUMIFS('17년일출'!$X$6:$X$223,'17년일출'!$AG$6:$AG$223,'17년일입'!$AF7))</f>
        <v>7120225</v>
      </c>
      <c r="AM7" s="38">
        <f>IF(AF7="","",COUNTIFS('17년일출'!$AG$6:$AG$223,'17년일입'!AF7))</f>
        <v>6</v>
      </c>
      <c r="AN7" s="25" t="str">
        <f>IF(W7=AL7,"OK","@@")</f>
        <v>OK</v>
      </c>
      <c r="AP7" s="38">
        <f>IF(AF7="",0,SUMIFS('17년일출'!$AC$6:$AC$223,'17년일출'!$AG$6:$AG$223,'17년일입'!$AF7))</f>
        <v>0</v>
      </c>
      <c r="AQ7" s="38">
        <f>IF(AF7="","",COUNTIFS('17년일출'!$AG$6:$AG$223,AF7))</f>
        <v>6</v>
      </c>
      <c r="AR7" s="25" t="str">
        <f>IF(AB7=AP7,"OK","@@")</f>
        <v>@@</v>
      </c>
    </row>
    <row r="8" spans="1:44" ht="50.1" customHeight="1" x14ac:dyDescent="0.3">
      <c r="A8" s="31" t="str">
        <f>IFERROR(VLOOKUP($C8,구분표!$A$2:$C$313,2,FALSE),"")</f>
        <v>보건복지위원회</v>
      </c>
      <c r="B8" s="22" t="str">
        <f>IFERROR(VLOOKUP($C8,구분표!$A$2:$C$313,3,FALSE),"")</f>
        <v>보건복지국</v>
      </c>
      <c r="C8" s="29" t="s">
        <v>838</v>
      </c>
      <c r="D8" s="33" t="s">
        <v>830</v>
      </c>
      <c r="E8" s="34">
        <v>878</v>
      </c>
      <c r="F8" s="33">
        <v>13</v>
      </c>
      <c r="G8" s="33" t="s">
        <v>839</v>
      </c>
      <c r="H8" s="40">
        <v>2341463</v>
      </c>
      <c r="I8" s="38">
        <v>-1159790</v>
      </c>
      <c r="J8" s="41"/>
      <c r="K8" s="46">
        <f t="shared" ref="K8:K71" si="3">SUM(H8:J8)</f>
        <v>1181673</v>
      </c>
      <c r="L8" s="38"/>
      <c r="M8" s="41"/>
      <c r="N8" s="48">
        <f t="shared" ref="N8:N71" si="4">SUM(H8,L8,M8)</f>
        <v>2341463</v>
      </c>
      <c r="O8" s="25" t="str">
        <f t="shared" ref="O8:O71" si="5">IF(AND((K8=0),(N8&gt;0)),"O",IF(AND((I8&lt;0),(K8-N8&lt;0)),"O","X"))</f>
        <v>O</v>
      </c>
      <c r="P8" s="60" t="s">
        <v>840</v>
      </c>
      <c r="Q8" s="187" t="s">
        <v>842</v>
      </c>
      <c r="R8" s="112"/>
      <c r="T8" s="25" t="s">
        <v>836</v>
      </c>
      <c r="V8" s="25" t="s">
        <v>837</v>
      </c>
      <c r="W8" s="38">
        <v>-1159790</v>
      </c>
      <c r="X8" s="38">
        <v>0</v>
      </c>
      <c r="Y8" s="25" t="str">
        <f t="shared" ref="Y8:Y71" si="6">IF(SUM($I8:$J8)=SUM($W8:$X8),"OK","검토")</f>
        <v>OK</v>
      </c>
      <c r="AA8" s="25"/>
      <c r="AB8" s="38" t="str">
        <f t="shared" ref="AB8:AB71" si="7">IF($V8&lt;&gt;"도비",IF($T8="국도비","직접입력",SUM($L8:$M8)),)</f>
        <v>직접입력</v>
      </c>
      <c r="AC8" s="38" t="str">
        <f t="shared" ref="AC8:AC71" si="8">IF($V8="도비",SUM(L8:M8),IF($T8="국도비","직접입력",SUM(L8:M8)-AB8))</f>
        <v>직접입력</v>
      </c>
      <c r="AD8" s="25" t="str">
        <f t="shared" ref="AD8:AD71" si="9">IF(SUM(L8:M8)=SUM(AB8:AC8),"OK","검토")</f>
        <v>OK</v>
      </c>
      <c r="AF8" s="25" t="str">
        <f>IF(AH8="","",IF(V8="도비","세입없음",CONCATENATE(AH8,"-",COUNTIF($AH$7:AH8,AH8))))</f>
        <v>0248-1</v>
      </c>
      <c r="AH8" s="25" t="str">
        <f t="array" ref="AH8">IF(C8="","",INDEX(구분표!$I$2:$I$313, MATCH(1,(구분표!$E$2:$E$313='17년일입'!B8)*(구분표!$F$2:$F$313='17년일입'!C8)*(구분표!$G$2:$G$313='17년일입'!A8),0)))</f>
        <v>0248</v>
      </c>
      <c r="AJ8" s="25"/>
      <c r="AL8" s="38">
        <f>IF(AF8="",0,SUMIFS('17년일출'!$X$6:$X$223,'17년일출'!$AG$6:$AG$223,'17년일입'!$AF8))</f>
        <v>-1159790</v>
      </c>
      <c r="AM8" s="38">
        <f>IF(AF8="","",COUNTIFS('17년일출'!$AG$6:$AG$223,'17년일입'!AF8))</f>
        <v>1</v>
      </c>
      <c r="AN8" s="25" t="str">
        <f t="shared" ref="AN8:AN71" si="10">IF(W8=AL8,"OK","@@")</f>
        <v>OK</v>
      </c>
      <c r="AP8" s="38">
        <f>IF(AF8="",0,SUMIFS('17년일출'!$AC$6:$AC$223,'17년일출'!$AG$6:$AG$223,'17년일입'!$AF8))</f>
        <v>0</v>
      </c>
      <c r="AQ8" s="38">
        <f>IF(AF8="","",COUNTIFS('17년일출'!$AG$6:$AG$223,AF8))</f>
        <v>1</v>
      </c>
      <c r="AR8" s="25" t="str">
        <f t="shared" ref="AR8:AR71" si="11">IF(AB8=AP8,"OK","@@")</f>
        <v>@@</v>
      </c>
    </row>
    <row r="9" spans="1:44" ht="50.1" customHeight="1" x14ac:dyDescent="0.3">
      <c r="A9" s="31" t="str">
        <f>IFERROR(VLOOKUP($C9,구분표!$A$2:$C$313,2,FALSE),"")</f>
        <v>보건복지위원회</v>
      </c>
      <c r="B9" s="22" t="str">
        <f>IFERROR(VLOOKUP($C9,구분표!$A$2:$C$313,3,FALSE),"")</f>
        <v>보건복지국</v>
      </c>
      <c r="C9" s="29" t="s">
        <v>838</v>
      </c>
      <c r="D9" s="33" t="s">
        <v>830</v>
      </c>
      <c r="E9" s="34">
        <v>878</v>
      </c>
      <c r="F9" s="33">
        <v>22</v>
      </c>
      <c r="G9" s="33" t="s">
        <v>843</v>
      </c>
      <c r="H9" s="40">
        <v>69000</v>
      </c>
      <c r="I9" s="38">
        <v>-69000</v>
      </c>
      <c r="J9" s="41"/>
      <c r="K9" s="46">
        <f t="shared" si="3"/>
        <v>0</v>
      </c>
      <c r="L9" s="38"/>
      <c r="M9" s="41"/>
      <c r="N9" s="48">
        <f t="shared" si="4"/>
        <v>69000</v>
      </c>
      <c r="O9" s="25" t="str">
        <f t="shared" si="5"/>
        <v>O</v>
      </c>
      <c r="P9" s="60" t="s">
        <v>845</v>
      </c>
      <c r="Q9" s="187" t="s">
        <v>847</v>
      </c>
      <c r="R9" s="112"/>
      <c r="T9" s="25" t="s">
        <v>836</v>
      </c>
      <c r="V9" s="25" t="s">
        <v>844</v>
      </c>
      <c r="W9" s="38">
        <v>-69000</v>
      </c>
      <c r="X9" s="38">
        <v>0</v>
      </c>
      <c r="Y9" s="25" t="str">
        <f t="shared" si="6"/>
        <v>OK</v>
      </c>
      <c r="AA9" s="25"/>
      <c r="AB9" s="38" t="str">
        <f t="shared" si="7"/>
        <v>직접입력</v>
      </c>
      <c r="AC9" s="38" t="str">
        <f t="shared" si="8"/>
        <v>직접입력</v>
      </c>
      <c r="AD9" s="25" t="str">
        <f t="shared" si="9"/>
        <v>OK</v>
      </c>
      <c r="AF9" s="25" t="str">
        <f>IF(AH9="","",IF(V9="도비","세입없음",CONCATENATE(AH9,"-",COUNTIF($AH$7:AH9,AH9))))</f>
        <v>0248-2</v>
      </c>
      <c r="AH9" s="25" t="str">
        <f t="array" ref="AH9">IF(C9="","",INDEX(구분표!$I$2:$I$313, MATCH(1,(구분표!$E$2:$E$313='17년일입'!B9)*(구분표!$F$2:$F$313='17년일입'!C9)*(구분표!$G$2:$G$313='17년일입'!A9),0)))</f>
        <v>0248</v>
      </c>
      <c r="AJ9" s="25"/>
      <c r="AL9" s="38">
        <f>IF(AF9="",0,SUMIFS('17년일출'!$X$6:$X$223,'17년일출'!$AG$6:$AG$223,'17년일입'!$AF9))</f>
        <v>-69000</v>
      </c>
      <c r="AM9" s="38">
        <f>IF(AF9="","",COUNTIFS('17년일출'!$AG$6:$AG$223,'17년일입'!AF9))</f>
        <v>1</v>
      </c>
      <c r="AN9" s="25" t="str">
        <f t="shared" si="10"/>
        <v>OK</v>
      </c>
      <c r="AP9" s="38">
        <f>IF(AF9="",0,SUMIFS('17년일출'!$AC$6:$AC$223,'17년일출'!$AG$6:$AG$223,'17년일입'!$AF9))</f>
        <v>0</v>
      </c>
      <c r="AQ9" s="38">
        <f>IF(AF9="","",COUNTIFS('17년일출'!$AG$6:$AG$223,AF9))</f>
        <v>1</v>
      </c>
      <c r="AR9" s="25" t="str">
        <f t="shared" si="11"/>
        <v>@@</v>
      </c>
    </row>
    <row r="10" spans="1:44" ht="50.1" customHeight="1" x14ac:dyDescent="0.3">
      <c r="A10" s="31" t="str">
        <f>IFERROR(VLOOKUP($C10,구분표!$A$2:$C$313,2,FALSE),"")</f>
        <v>보건복지위원회</v>
      </c>
      <c r="B10" s="22" t="str">
        <f>IFERROR(VLOOKUP($C10,구분표!$A$2:$C$313,3,FALSE),"")</f>
        <v>보건복지국</v>
      </c>
      <c r="C10" s="29" t="s">
        <v>848</v>
      </c>
      <c r="D10" s="33" t="s">
        <v>830</v>
      </c>
      <c r="E10" s="34">
        <v>879</v>
      </c>
      <c r="F10" s="33">
        <v>50</v>
      </c>
      <c r="G10" s="33" t="s">
        <v>849</v>
      </c>
      <c r="H10" s="40">
        <v>9152000</v>
      </c>
      <c r="I10" s="38">
        <v>-1375000</v>
      </c>
      <c r="J10" s="41"/>
      <c r="K10" s="46">
        <f t="shared" si="3"/>
        <v>7777000</v>
      </c>
      <c r="L10" s="38"/>
      <c r="M10" s="41"/>
      <c r="N10" s="48">
        <f t="shared" si="4"/>
        <v>9152000</v>
      </c>
      <c r="O10" s="25" t="str">
        <f t="shared" si="5"/>
        <v>O</v>
      </c>
      <c r="P10" s="60" t="s">
        <v>834</v>
      </c>
      <c r="Q10" s="187" t="s">
        <v>851</v>
      </c>
      <c r="R10" s="112"/>
      <c r="T10" s="25" t="s">
        <v>836</v>
      </c>
      <c r="V10" s="25" t="s">
        <v>837</v>
      </c>
      <c r="W10" s="38">
        <v>-1375000</v>
      </c>
      <c r="X10" s="38">
        <v>0</v>
      </c>
      <c r="Y10" s="25" t="str">
        <f t="shared" si="6"/>
        <v>OK</v>
      </c>
      <c r="AA10" s="25"/>
      <c r="AB10" s="38" t="str">
        <f t="shared" si="7"/>
        <v>직접입력</v>
      </c>
      <c r="AC10" s="38" t="str">
        <f t="shared" si="8"/>
        <v>직접입력</v>
      </c>
      <c r="AD10" s="25" t="str">
        <f t="shared" si="9"/>
        <v>OK</v>
      </c>
      <c r="AF10" s="25" t="str">
        <f>IF(AH10="","",IF(V10="도비","세입없음",CONCATENATE(AH10,"-",COUNTIF($AH$7:AH10,AH10))))</f>
        <v>0250-1</v>
      </c>
      <c r="AH10" s="25" t="str">
        <f t="array" ref="AH10">IF(C10="","",INDEX(구분표!$I$2:$I$313, MATCH(1,(구분표!$E$2:$E$313='17년일입'!B10)*(구분표!$F$2:$F$313='17년일입'!C10)*(구분표!$G$2:$G$313='17년일입'!A10),0)))</f>
        <v>0250</v>
      </c>
      <c r="AJ10" s="25"/>
      <c r="AL10" s="38">
        <f>IF(AF10="",0,SUMIFS('17년일출'!$X$6:$X$223,'17년일출'!$AG$6:$AG$223,'17년일입'!$AF10))</f>
        <v>-1375000</v>
      </c>
      <c r="AM10" s="38">
        <f>IF(AF10="","",COUNTIFS('17년일출'!$AG$6:$AG$223,'17년일입'!AF10))</f>
        <v>1</v>
      </c>
      <c r="AN10" s="25" t="str">
        <f t="shared" si="10"/>
        <v>OK</v>
      </c>
      <c r="AP10" s="38">
        <f>IF(AF10="",0,SUMIFS('17년일출'!$AC$6:$AC$223,'17년일출'!$AG$6:$AG$223,'17년일입'!$AF10))</f>
        <v>0</v>
      </c>
      <c r="AQ10" s="38">
        <f>IF(AF10="","",COUNTIFS('17년일출'!$AG$6:$AG$223,AF10))</f>
        <v>1</v>
      </c>
      <c r="AR10" s="25" t="str">
        <f t="shared" si="11"/>
        <v>@@</v>
      </c>
    </row>
    <row r="11" spans="1:44" ht="50.1" customHeight="1" x14ac:dyDescent="0.3">
      <c r="A11" s="31" t="str">
        <f>IFERROR(VLOOKUP($C11,구분표!$A$2:$C$313,2,FALSE),"")</f>
        <v/>
      </c>
      <c r="B11" s="22" t="str">
        <f>IFERROR(VLOOKUP($C11,구분표!$A$2:$C$313,3,FALSE),"")</f>
        <v/>
      </c>
      <c r="C11" s="29"/>
      <c r="D11" s="33"/>
      <c r="E11" s="34"/>
      <c r="F11" s="33"/>
      <c r="G11" s="33"/>
      <c r="H11" s="40"/>
      <c r="I11" s="38"/>
      <c r="J11" s="41"/>
      <c r="K11" s="46">
        <f t="shared" si="3"/>
        <v>0</v>
      </c>
      <c r="L11" s="38"/>
      <c r="M11" s="41"/>
      <c r="N11" s="48">
        <f t="shared" si="4"/>
        <v>0</v>
      </c>
      <c r="O11" s="25" t="str">
        <f t="shared" si="5"/>
        <v>X</v>
      </c>
      <c r="P11" s="60"/>
      <c r="Q11" s="60"/>
      <c r="R11" s="112"/>
      <c r="T11" s="25"/>
      <c r="V11" s="25"/>
      <c r="W11" s="38">
        <f t="shared" ref="W11:W71" si="12">IF($V11&lt;&gt;"도비",IF($T11="국도비","직접입력",SUM($I11:$J11)),)</f>
        <v>0</v>
      </c>
      <c r="X11" s="38">
        <f t="shared" ref="X11:X71" si="13">IF($V11="도비",SUM($I11:$J11),IF($T11="국도비","직접입력",SUM($I11:$J11)-$W11))</f>
        <v>0</v>
      </c>
      <c r="Y11" s="25" t="str">
        <f t="shared" si="6"/>
        <v>OK</v>
      </c>
      <c r="AA11" s="25"/>
      <c r="AB11" s="38">
        <f t="shared" si="7"/>
        <v>0</v>
      </c>
      <c r="AC11" s="38">
        <f t="shared" si="8"/>
        <v>0</v>
      </c>
      <c r="AD11" s="25" t="str">
        <f t="shared" si="9"/>
        <v>OK</v>
      </c>
      <c r="AF11" s="25" t="str">
        <f>IF(AH11="","",IF(V11="도비","세입없음",CONCATENATE(AH11,"-",COUNTIF($AH$7:AH11,AH11))))</f>
        <v/>
      </c>
      <c r="AH11" s="25" t="str">
        <f t="array" ref="AH11">IF(C11="","",INDEX(구분표!$I$2:$I$313, MATCH(1,(구분표!$E$2:$E$313='17년일입'!B11)*(구분표!$F$2:$F$313='17년일입'!C11)*(구분표!$G$2:$G$313='17년일입'!A11),0)))</f>
        <v/>
      </c>
      <c r="AJ11" s="25"/>
      <c r="AL11" s="38">
        <f>IF(AF11="",0,SUMIFS('17년일출'!$X$6:$X$223,'17년일출'!$AG$6:$AG$223,'17년일입'!$AF11))</f>
        <v>0</v>
      </c>
      <c r="AM11" s="38" t="str">
        <f>IF(AF11="","",COUNTIFS('17년일출'!$AG$6:$AG$223,'17년일입'!AF11))</f>
        <v/>
      </c>
      <c r="AN11" s="25" t="str">
        <f t="shared" si="10"/>
        <v>OK</v>
      </c>
      <c r="AP11" s="38">
        <f>IF(AF11="",0,SUMIFS('17년일출'!$AC$6:$AC$223,'17년일출'!$AG$6:$AG$223,'17년일입'!$AF11))</f>
        <v>0</v>
      </c>
      <c r="AQ11" s="38" t="str">
        <f>IF(AF11="","",COUNTIFS('17년일출'!$AG$6:$AG$223,AF11))</f>
        <v/>
      </c>
      <c r="AR11" s="25" t="str">
        <f t="shared" si="11"/>
        <v>OK</v>
      </c>
    </row>
    <row r="12" spans="1:44" ht="50.1" customHeight="1" x14ac:dyDescent="0.3">
      <c r="A12" s="31" t="str">
        <f>IFERROR(VLOOKUP($C12,구분표!$A$2:$C$313,2,FALSE),"")</f>
        <v/>
      </c>
      <c r="B12" s="22" t="str">
        <f>IFERROR(VLOOKUP($C12,구분표!$A$2:$C$313,3,FALSE),"")</f>
        <v/>
      </c>
      <c r="C12" s="29"/>
      <c r="D12" s="33"/>
      <c r="E12" s="34"/>
      <c r="F12" s="33"/>
      <c r="G12" s="33"/>
      <c r="H12" s="40"/>
      <c r="I12" s="38"/>
      <c r="J12" s="41"/>
      <c r="K12" s="46">
        <f t="shared" si="3"/>
        <v>0</v>
      </c>
      <c r="L12" s="38"/>
      <c r="M12" s="41"/>
      <c r="N12" s="48">
        <f t="shared" si="4"/>
        <v>0</v>
      </c>
      <c r="O12" s="25" t="str">
        <f t="shared" si="5"/>
        <v>X</v>
      </c>
      <c r="P12" s="60"/>
      <c r="Q12" s="60"/>
      <c r="R12" s="112"/>
      <c r="T12" s="25"/>
      <c r="V12" s="25"/>
      <c r="W12" s="38">
        <f t="shared" si="12"/>
        <v>0</v>
      </c>
      <c r="X12" s="38">
        <f t="shared" si="13"/>
        <v>0</v>
      </c>
      <c r="Y12" s="25" t="str">
        <f t="shared" si="6"/>
        <v>OK</v>
      </c>
      <c r="AA12" s="25"/>
      <c r="AB12" s="38">
        <f t="shared" si="7"/>
        <v>0</v>
      </c>
      <c r="AC12" s="38">
        <f t="shared" si="8"/>
        <v>0</v>
      </c>
      <c r="AD12" s="25" t="str">
        <f t="shared" si="9"/>
        <v>OK</v>
      </c>
      <c r="AF12" s="25" t="str">
        <f>IF(AH12="","",IF(V12="도비","세입없음",CONCATENATE(AH12,"-",COUNTIF($AH$7:AH12,AH12))))</f>
        <v/>
      </c>
      <c r="AH12" s="25" t="str">
        <f t="array" ref="AH12">IF(C12="","",INDEX(구분표!$I$2:$I$313, MATCH(1,(구분표!$E$2:$E$313='17년일입'!B12)*(구분표!$F$2:$F$313='17년일입'!C12)*(구분표!$G$2:$G$313='17년일입'!A12),0)))</f>
        <v/>
      </c>
      <c r="AJ12" s="25"/>
      <c r="AL12" s="38">
        <f>IF(AF12="",0,SUMIFS('17년일출'!$X$6:$X$223,'17년일출'!$AG$6:$AG$223,'17년일입'!$AF12))</f>
        <v>0</v>
      </c>
      <c r="AM12" s="38" t="str">
        <f>IF(AF12="","",COUNTIFS('17년일출'!$AG$6:$AG$223,'17년일입'!AF12))</f>
        <v/>
      </c>
      <c r="AN12" s="25" t="str">
        <f t="shared" si="10"/>
        <v>OK</v>
      </c>
      <c r="AP12" s="38">
        <f>IF(AF12="",0,SUMIFS('17년일출'!$AC$6:$AC$223,'17년일출'!$AG$6:$AG$223,'17년일입'!$AF12))</f>
        <v>0</v>
      </c>
      <c r="AQ12" s="38" t="str">
        <f>IF(AF12="","",COUNTIFS('17년일출'!$AG$6:$AG$223,AF12))</f>
        <v/>
      </c>
      <c r="AR12" s="25" t="str">
        <f t="shared" si="11"/>
        <v>OK</v>
      </c>
    </row>
    <row r="13" spans="1:44" ht="50.1" customHeight="1" x14ac:dyDescent="0.3">
      <c r="A13" s="31" t="str">
        <f>IFERROR(VLOOKUP($C13,구분표!$A$2:$C$313,2,FALSE),"")</f>
        <v/>
      </c>
      <c r="B13" s="22" t="str">
        <f>IFERROR(VLOOKUP($C13,구분표!$A$2:$C$313,3,FALSE),"")</f>
        <v/>
      </c>
      <c r="C13" s="29"/>
      <c r="D13" s="33"/>
      <c r="E13" s="34"/>
      <c r="F13" s="33"/>
      <c r="G13" s="33"/>
      <c r="H13" s="40"/>
      <c r="I13" s="38"/>
      <c r="J13" s="41"/>
      <c r="K13" s="46">
        <f t="shared" si="3"/>
        <v>0</v>
      </c>
      <c r="L13" s="38"/>
      <c r="M13" s="41"/>
      <c r="N13" s="48">
        <f t="shared" si="4"/>
        <v>0</v>
      </c>
      <c r="O13" s="25" t="str">
        <f t="shared" si="5"/>
        <v>X</v>
      </c>
      <c r="P13" s="60"/>
      <c r="Q13" s="60"/>
      <c r="R13" s="112"/>
      <c r="T13" s="25"/>
      <c r="V13" s="25"/>
      <c r="W13" s="38">
        <f t="shared" si="12"/>
        <v>0</v>
      </c>
      <c r="X13" s="38">
        <f t="shared" si="13"/>
        <v>0</v>
      </c>
      <c r="Y13" s="25" t="str">
        <f t="shared" si="6"/>
        <v>OK</v>
      </c>
      <c r="AA13" s="25"/>
      <c r="AB13" s="38">
        <f t="shared" si="7"/>
        <v>0</v>
      </c>
      <c r="AC13" s="38">
        <f t="shared" si="8"/>
        <v>0</v>
      </c>
      <c r="AD13" s="25" t="str">
        <f t="shared" si="9"/>
        <v>OK</v>
      </c>
      <c r="AF13" s="25" t="str">
        <f>IF(AH13="","",IF(V13="도비","세입없음",CONCATENATE(AH13,"-",COUNTIF($AH$7:AH13,AH13))))</f>
        <v/>
      </c>
      <c r="AH13" s="25" t="str">
        <f t="array" ref="AH13">IF(C13="","",INDEX(구분표!$I$2:$I$313, MATCH(1,(구분표!$E$2:$E$313='17년일입'!B13)*(구분표!$F$2:$F$313='17년일입'!C13)*(구분표!$G$2:$G$313='17년일입'!A13),0)))</f>
        <v/>
      </c>
      <c r="AJ13" s="25"/>
      <c r="AL13" s="38">
        <f>IF(AF13="",0,SUMIFS('17년일출'!$X$6:$X$223,'17년일출'!$AG$6:$AG$223,'17년일입'!$AF13))</f>
        <v>0</v>
      </c>
      <c r="AM13" s="38" t="str">
        <f>IF(AF13="","",COUNTIFS('17년일출'!$AG$6:$AG$223,'17년일입'!AF13))</f>
        <v/>
      </c>
      <c r="AN13" s="25" t="str">
        <f t="shared" si="10"/>
        <v>OK</v>
      </c>
      <c r="AP13" s="38">
        <f>IF(AF13="",0,SUMIFS('17년일출'!$AC$6:$AC$223,'17년일출'!$AG$6:$AG$223,'17년일입'!$AF13))</f>
        <v>0</v>
      </c>
      <c r="AQ13" s="38" t="str">
        <f>IF(AF13="","",COUNTIFS('17년일출'!$AG$6:$AG$223,AF13))</f>
        <v/>
      </c>
      <c r="AR13" s="25" t="str">
        <f t="shared" si="11"/>
        <v>OK</v>
      </c>
    </row>
    <row r="14" spans="1:44" ht="50.1" customHeight="1" x14ac:dyDescent="0.3">
      <c r="A14" s="31" t="str">
        <f>IFERROR(VLOOKUP($C14,구분표!$A$2:$C$313,2,FALSE),"")</f>
        <v/>
      </c>
      <c r="B14" s="22" t="str">
        <f>IFERROR(VLOOKUP($C14,구분표!$A$2:$C$313,3,FALSE),"")</f>
        <v/>
      </c>
      <c r="C14" s="29"/>
      <c r="D14" s="33"/>
      <c r="E14" s="34"/>
      <c r="F14" s="33"/>
      <c r="G14" s="33"/>
      <c r="H14" s="40"/>
      <c r="I14" s="38"/>
      <c r="J14" s="41"/>
      <c r="K14" s="46">
        <f t="shared" si="3"/>
        <v>0</v>
      </c>
      <c r="L14" s="38"/>
      <c r="M14" s="41"/>
      <c r="N14" s="48">
        <f t="shared" si="4"/>
        <v>0</v>
      </c>
      <c r="O14" s="25" t="str">
        <f t="shared" si="5"/>
        <v>X</v>
      </c>
      <c r="P14" s="60"/>
      <c r="Q14" s="60"/>
      <c r="R14" s="112"/>
      <c r="T14" s="25"/>
      <c r="V14" s="25"/>
      <c r="W14" s="38">
        <f t="shared" si="12"/>
        <v>0</v>
      </c>
      <c r="X14" s="38">
        <f t="shared" si="13"/>
        <v>0</v>
      </c>
      <c r="Y14" s="25" t="str">
        <f t="shared" si="6"/>
        <v>OK</v>
      </c>
      <c r="AA14" s="25"/>
      <c r="AB14" s="38">
        <f t="shared" si="7"/>
        <v>0</v>
      </c>
      <c r="AC14" s="38">
        <f t="shared" si="8"/>
        <v>0</v>
      </c>
      <c r="AD14" s="25" t="str">
        <f t="shared" si="9"/>
        <v>OK</v>
      </c>
      <c r="AF14" s="25" t="str">
        <f>IF(AH14="","",IF(V14="도비","세입없음",CONCATENATE(AH14,"-",COUNTIF($AH$7:AH14,AH14))))</f>
        <v/>
      </c>
      <c r="AH14" s="25" t="str">
        <f t="array" ref="AH14">IF(C14="","",INDEX(구분표!$I$2:$I$313, MATCH(1,(구분표!$E$2:$E$313='17년일입'!B14)*(구분표!$F$2:$F$313='17년일입'!C14)*(구분표!$G$2:$G$313='17년일입'!A14),0)))</f>
        <v/>
      </c>
      <c r="AJ14" s="25"/>
      <c r="AL14" s="38">
        <f>IF(AF14="",0,SUMIFS('17년일출'!$X$6:$X$223,'17년일출'!$AG$6:$AG$223,'17년일입'!$AF14))</f>
        <v>0</v>
      </c>
      <c r="AM14" s="38" t="str">
        <f>IF(AF14="","",COUNTIFS('17년일출'!$AG$6:$AG$223,'17년일입'!AF14))</f>
        <v/>
      </c>
      <c r="AN14" s="25" t="str">
        <f t="shared" si="10"/>
        <v>OK</v>
      </c>
      <c r="AP14" s="38">
        <f>IF(AF14="",0,SUMIFS('17년일출'!$AC$6:$AC$223,'17년일출'!$AG$6:$AG$223,'17년일입'!$AF14))</f>
        <v>0</v>
      </c>
      <c r="AQ14" s="38" t="str">
        <f>IF(AF14="","",COUNTIFS('17년일출'!$AG$6:$AG$223,AF14))</f>
        <v/>
      </c>
      <c r="AR14" s="25" t="str">
        <f t="shared" si="11"/>
        <v>OK</v>
      </c>
    </row>
    <row r="15" spans="1:44" ht="50.1" customHeight="1" x14ac:dyDescent="0.3">
      <c r="A15" s="31" t="str">
        <f>IFERROR(VLOOKUP($C15,구분표!$A$2:$C$313,2,FALSE),"")</f>
        <v/>
      </c>
      <c r="B15" s="22" t="str">
        <f>IFERROR(VLOOKUP($C15,구분표!$A$2:$C$313,3,FALSE),"")</f>
        <v/>
      </c>
      <c r="C15" s="29"/>
      <c r="D15" s="33"/>
      <c r="E15" s="34"/>
      <c r="F15" s="33"/>
      <c r="G15" s="33"/>
      <c r="H15" s="40"/>
      <c r="I15" s="38"/>
      <c r="J15" s="41"/>
      <c r="K15" s="46">
        <f t="shared" si="3"/>
        <v>0</v>
      </c>
      <c r="L15" s="38"/>
      <c r="M15" s="41"/>
      <c r="N15" s="48">
        <f t="shared" si="4"/>
        <v>0</v>
      </c>
      <c r="O15" s="25" t="str">
        <f t="shared" si="5"/>
        <v>X</v>
      </c>
      <c r="P15" s="60"/>
      <c r="Q15" s="60"/>
      <c r="R15" s="112"/>
      <c r="T15" s="25"/>
      <c r="V15" s="25"/>
      <c r="W15" s="38">
        <f t="shared" si="12"/>
        <v>0</v>
      </c>
      <c r="X15" s="38">
        <f t="shared" si="13"/>
        <v>0</v>
      </c>
      <c r="Y15" s="25" t="str">
        <f t="shared" si="6"/>
        <v>OK</v>
      </c>
      <c r="AA15" s="25"/>
      <c r="AB15" s="38">
        <f t="shared" si="7"/>
        <v>0</v>
      </c>
      <c r="AC15" s="38">
        <f t="shared" si="8"/>
        <v>0</v>
      </c>
      <c r="AD15" s="25" t="str">
        <f t="shared" si="9"/>
        <v>OK</v>
      </c>
      <c r="AF15" s="25" t="str">
        <f>IF(AH15="","",IF(V15="도비","세입없음",CONCATENATE(AH15,"-",COUNTIF($AH$7:AH15,AH15))))</f>
        <v/>
      </c>
      <c r="AH15" s="25" t="str">
        <f t="array" ref="AH15">IF(C15="","",INDEX(구분표!$I$2:$I$313, MATCH(1,(구분표!$E$2:$E$313='17년일입'!B15)*(구분표!$F$2:$F$313='17년일입'!C15)*(구분표!$G$2:$G$313='17년일입'!A15),0)))</f>
        <v/>
      </c>
      <c r="AJ15" s="25"/>
      <c r="AL15" s="38">
        <f>IF(AF15="",0,SUMIFS('17년일출'!$X$6:$X$223,'17년일출'!$AG$6:$AG$223,'17년일입'!$AF15))</f>
        <v>0</v>
      </c>
      <c r="AM15" s="38" t="str">
        <f>IF(AF15="","",COUNTIFS('17년일출'!$AG$6:$AG$223,'17년일입'!AF15))</f>
        <v/>
      </c>
      <c r="AN15" s="25" t="str">
        <f t="shared" si="10"/>
        <v>OK</v>
      </c>
      <c r="AP15" s="38">
        <f>IF(AF15="",0,SUMIFS('17년일출'!$AC$6:$AC$223,'17년일출'!$AG$6:$AG$223,'17년일입'!$AF15))</f>
        <v>0</v>
      </c>
      <c r="AQ15" s="38" t="str">
        <f>IF(AF15="","",COUNTIFS('17년일출'!$AG$6:$AG$223,AF15))</f>
        <v/>
      </c>
      <c r="AR15" s="25" t="str">
        <f t="shared" si="11"/>
        <v>OK</v>
      </c>
    </row>
    <row r="16" spans="1:44" ht="50.1" customHeight="1" x14ac:dyDescent="0.3">
      <c r="A16" s="31" t="str">
        <f>IFERROR(VLOOKUP($C16,구분표!$A$2:$C$313,2,FALSE),"")</f>
        <v/>
      </c>
      <c r="B16" s="22" t="str">
        <f>IFERROR(VLOOKUP($C16,구분표!$A$2:$C$313,3,FALSE),"")</f>
        <v/>
      </c>
      <c r="C16" s="29"/>
      <c r="D16" s="33"/>
      <c r="E16" s="34"/>
      <c r="F16" s="33"/>
      <c r="G16" s="33"/>
      <c r="H16" s="40"/>
      <c r="I16" s="38"/>
      <c r="J16" s="41"/>
      <c r="K16" s="46">
        <f t="shared" si="3"/>
        <v>0</v>
      </c>
      <c r="L16" s="38"/>
      <c r="M16" s="41"/>
      <c r="N16" s="48">
        <f t="shared" si="4"/>
        <v>0</v>
      </c>
      <c r="O16" s="25" t="str">
        <f t="shared" si="5"/>
        <v>X</v>
      </c>
      <c r="P16" s="60"/>
      <c r="Q16" s="60"/>
      <c r="R16" s="112"/>
      <c r="T16" s="25"/>
      <c r="V16" s="25"/>
      <c r="W16" s="38">
        <f t="shared" si="12"/>
        <v>0</v>
      </c>
      <c r="X16" s="38">
        <f t="shared" si="13"/>
        <v>0</v>
      </c>
      <c r="Y16" s="25" t="str">
        <f t="shared" si="6"/>
        <v>OK</v>
      </c>
      <c r="AA16" s="25"/>
      <c r="AB16" s="38">
        <f t="shared" si="7"/>
        <v>0</v>
      </c>
      <c r="AC16" s="38">
        <f t="shared" si="8"/>
        <v>0</v>
      </c>
      <c r="AD16" s="25" t="str">
        <f t="shared" si="9"/>
        <v>OK</v>
      </c>
      <c r="AF16" s="25" t="str">
        <f>IF(AH16="","",IF(V16="도비","세입없음",CONCATENATE(AH16,"-",COUNTIF($AH$7:AH16,AH16))))</f>
        <v/>
      </c>
      <c r="AH16" s="25" t="str">
        <f t="array" ref="AH16">IF(C16="","",INDEX(구분표!$I$2:$I$313, MATCH(1,(구분표!$E$2:$E$313='17년일입'!B16)*(구분표!$F$2:$F$313='17년일입'!C16)*(구분표!$G$2:$G$313='17년일입'!A16),0)))</f>
        <v/>
      </c>
      <c r="AJ16" s="25"/>
      <c r="AL16" s="38">
        <f>IF(AF16="",0,SUMIFS('17년일출'!$X$6:$X$223,'17년일출'!$AG$6:$AG$223,'17년일입'!$AF16))</f>
        <v>0</v>
      </c>
      <c r="AM16" s="38" t="str">
        <f>IF(AF16="","",COUNTIFS('17년일출'!$AG$6:$AG$223,'17년일입'!AF16))</f>
        <v/>
      </c>
      <c r="AN16" s="25" t="str">
        <f t="shared" si="10"/>
        <v>OK</v>
      </c>
      <c r="AP16" s="38">
        <f>IF(AF16="",0,SUMIFS('17년일출'!$AC$6:$AC$223,'17년일출'!$AG$6:$AG$223,'17년일입'!$AF16))</f>
        <v>0</v>
      </c>
      <c r="AQ16" s="38" t="str">
        <f>IF(AF16="","",COUNTIFS('17년일출'!$AG$6:$AG$223,AF16))</f>
        <v/>
      </c>
      <c r="AR16" s="25" t="str">
        <f t="shared" si="11"/>
        <v>OK</v>
      </c>
    </row>
    <row r="17" spans="1:44" ht="50.1" customHeight="1" x14ac:dyDescent="0.3">
      <c r="A17" s="31" t="str">
        <f>IFERROR(VLOOKUP($C17,구분표!$A$2:$C$313,2,FALSE),"")</f>
        <v/>
      </c>
      <c r="B17" s="22" t="str">
        <f>IFERROR(VLOOKUP($C17,구분표!$A$2:$C$313,3,FALSE),"")</f>
        <v/>
      </c>
      <c r="C17" s="29"/>
      <c r="D17" s="33"/>
      <c r="E17" s="34"/>
      <c r="F17" s="33"/>
      <c r="G17" s="33"/>
      <c r="H17" s="40"/>
      <c r="I17" s="38"/>
      <c r="J17" s="41"/>
      <c r="K17" s="46">
        <f t="shared" si="3"/>
        <v>0</v>
      </c>
      <c r="L17" s="38"/>
      <c r="M17" s="41"/>
      <c r="N17" s="48">
        <f t="shared" si="4"/>
        <v>0</v>
      </c>
      <c r="O17" s="25" t="str">
        <f t="shared" si="5"/>
        <v>X</v>
      </c>
      <c r="P17" s="60"/>
      <c r="Q17" s="60"/>
      <c r="R17" s="112"/>
      <c r="T17" s="25"/>
      <c r="V17" s="25"/>
      <c r="W17" s="38">
        <f t="shared" si="12"/>
        <v>0</v>
      </c>
      <c r="X17" s="38">
        <f t="shared" si="13"/>
        <v>0</v>
      </c>
      <c r="Y17" s="25" t="str">
        <f t="shared" si="6"/>
        <v>OK</v>
      </c>
      <c r="AA17" s="25"/>
      <c r="AB17" s="38">
        <f t="shared" si="7"/>
        <v>0</v>
      </c>
      <c r="AC17" s="38">
        <f t="shared" si="8"/>
        <v>0</v>
      </c>
      <c r="AD17" s="25" t="str">
        <f t="shared" si="9"/>
        <v>OK</v>
      </c>
      <c r="AF17" s="25" t="str">
        <f>IF(AH17="","",IF(V17="도비","세입없음",CONCATENATE(AH17,"-",COUNTIF($AH$7:AH17,AH17))))</f>
        <v/>
      </c>
      <c r="AH17" s="25" t="str">
        <f t="array" ref="AH17">IF(C17="","",INDEX(구분표!$I$2:$I$313, MATCH(1,(구분표!$E$2:$E$313='17년일입'!B17)*(구분표!$F$2:$F$313='17년일입'!C17)*(구분표!$G$2:$G$313='17년일입'!A17),0)))</f>
        <v/>
      </c>
      <c r="AJ17" s="25"/>
      <c r="AL17" s="38">
        <f>IF(AF17="",0,SUMIFS('17년일출'!$X$6:$X$223,'17년일출'!$AG$6:$AG$223,'17년일입'!$AF17))</f>
        <v>0</v>
      </c>
      <c r="AM17" s="38" t="str">
        <f>IF(AF17="","",COUNTIFS('17년일출'!$AG$6:$AG$223,'17년일입'!AF17))</f>
        <v/>
      </c>
      <c r="AN17" s="25" t="str">
        <f t="shared" si="10"/>
        <v>OK</v>
      </c>
      <c r="AP17" s="38">
        <f>IF(AF17="",0,SUMIFS('17년일출'!$AC$6:$AC$223,'17년일출'!$AG$6:$AG$223,'17년일입'!$AF17))</f>
        <v>0</v>
      </c>
      <c r="AQ17" s="38" t="str">
        <f>IF(AF17="","",COUNTIFS('17년일출'!$AG$6:$AG$223,AF17))</f>
        <v/>
      </c>
      <c r="AR17" s="25" t="str">
        <f t="shared" si="11"/>
        <v>OK</v>
      </c>
    </row>
    <row r="18" spans="1:44" ht="50.1" customHeight="1" x14ac:dyDescent="0.3">
      <c r="A18" s="31" t="str">
        <f>IFERROR(VLOOKUP($C18,구분표!$A$2:$C$313,2,FALSE),"")</f>
        <v/>
      </c>
      <c r="B18" s="22" t="str">
        <f>IFERROR(VLOOKUP($C18,구분표!$A$2:$C$313,3,FALSE),"")</f>
        <v/>
      </c>
      <c r="C18" s="29"/>
      <c r="D18" s="33"/>
      <c r="E18" s="34"/>
      <c r="F18" s="33"/>
      <c r="G18" s="33"/>
      <c r="H18" s="40"/>
      <c r="I18" s="38"/>
      <c r="J18" s="41"/>
      <c r="K18" s="46">
        <f t="shared" si="3"/>
        <v>0</v>
      </c>
      <c r="L18" s="38"/>
      <c r="M18" s="41"/>
      <c r="N18" s="48">
        <f t="shared" si="4"/>
        <v>0</v>
      </c>
      <c r="O18" s="25" t="str">
        <f t="shared" si="5"/>
        <v>X</v>
      </c>
      <c r="P18" s="60"/>
      <c r="Q18" s="60"/>
      <c r="R18" s="112"/>
      <c r="T18" s="25"/>
      <c r="V18" s="25"/>
      <c r="W18" s="38">
        <f t="shared" si="12"/>
        <v>0</v>
      </c>
      <c r="X18" s="38">
        <f t="shared" si="13"/>
        <v>0</v>
      </c>
      <c r="Y18" s="25" t="str">
        <f t="shared" si="6"/>
        <v>OK</v>
      </c>
      <c r="AA18" s="25"/>
      <c r="AB18" s="38">
        <f t="shared" si="7"/>
        <v>0</v>
      </c>
      <c r="AC18" s="38">
        <f t="shared" si="8"/>
        <v>0</v>
      </c>
      <c r="AD18" s="25" t="str">
        <f t="shared" si="9"/>
        <v>OK</v>
      </c>
      <c r="AF18" s="25" t="str">
        <f>IF(AH18="","",IF(V18="도비","세입없음",CONCATENATE(AH18,"-",COUNTIF($AH$7:AH18,AH18))))</f>
        <v/>
      </c>
      <c r="AH18" s="25" t="str">
        <f t="array" ref="AH18">IF(C18="","",INDEX(구분표!$I$2:$I$313, MATCH(1,(구분표!$E$2:$E$313='17년일입'!B18)*(구분표!$F$2:$F$313='17년일입'!C18)*(구분표!$G$2:$G$313='17년일입'!A18),0)))</f>
        <v/>
      </c>
      <c r="AJ18" s="25"/>
      <c r="AL18" s="38">
        <f>IF(AF18="",0,SUMIFS('17년일출'!$X$6:$X$223,'17년일출'!$AG$6:$AG$223,'17년일입'!$AF18))</f>
        <v>0</v>
      </c>
      <c r="AM18" s="38" t="str">
        <f>IF(AF18="","",COUNTIFS('17년일출'!$AG$6:$AG$223,'17년일입'!AF18))</f>
        <v/>
      </c>
      <c r="AN18" s="25" t="str">
        <f t="shared" si="10"/>
        <v>OK</v>
      </c>
      <c r="AP18" s="38">
        <f>IF(AF18="",0,SUMIFS('17년일출'!$AC$6:$AC$223,'17년일출'!$AG$6:$AG$223,'17년일입'!$AF18))</f>
        <v>0</v>
      </c>
      <c r="AQ18" s="38" t="str">
        <f>IF(AF18="","",COUNTIFS('17년일출'!$AG$6:$AG$223,AF18))</f>
        <v/>
      </c>
      <c r="AR18" s="25" t="str">
        <f t="shared" si="11"/>
        <v>OK</v>
      </c>
    </row>
    <row r="19" spans="1:44" ht="50.1" customHeight="1" x14ac:dyDescent="0.3">
      <c r="A19" s="31" t="str">
        <f>IFERROR(VLOOKUP($C19,구분표!$A$2:$C$313,2,FALSE),"")</f>
        <v/>
      </c>
      <c r="B19" s="22" t="str">
        <f>IFERROR(VLOOKUP($C19,구분표!$A$2:$C$313,3,FALSE),"")</f>
        <v/>
      </c>
      <c r="C19" s="29"/>
      <c r="D19" s="33"/>
      <c r="E19" s="34"/>
      <c r="F19" s="33"/>
      <c r="G19" s="33"/>
      <c r="H19" s="40"/>
      <c r="I19" s="38"/>
      <c r="J19" s="41"/>
      <c r="K19" s="46">
        <f t="shared" si="3"/>
        <v>0</v>
      </c>
      <c r="L19" s="38"/>
      <c r="M19" s="41"/>
      <c r="N19" s="48">
        <f t="shared" si="4"/>
        <v>0</v>
      </c>
      <c r="O19" s="25" t="str">
        <f t="shared" si="5"/>
        <v>X</v>
      </c>
      <c r="P19" s="60"/>
      <c r="Q19" s="60"/>
      <c r="R19" s="112"/>
      <c r="T19" s="25"/>
      <c r="V19" s="25"/>
      <c r="W19" s="38">
        <f t="shared" si="12"/>
        <v>0</v>
      </c>
      <c r="X19" s="38">
        <f t="shared" si="13"/>
        <v>0</v>
      </c>
      <c r="Y19" s="25" t="str">
        <f t="shared" si="6"/>
        <v>OK</v>
      </c>
      <c r="AA19" s="25"/>
      <c r="AB19" s="38">
        <f t="shared" si="7"/>
        <v>0</v>
      </c>
      <c r="AC19" s="38">
        <f t="shared" si="8"/>
        <v>0</v>
      </c>
      <c r="AD19" s="25" t="str">
        <f t="shared" si="9"/>
        <v>OK</v>
      </c>
      <c r="AF19" s="25" t="str">
        <f>IF(AH19="","",IF(V19="도비","세입없음",CONCATENATE(AH19,"-",COUNTIF($AH$7:AH19,AH19))))</f>
        <v/>
      </c>
      <c r="AH19" s="25" t="str">
        <f t="array" ref="AH19">IF(C19="","",INDEX(구분표!$I$2:$I$313, MATCH(1,(구분표!$E$2:$E$313='17년일입'!B19)*(구분표!$F$2:$F$313='17년일입'!C19)*(구분표!$G$2:$G$313='17년일입'!A19),0)))</f>
        <v/>
      </c>
      <c r="AJ19" s="25"/>
      <c r="AL19" s="38">
        <f>IF(AF19="",0,SUMIFS('17년일출'!$X$6:$X$223,'17년일출'!$AG$6:$AG$223,'17년일입'!$AF19))</f>
        <v>0</v>
      </c>
      <c r="AM19" s="38" t="str">
        <f>IF(AF19="","",COUNTIFS('17년일출'!$AG$6:$AG$223,'17년일입'!AF19))</f>
        <v/>
      </c>
      <c r="AN19" s="25" t="str">
        <f t="shared" si="10"/>
        <v>OK</v>
      </c>
      <c r="AP19" s="38">
        <f>IF(AF19="",0,SUMIFS('17년일출'!$AC$6:$AC$223,'17년일출'!$AG$6:$AG$223,'17년일입'!$AF19))</f>
        <v>0</v>
      </c>
      <c r="AQ19" s="38" t="str">
        <f>IF(AF19="","",COUNTIFS('17년일출'!$AG$6:$AG$223,AF19))</f>
        <v/>
      </c>
      <c r="AR19" s="25" t="str">
        <f t="shared" si="11"/>
        <v>OK</v>
      </c>
    </row>
    <row r="20" spans="1:44" ht="50.1" customHeight="1" x14ac:dyDescent="0.3">
      <c r="A20" s="31" t="str">
        <f>IFERROR(VLOOKUP($C20,구분표!$A$2:$C$313,2,FALSE),"")</f>
        <v/>
      </c>
      <c r="B20" s="22" t="str">
        <f>IFERROR(VLOOKUP($C20,구분표!$A$2:$C$313,3,FALSE),"")</f>
        <v/>
      </c>
      <c r="C20" s="29"/>
      <c r="D20" s="33"/>
      <c r="E20" s="34"/>
      <c r="F20" s="33"/>
      <c r="G20" s="33"/>
      <c r="H20" s="40"/>
      <c r="I20" s="38"/>
      <c r="J20" s="41"/>
      <c r="K20" s="46">
        <f t="shared" si="3"/>
        <v>0</v>
      </c>
      <c r="L20" s="38"/>
      <c r="M20" s="41"/>
      <c r="N20" s="48">
        <f t="shared" si="4"/>
        <v>0</v>
      </c>
      <c r="O20" s="25" t="str">
        <f t="shared" si="5"/>
        <v>X</v>
      </c>
      <c r="P20" s="60"/>
      <c r="Q20" s="60"/>
      <c r="R20" s="112"/>
      <c r="T20" s="25"/>
      <c r="V20" s="25"/>
      <c r="W20" s="38">
        <f t="shared" si="12"/>
        <v>0</v>
      </c>
      <c r="X20" s="38">
        <f t="shared" si="13"/>
        <v>0</v>
      </c>
      <c r="Y20" s="25" t="str">
        <f t="shared" si="6"/>
        <v>OK</v>
      </c>
      <c r="AA20" s="25"/>
      <c r="AB20" s="38">
        <f t="shared" si="7"/>
        <v>0</v>
      </c>
      <c r="AC20" s="38">
        <f t="shared" si="8"/>
        <v>0</v>
      </c>
      <c r="AD20" s="25" t="str">
        <f t="shared" si="9"/>
        <v>OK</v>
      </c>
      <c r="AF20" s="25" t="str">
        <f>IF(AH20="","",IF(V20="도비","세입없음",CONCATENATE(AH20,"-",COUNTIF($AH$7:AH20,AH20))))</f>
        <v/>
      </c>
      <c r="AH20" s="25" t="str">
        <f t="array" ref="AH20">IF(C20="","",INDEX(구분표!$I$2:$I$313, MATCH(1,(구분표!$E$2:$E$313='17년일입'!B20)*(구분표!$F$2:$F$313='17년일입'!C20)*(구분표!$G$2:$G$313='17년일입'!A20),0)))</f>
        <v/>
      </c>
      <c r="AJ20" s="25"/>
      <c r="AL20" s="38">
        <f>IF(AF20="",0,SUMIFS('17년일출'!$X$6:$X$223,'17년일출'!$AG$6:$AG$223,'17년일입'!$AF20))</f>
        <v>0</v>
      </c>
      <c r="AM20" s="38" t="str">
        <f>IF(AF20="","",COUNTIFS('17년일출'!$AG$6:$AG$223,'17년일입'!AF20))</f>
        <v/>
      </c>
      <c r="AN20" s="25" t="str">
        <f t="shared" si="10"/>
        <v>OK</v>
      </c>
      <c r="AP20" s="38">
        <f>IF(AF20="",0,SUMIFS('17년일출'!$AC$6:$AC$223,'17년일출'!$AG$6:$AG$223,'17년일입'!$AF20))</f>
        <v>0</v>
      </c>
      <c r="AQ20" s="38" t="str">
        <f>IF(AF20="","",COUNTIFS('17년일출'!$AG$6:$AG$223,AF20))</f>
        <v/>
      </c>
      <c r="AR20" s="25" t="str">
        <f t="shared" si="11"/>
        <v>OK</v>
      </c>
    </row>
    <row r="21" spans="1:44" ht="50.1" customHeight="1" x14ac:dyDescent="0.3">
      <c r="A21" s="31" t="str">
        <f>IFERROR(VLOOKUP($C21,구분표!$A$2:$C$313,2,FALSE),"")</f>
        <v/>
      </c>
      <c r="B21" s="22" t="str">
        <f>IFERROR(VLOOKUP($C21,구분표!$A$2:$C$313,3,FALSE),"")</f>
        <v/>
      </c>
      <c r="C21" s="29"/>
      <c r="D21" s="33"/>
      <c r="E21" s="34"/>
      <c r="F21" s="33"/>
      <c r="G21" s="33"/>
      <c r="H21" s="40"/>
      <c r="I21" s="38"/>
      <c r="J21" s="41"/>
      <c r="K21" s="46">
        <f t="shared" si="3"/>
        <v>0</v>
      </c>
      <c r="L21" s="38"/>
      <c r="M21" s="41"/>
      <c r="N21" s="48">
        <f t="shared" si="4"/>
        <v>0</v>
      </c>
      <c r="O21" s="25" t="str">
        <f t="shared" si="5"/>
        <v>X</v>
      </c>
      <c r="P21" s="60"/>
      <c r="Q21" s="60"/>
      <c r="R21" s="112"/>
      <c r="T21" s="25"/>
      <c r="V21" s="25"/>
      <c r="W21" s="38">
        <f t="shared" si="12"/>
        <v>0</v>
      </c>
      <c r="X21" s="38">
        <f t="shared" si="13"/>
        <v>0</v>
      </c>
      <c r="Y21" s="25" t="str">
        <f t="shared" si="6"/>
        <v>OK</v>
      </c>
      <c r="AA21" s="25"/>
      <c r="AB21" s="38">
        <f t="shared" si="7"/>
        <v>0</v>
      </c>
      <c r="AC21" s="38">
        <f t="shared" si="8"/>
        <v>0</v>
      </c>
      <c r="AD21" s="25" t="str">
        <f t="shared" si="9"/>
        <v>OK</v>
      </c>
      <c r="AF21" s="25" t="str">
        <f>IF(AH21="","",IF(V21="도비","세입없음",CONCATENATE(AH21,"-",COUNTIF($AH$7:AH21,AH21))))</f>
        <v/>
      </c>
      <c r="AH21" s="25" t="str">
        <f t="array" ref="AH21">IF(C21="","",INDEX(구분표!$I$2:$I$313, MATCH(1,(구분표!$E$2:$E$313='17년일입'!B21)*(구분표!$F$2:$F$313='17년일입'!C21)*(구분표!$G$2:$G$313='17년일입'!A21),0)))</f>
        <v/>
      </c>
      <c r="AJ21" s="25"/>
      <c r="AL21" s="38">
        <f>IF(AF21="",0,SUMIFS('17년일출'!$X$6:$X$223,'17년일출'!$AG$6:$AG$223,'17년일입'!$AF21))</f>
        <v>0</v>
      </c>
      <c r="AM21" s="38" t="str">
        <f>IF(AF21="","",COUNTIFS('17년일출'!$AG$6:$AG$223,'17년일입'!AF21))</f>
        <v/>
      </c>
      <c r="AN21" s="25" t="str">
        <f t="shared" si="10"/>
        <v>OK</v>
      </c>
      <c r="AP21" s="38">
        <f>IF(AF21="",0,SUMIFS('17년일출'!$AC$6:$AC$223,'17년일출'!$AG$6:$AG$223,'17년일입'!$AF21))</f>
        <v>0</v>
      </c>
      <c r="AQ21" s="38" t="str">
        <f>IF(AF21="","",COUNTIFS('17년일출'!$AG$6:$AG$223,AF21))</f>
        <v/>
      </c>
      <c r="AR21" s="25" t="str">
        <f t="shared" si="11"/>
        <v>OK</v>
      </c>
    </row>
    <row r="22" spans="1:44" ht="50.1" customHeight="1" x14ac:dyDescent="0.3">
      <c r="A22" s="31" t="str">
        <f>IFERROR(VLOOKUP($C22,구분표!$A$2:$C$313,2,FALSE),"")</f>
        <v/>
      </c>
      <c r="B22" s="22" t="str">
        <f>IFERROR(VLOOKUP($C22,구분표!$A$2:$C$313,3,FALSE),"")</f>
        <v/>
      </c>
      <c r="C22" s="29"/>
      <c r="D22" s="33"/>
      <c r="E22" s="34"/>
      <c r="F22" s="33"/>
      <c r="G22" s="33"/>
      <c r="H22" s="40"/>
      <c r="I22" s="38"/>
      <c r="J22" s="41"/>
      <c r="K22" s="46">
        <f t="shared" si="3"/>
        <v>0</v>
      </c>
      <c r="L22" s="38"/>
      <c r="M22" s="41"/>
      <c r="N22" s="48">
        <f t="shared" si="4"/>
        <v>0</v>
      </c>
      <c r="O22" s="25" t="str">
        <f t="shared" si="5"/>
        <v>X</v>
      </c>
      <c r="P22" s="60"/>
      <c r="Q22" s="60"/>
      <c r="R22" s="112"/>
      <c r="T22" s="25"/>
      <c r="V22" s="25"/>
      <c r="W22" s="38">
        <f t="shared" si="12"/>
        <v>0</v>
      </c>
      <c r="X22" s="38">
        <f t="shared" si="13"/>
        <v>0</v>
      </c>
      <c r="Y22" s="25" t="str">
        <f t="shared" si="6"/>
        <v>OK</v>
      </c>
      <c r="AA22" s="25"/>
      <c r="AB22" s="38">
        <f t="shared" si="7"/>
        <v>0</v>
      </c>
      <c r="AC22" s="38">
        <f t="shared" si="8"/>
        <v>0</v>
      </c>
      <c r="AD22" s="25" t="str">
        <f t="shared" si="9"/>
        <v>OK</v>
      </c>
      <c r="AF22" s="25" t="str">
        <f>IF(AH22="","",IF(V22="도비","세입없음",CONCATENATE(AH22,"-",COUNTIF($AH$7:AH22,AH22))))</f>
        <v/>
      </c>
      <c r="AH22" s="25" t="str">
        <f t="array" ref="AH22">IF(C22="","",INDEX(구분표!$I$2:$I$313, MATCH(1,(구분표!$E$2:$E$313='17년일입'!B22)*(구분표!$F$2:$F$313='17년일입'!C22)*(구분표!$G$2:$G$313='17년일입'!A22),0)))</f>
        <v/>
      </c>
      <c r="AJ22" s="25"/>
      <c r="AL22" s="38">
        <f>IF(AF22="",0,SUMIFS('17년일출'!$X$6:$X$223,'17년일출'!$AG$6:$AG$223,'17년일입'!$AF22))</f>
        <v>0</v>
      </c>
      <c r="AM22" s="38" t="str">
        <f>IF(AF22="","",COUNTIFS('17년일출'!$AG$6:$AG$223,'17년일입'!AF22))</f>
        <v/>
      </c>
      <c r="AN22" s="25" t="str">
        <f t="shared" si="10"/>
        <v>OK</v>
      </c>
      <c r="AP22" s="38">
        <f>IF(AF22="",0,SUMIFS('17년일출'!$AC$6:$AC$223,'17년일출'!$AG$6:$AG$223,'17년일입'!$AF22))</f>
        <v>0</v>
      </c>
      <c r="AQ22" s="38" t="str">
        <f>IF(AF22="","",COUNTIFS('17년일출'!$AG$6:$AG$223,AF22))</f>
        <v/>
      </c>
      <c r="AR22" s="25" t="str">
        <f t="shared" si="11"/>
        <v>OK</v>
      </c>
    </row>
    <row r="23" spans="1:44" ht="50.1" customHeight="1" x14ac:dyDescent="0.3">
      <c r="A23" s="31" t="str">
        <f>IFERROR(VLOOKUP($C23,구분표!$A$2:$C$313,2,FALSE),"")</f>
        <v/>
      </c>
      <c r="B23" s="22" t="str">
        <f>IFERROR(VLOOKUP($C23,구분표!$A$2:$C$313,3,FALSE),"")</f>
        <v/>
      </c>
      <c r="C23" s="29"/>
      <c r="D23" s="33"/>
      <c r="E23" s="34"/>
      <c r="F23" s="33"/>
      <c r="G23" s="33"/>
      <c r="H23" s="40"/>
      <c r="I23" s="38"/>
      <c r="J23" s="41"/>
      <c r="K23" s="46">
        <f t="shared" si="3"/>
        <v>0</v>
      </c>
      <c r="L23" s="38"/>
      <c r="M23" s="41"/>
      <c r="N23" s="48">
        <f t="shared" si="4"/>
        <v>0</v>
      </c>
      <c r="O23" s="25" t="str">
        <f t="shared" si="5"/>
        <v>X</v>
      </c>
      <c r="P23" s="60"/>
      <c r="Q23" s="60"/>
      <c r="R23" s="112"/>
      <c r="T23" s="25"/>
      <c r="V23" s="25"/>
      <c r="W23" s="38">
        <f t="shared" si="12"/>
        <v>0</v>
      </c>
      <c r="X23" s="38">
        <f t="shared" si="13"/>
        <v>0</v>
      </c>
      <c r="Y23" s="25" t="str">
        <f t="shared" si="6"/>
        <v>OK</v>
      </c>
      <c r="AA23" s="25"/>
      <c r="AB23" s="38">
        <f t="shared" si="7"/>
        <v>0</v>
      </c>
      <c r="AC23" s="38">
        <f t="shared" si="8"/>
        <v>0</v>
      </c>
      <c r="AD23" s="25" t="str">
        <f t="shared" si="9"/>
        <v>OK</v>
      </c>
      <c r="AF23" s="25" t="str">
        <f>IF(AH23="","",IF(V23="도비","세입없음",CONCATENATE(AH23,"-",COUNTIF($AH$7:AH23,AH23))))</f>
        <v/>
      </c>
      <c r="AH23" s="25" t="str">
        <f t="array" ref="AH23">IF(C23="","",INDEX(구분표!$I$2:$I$313, MATCH(1,(구분표!$E$2:$E$313='17년일입'!B23)*(구분표!$F$2:$F$313='17년일입'!C23)*(구분표!$G$2:$G$313='17년일입'!A23),0)))</f>
        <v/>
      </c>
      <c r="AJ23" s="25"/>
      <c r="AL23" s="38">
        <f>IF(AF23="",0,SUMIFS('17년일출'!$X$6:$X$223,'17년일출'!$AG$6:$AG$223,'17년일입'!$AF23))</f>
        <v>0</v>
      </c>
      <c r="AM23" s="38" t="str">
        <f>IF(AF23="","",COUNTIFS('17년일출'!$AG$6:$AG$223,'17년일입'!AF23))</f>
        <v/>
      </c>
      <c r="AN23" s="25" t="str">
        <f t="shared" si="10"/>
        <v>OK</v>
      </c>
      <c r="AP23" s="38">
        <f>IF(AF23="",0,SUMIFS('17년일출'!$AC$6:$AC$223,'17년일출'!$AG$6:$AG$223,'17년일입'!$AF23))</f>
        <v>0</v>
      </c>
      <c r="AQ23" s="38" t="str">
        <f>IF(AF23="","",COUNTIFS('17년일출'!$AG$6:$AG$223,AF23))</f>
        <v/>
      </c>
      <c r="AR23" s="25" t="str">
        <f t="shared" si="11"/>
        <v>OK</v>
      </c>
    </row>
    <row r="24" spans="1:44" ht="50.1" customHeight="1" x14ac:dyDescent="0.3">
      <c r="A24" s="31" t="str">
        <f>IFERROR(VLOOKUP($C24,구분표!$A$2:$C$313,2,FALSE),"")</f>
        <v/>
      </c>
      <c r="B24" s="22" t="str">
        <f>IFERROR(VLOOKUP($C24,구분표!$A$2:$C$313,3,FALSE),"")</f>
        <v/>
      </c>
      <c r="C24" s="29"/>
      <c r="D24" s="33"/>
      <c r="E24" s="34"/>
      <c r="F24" s="33"/>
      <c r="G24" s="33"/>
      <c r="H24" s="40"/>
      <c r="I24" s="38"/>
      <c r="J24" s="41"/>
      <c r="K24" s="46">
        <f t="shared" si="3"/>
        <v>0</v>
      </c>
      <c r="L24" s="38"/>
      <c r="M24" s="41"/>
      <c r="N24" s="48">
        <f t="shared" si="4"/>
        <v>0</v>
      </c>
      <c r="O24" s="25" t="str">
        <f t="shared" si="5"/>
        <v>X</v>
      </c>
      <c r="P24" s="60"/>
      <c r="Q24" s="60"/>
      <c r="R24" s="112"/>
      <c r="T24" s="25"/>
      <c r="V24" s="25"/>
      <c r="W24" s="38">
        <f t="shared" si="12"/>
        <v>0</v>
      </c>
      <c r="X24" s="38">
        <f t="shared" si="13"/>
        <v>0</v>
      </c>
      <c r="Y24" s="25" t="str">
        <f t="shared" si="6"/>
        <v>OK</v>
      </c>
      <c r="AA24" s="25"/>
      <c r="AB24" s="38">
        <f t="shared" si="7"/>
        <v>0</v>
      </c>
      <c r="AC24" s="38">
        <f t="shared" si="8"/>
        <v>0</v>
      </c>
      <c r="AD24" s="25" t="str">
        <f t="shared" si="9"/>
        <v>OK</v>
      </c>
      <c r="AF24" s="25" t="str">
        <f>IF(AH24="","",IF(V24="도비","세입없음",CONCATENATE(AH24,"-",COUNTIF($AH$7:AH24,AH24))))</f>
        <v/>
      </c>
      <c r="AH24" s="25" t="str">
        <f t="array" ref="AH24">IF(C24="","",INDEX(구분표!$I$2:$I$313, MATCH(1,(구분표!$E$2:$E$313='17년일입'!B24)*(구분표!$F$2:$F$313='17년일입'!C24)*(구분표!$G$2:$G$313='17년일입'!A24),0)))</f>
        <v/>
      </c>
      <c r="AJ24" s="25"/>
      <c r="AL24" s="38">
        <f>IF(AF24="",0,SUMIFS('17년일출'!$X$6:$X$223,'17년일출'!$AG$6:$AG$223,'17년일입'!$AF24))</f>
        <v>0</v>
      </c>
      <c r="AM24" s="38" t="str">
        <f>IF(AF24="","",COUNTIFS('17년일출'!$AG$6:$AG$223,'17년일입'!AF24))</f>
        <v/>
      </c>
      <c r="AN24" s="25" t="str">
        <f t="shared" si="10"/>
        <v>OK</v>
      </c>
      <c r="AP24" s="38">
        <f>IF(AF24="",0,SUMIFS('17년일출'!$AC$6:$AC$223,'17년일출'!$AG$6:$AG$223,'17년일입'!$AF24))</f>
        <v>0</v>
      </c>
      <c r="AQ24" s="38" t="str">
        <f>IF(AF24="","",COUNTIFS('17년일출'!$AG$6:$AG$223,AF24))</f>
        <v/>
      </c>
      <c r="AR24" s="25" t="str">
        <f t="shared" si="11"/>
        <v>OK</v>
      </c>
    </row>
    <row r="25" spans="1:44" ht="50.1" customHeight="1" x14ac:dyDescent="0.3">
      <c r="A25" s="31" t="str">
        <f>IFERROR(VLOOKUP($C25,구분표!$A$2:$C$313,2,FALSE),"")</f>
        <v/>
      </c>
      <c r="B25" s="22" t="str">
        <f>IFERROR(VLOOKUP($C25,구분표!$A$2:$C$313,3,FALSE),"")</f>
        <v/>
      </c>
      <c r="C25" s="29"/>
      <c r="D25" s="33"/>
      <c r="E25" s="34"/>
      <c r="F25" s="33"/>
      <c r="G25" s="33"/>
      <c r="H25" s="40"/>
      <c r="I25" s="38"/>
      <c r="J25" s="41"/>
      <c r="K25" s="46">
        <f t="shared" si="3"/>
        <v>0</v>
      </c>
      <c r="L25" s="38"/>
      <c r="M25" s="41"/>
      <c r="N25" s="48">
        <f t="shared" si="4"/>
        <v>0</v>
      </c>
      <c r="O25" s="25" t="str">
        <f t="shared" si="5"/>
        <v>X</v>
      </c>
      <c r="P25" s="60"/>
      <c r="Q25" s="60"/>
      <c r="R25" s="112"/>
      <c r="T25" s="25"/>
      <c r="V25" s="25"/>
      <c r="W25" s="38">
        <f t="shared" si="12"/>
        <v>0</v>
      </c>
      <c r="X25" s="38">
        <f t="shared" si="13"/>
        <v>0</v>
      </c>
      <c r="Y25" s="25" t="str">
        <f t="shared" si="6"/>
        <v>OK</v>
      </c>
      <c r="AA25" s="25"/>
      <c r="AB25" s="38">
        <f t="shared" si="7"/>
        <v>0</v>
      </c>
      <c r="AC25" s="38">
        <f t="shared" si="8"/>
        <v>0</v>
      </c>
      <c r="AD25" s="25" t="str">
        <f t="shared" si="9"/>
        <v>OK</v>
      </c>
      <c r="AF25" s="25" t="str">
        <f>IF(AH25="","",IF(V25="도비","세입없음",CONCATENATE(AH25,"-",COUNTIF($AH$7:AH25,AH25))))</f>
        <v/>
      </c>
      <c r="AH25" s="25" t="str">
        <f t="array" ref="AH25">IF(C25="","",INDEX(구분표!$I$2:$I$313, MATCH(1,(구분표!$E$2:$E$313='17년일입'!B25)*(구분표!$F$2:$F$313='17년일입'!C25)*(구분표!$G$2:$G$313='17년일입'!A25),0)))</f>
        <v/>
      </c>
      <c r="AJ25" s="25"/>
      <c r="AL25" s="38">
        <f>IF(AF25="",0,SUMIFS('17년일출'!$X$6:$X$223,'17년일출'!$AG$6:$AG$223,'17년일입'!$AF25))</f>
        <v>0</v>
      </c>
      <c r="AM25" s="38" t="str">
        <f>IF(AF25="","",COUNTIFS('17년일출'!$AG$6:$AG$223,'17년일입'!AF25))</f>
        <v/>
      </c>
      <c r="AN25" s="25" t="str">
        <f t="shared" si="10"/>
        <v>OK</v>
      </c>
      <c r="AP25" s="38">
        <f>IF(AF25="",0,SUMIFS('17년일출'!$AC$6:$AC$223,'17년일출'!$AG$6:$AG$223,'17년일입'!$AF25))</f>
        <v>0</v>
      </c>
      <c r="AQ25" s="38" t="str">
        <f>IF(AF25="","",COUNTIFS('17년일출'!$AG$6:$AG$223,AF25))</f>
        <v/>
      </c>
      <c r="AR25" s="25" t="str">
        <f t="shared" si="11"/>
        <v>OK</v>
      </c>
    </row>
    <row r="26" spans="1:44" ht="50.1" customHeight="1" x14ac:dyDescent="0.3">
      <c r="A26" s="31" t="str">
        <f>IFERROR(VLOOKUP($C26,구분표!$A$2:$C$313,2,FALSE),"")</f>
        <v/>
      </c>
      <c r="B26" s="22" t="str">
        <f>IFERROR(VLOOKUP($C26,구분표!$A$2:$C$313,3,FALSE),"")</f>
        <v/>
      </c>
      <c r="C26" s="29"/>
      <c r="D26" s="33"/>
      <c r="E26" s="34"/>
      <c r="F26" s="33"/>
      <c r="G26" s="33"/>
      <c r="H26" s="40"/>
      <c r="I26" s="38"/>
      <c r="J26" s="41"/>
      <c r="K26" s="46">
        <f t="shared" si="3"/>
        <v>0</v>
      </c>
      <c r="L26" s="38"/>
      <c r="M26" s="41"/>
      <c r="N26" s="48">
        <f t="shared" si="4"/>
        <v>0</v>
      </c>
      <c r="O26" s="25" t="str">
        <f t="shared" si="5"/>
        <v>X</v>
      </c>
      <c r="P26" s="60"/>
      <c r="Q26" s="60"/>
      <c r="R26" s="112"/>
      <c r="T26" s="25"/>
      <c r="V26" s="25"/>
      <c r="W26" s="38">
        <f t="shared" si="12"/>
        <v>0</v>
      </c>
      <c r="X26" s="38">
        <f t="shared" si="13"/>
        <v>0</v>
      </c>
      <c r="Y26" s="25" t="str">
        <f t="shared" si="6"/>
        <v>OK</v>
      </c>
      <c r="AA26" s="25"/>
      <c r="AB26" s="38">
        <f t="shared" si="7"/>
        <v>0</v>
      </c>
      <c r="AC26" s="38">
        <f t="shared" si="8"/>
        <v>0</v>
      </c>
      <c r="AD26" s="25" t="str">
        <f t="shared" si="9"/>
        <v>OK</v>
      </c>
      <c r="AF26" s="25" t="str">
        <f>IF(AH26="","",IF(V26="도비","세입없음",CONCATENATE(AH26,"-",COUNTIF($AH$7:AH26,AH26))))</f>
        <v/>
      </c>
      <c r="AH26" s="25" t="str">
        <f t="array" ref="AH26">IF(C26="","",INDEX(구분표!$I$2:$I$313, MATCH(1,(구분표!$E$2:$E$313='17년일입'!B26)*(구분표!$F$2:$F$313='17년일입'!C26)*(구분표!$G$2:$G$313='17년일입'!A26),0)))</f>
        <v/>
      </c>
      <c r="AJ26" s="25"/>
      <c r="AL26" s="38">
        <f>IF(AF26="",0,SUMIFS('17년일출'!$X$6:$X$223,'17년일출'!$AG$6:$AG$223,'17년일입'!$AF26))</f>
        <v>0</v>
      </c>
      <c r="AM26" s="38" t="str">
        <f>IF(AF26="","",COUNTIFS('17년일출'!$AG$6:$AG$223,'17년일입'!AF26))</f>
        <v/>
      </c>
      <c r="AN26" s="25" t="str">
        <f t="shared" si="10"/>
        <v>OK</v>
      </c>
      <c r="AP26" s="38">
        <f>IF(AF26="",0,SUMIFS('17년일출'!$AC$6:$AC$223,'17년일출'!$AG$6:$AG$223,'17년일입'!$AF26))</f>
        <v>0</v>
      </c>
      <c r="AQ26" s="38" t="str">
        <f>IF(AF26="","",COUNTIFS('17년일출'!$AG$6:$AG$223,AF26))</f>
        <v/>
      </c>
      <c r="AR26" s="25" t="str">
        <f t="shared" si="11"/>
        <v>OK</v>
      </c>
    </row>
    <row r="27" spans="1:44" ht="50.1" customHeight="1" x14ac:dyDescent="0.3">
      <c r="A27" s="31" t="str">
        <f>IFERROR(VLOOKUP($C27,구분표!$A$2:$C$313,2,FALSE),"")</f>
        <v/>
      </c>
      <c r="B27" s="22" t="str">
        <f>IFERROR(VLOOKUP($C27,구분표!$A$2:$C$313,3,FALSE),"")</f>
        <v/>
      </c>
      <c r="C27" s="29"/>
      <c r="D27" s="33"/>
      <c r="E27" s="34"/>
      <c r="F27" s="33"/>
      <c r="G27" s="33"/>
      <c r="H27" s="40"/>
      <c r="I27" s="38"/>
      <c r="J27" s="41"/>
      <c r="K27" s="46">
        <f t="shared" si="3"/>
        <v>0</v>
      </c>
      <c r="L27" s="38"/>
      <c r="M27" s="41"/>
      <c r="N27" s="48">
        <f t="shared" si="4"/>
        <v>0</v>
      </c>
      <c r="O27" s="25" t="str">
        <f t="shared" si="5"/>
        <v>X</v>
      </c>
      <c r="P27" s="60"/>
      <c r="Q27" s="60"/>
      <c r="R27" s="112"/>
      <c r="T27" s="25"/>
      <c r="V27" s="25"/>
      <c r="W27" s="38">
        <f t="shared" si="12"/>
        <v>0</v>
      </c>
      <c r="X27" s="38">
        <f t="shared" si="13"/>
        <v>0</v>
      </c>
      <c r="Y27" s="25" t="str">
        <f t="shared" si="6"/>
        <v>OK</v>
      </c>
      <c r="AA27" s="25"/>
      <c r="AB27" s="38">
        <f t="shared" si="7"/>
        <v>0</v>
      </c>
      <c r="AC27" s="38">
        <f t="shared" si="8"/>
        <v>0</v>
      </c>
      <c r="AD27" s="25" t="str">
        <f t="shared" si="9"/>
        <v>OK</v>
      </c>
      <c r="AF27" s="25" t="str">
        <f>IF(AH27="","",IF(V27="도비","세입없음",CONCATENATE(AH27,"-",COUNTIF($AH$7:AH27,AH27))))</f>
        <v/>
      </c>
      <c r="AH27" s="25" t="str">
        <f t="array" ref="AH27">IF(C27="","",INDEX(구분표!$I$2:$I$313, MATCH(1,(구분표!$E$2:$E$313='17년일입'!B27)*(구분표!$F$2:$F$313='17년일입'!C27)*(구분표!$G$2:$G$313='17년일입'!A27),0)))</f>
        <v/>
      </c>
      <c r="AJ27" s="25"/>
      <c r="AL27" s="38">
        <f>IF(AF27="",0,SUMIFS('17년일출'!$X$6:$X$223,'17년일출'!$AG$6:$AG$223,'17년일입'!$AF27))</f>
        <v>0</v>
      </c>
      <c r="AM27" s="38" t="str">
        <f>IF(AF27="","",COUNTIFS('17년일출'!$AG$6:$AG$223,'17년일입'!AF27))</f>
        <v/>
      </c>
      <c r="AN27" s="25" t="str">
        <f t="shared" si="10"/>
        <v>OK</v>
      </c>
      <c r="AP27" s="38">
        <f>IF(AF27="",0,SUMIFS('17년일출'!$AC$6:$AC$223,'17년일출'!$AG$6:$AG$223,'17년일입'!$AF27))</f>
        <v>0</v>
      </c>
      <c r="AQ27" s="38" t="str">
        <f>IF(AF27="","",COUNTIFS('17년일출'!$AG$6:$AG$223,AF27))</f>
        <v/>
      </c>
      <c r="AR27" s="25" t="str">
        <f t="shared" si="11"/>
        <v>OK</v>
      </c>
    </row>
    <row r="28" spans="1:44" ht="50.1" customHeight="1" x14ac:dyDescent="0.3">
      <c r="A28" s="31" t="str">
        <f>IFERROR(VLOOKUP($C28,구분표!$A$2:$C$313,2,FALSE),"")</f>
        <v/>
      </c>
      <c r="B28" s="22" t="str">
        <f>IFERROR(VLOOKUP($C28,구분표!$A$2:$C$313,3,FALSE),"")</f>
        <v/>
      </c>
      <c r="C28" s="29"/>
      <c r="D28" s="33"/>
      <c r="E28" s="34"/>
      <c r="F28" s="33"/>
      <c r="G28" s="33"/>
      <c r="H28" s="40"/>
      <c r="I28" s="38"/>
      <c r="J28" s="41"/>
      <c r="K28" s="46">
        <f t="shared" si="3"/>
        <v>0</v>
      </c>
      <c r="L28" s="38"/>
      <c r="M28" s="41"/>
      <c r="N28" s="48">
        <f t="shared" si="4"/>
        <v>0</v>
      </c>
      <c r="O28" s="25" t="str">
        <f t="shared" si="5"/>
        <v>X</v>
      </c>
      <c r="P28" s="60"/>
      <c r="Q28" s="60"/>
      <c r="R28" s="112"/>
      <c r="T28" s="25"/>
      <c r="V28" s="25"/>
      <c r="W28" s="38">
        <f t="shared" si="12"/>
        <v>0</v>
      </c>
      <c r="X28" s="38">
        <f t="shared" si="13"/>
        <v>0</v>
      </c>
      <c r="Y28" s="25" t="str">
        <f t="shared" si="6"/>
        <v>OK</v>
      </c>
      <c r="AA28" s="25"/>
      <c r="AB28" s="38">
        <f t="shared" si="7"/>
        <v>0</v>
      </c>
      <c r="AC28" s="38">
        <f t="shared" si="8"/>
        <v>0</v>
      </c>
      <c r="AD28" s="25" t="str">
        <f t="shared" si="9"/>
        <v>OK</v>
      </c>
      <c r="AF28" s="25" t="str">
        <f>IF(AH28="","",IF(V28="도비","세입없음",CONCATENATE(AH28,"-",COUNTIF($AH$7:AH28,AH28))))</f>
        <v/>
      </c>
      <c r="AH28" s="25" t="str">
        <f t="array" ref="AH28">IF(C28="","",INDEX(구분표!$I$2:$I$313, MATCH(1,(구분표!$E$2:$E$313='17년일입'!B28)*(구분표!$F$2:$F$313='17년일입'!C28)*(구분표!$G$2:$G$313='17년일입'!A28),0)))</f>
        <v/>
      </c>
      <c r="AJ28" s="25"/>
      <c r="AL28" s="38">
        <f>IF(AF28="",0,SUMIFS('17년일출'!$X$6:$X$223,'17년일출'!$AG$6:$AG$223,'17년일입'!$AF28))</f>
        <v>0</v>
      </c>
      <c r="AM28" s="38" t="str">
        <f>IF(AF28="","",COUNTIFS('17년일출'!$AG$6:$AG$223,'17년일입'!AF28))</f>
        <v/>
      </c>
      <c r="AN28" s="25" t="str">
        <f t="shared" si="10"/>
        <v>OK</v>
      </c>
      <c r="AP28" s="38">
        <f>IF(AF28="",0,SUMIFS('17년일출'!$AC$6:$AC$223,'17년일출'!$AG$6:$AG$223,'17년일입'!$AF28))</f>
        <v>0</v>
      </c>
      <c r="AQ28" s="38" t="str">
        <f>IF(AF28="","",COUNTIFS('17년일출'!$AG$6:$AG$223,AF28))</f>
        <v/>
      </c>
      <c r="AR28" s="25" t="str">
        <f t="shared" si="11"/>
        <v>OK</v>
      </c>
    </row>
    <row r="29" spans="1:44" ht="50.1" customHeight="1" x14ac:dyDescent="0.3">
      <c r="A29" s="31" t="str">
        <f>IFERROR(VLOOKUP($C29,구분표!$A$2:$C$313,2,FALSE),"")</f>
        <v/>
      </c>
      <c r="B29" s="22" t="str">
        <f>IFERROR(VLOOKUP($C29,구분표!$A$2:$C$313,3,FALSE),"")</f>
        <v/>
      </c>
      <c r="C29" s="29"/>
      <c r="D29" s="33"/>
      <c r="E29" s="34"/>
      <c r="F29" s="33"/>
      <c r="G29" s="33"/>
      <c r="H29" s="40"/>
      <c r="I29" s="38"/>
      <c r="J29" s="41"/>
      <c r="K29" s="46">
        <f t="shared" si="3"/>
        <v>0</v>
      </c>
      <c r="L29" s="38"/>
      <c r="M29" s="41"/>
      <c r="N29" s="48">
        <f t="shared" si="4"/>
        <v>0</v>
      </c>
      <c r="O29" s="25" t="str">
        <f t="shared" si="5"/>
        <v>X</v>
      </c>
      <c r="P29" s="60"/>
      <c r="Q29" s="60"/>
      <c r="R29" s="112"/>
      <c r="T29" s="25"/>
      <c r="V29" s="25"/>
      <c r="W29" s="38">
        <f t="shared" si="12"/>
        <v>0</v>
      </c>
      <c r="X29" s="38">
        <f t="shared" si="13"/>
        <v>0</v>
      </c>
      <c r="Y29" s="25" t="str">
        <f t="shared" si="6"/>
        <v>OK</v>
      </c>
      <c r="AA29" s="25"/>
      <c r="AB29" s="38">
        <f t="shared" si="7"/>
        <v>0</v>
      </c>
      <c r="AC29" s="38">
        <f t="shared" si="8"/>
        <v>0</v>
      </c>
      <c r="AD29" s="25" t="str">
        <f t="shared" si="9"/>
        <v>OK</v>
      </c>
      <c r="AF29" s="25" t="str">
        <f>IF(AH29="","",IF(V29="도비","세입없음",CONCATENATE(AH29,"-",COUNTIF($AH$7:AH29,AH29))))</f>
        <v/>
      </c>
      <c r="AH29" s="25" t="str">
        <f t="array" ref="AH29">IF(C29="","",INDEX(구분표!$I$2:$I$313, MATCH(1,(구분표!$E$2:$E$313='17년일입'!B29)*(구분표!$F$2:$F$313='17년일입'!C29)*(구분표!$G$2:$G$313='17년일입'!A29),0)))</f>
        <v/>
      </c>
      <c r="AJ29" s="25"/>
      <c r="AL29" s="38">
        <f>IF(AF29="",0,SUMIFS('17년일출'!$X$6:$X$223,'17년일출'!$AG$6:$AG$223,'17년일입'!$AF29))</f>
        <v>0</v>
      </c>
      <c r="AM29" s="38" t="str">
        <f>IF(AF29="","",COUNTIFS('17년일출'!$AG$6:$AG$223,'17년일입'!AF29))</f>
        <v/>
      </c>
      <c r="AN29" s="25" t="str">
        <f t="shared" si="10"/>
        <v>OK</v>
      </c>
      <c r="AP29" s="38">
        <f>IF(AF29="",0,SUMIFS('17년일출'!$AC$6:$AC$223,'17년일출'!$AG$6:$AG$223,'17년일입'!$AF29))</f>
        <v>0</v>
      </c>
      <c r="AQ29" s="38" t="str">
        <f>IF(AF29="","",COUNTIFS('17년일출'!$AG$6:$AG$223,AF29))</f>
        <v/>
      </c>
      <c r="AR29" s="25" t="str">
        <f t="shared" si="11"/>
        <v>OK</v>
      </c>
    </row>
    <row r="30" spans="1:44" ht="50.1" customHeight="1" x14ac:dyDescent="0.3">
      <c r="A30" s="31" t="str">
        <f>IFERROR(VLOOKUP($C30,구분표!$A$2:$C$313,2,FALSE),"")</f>
        <v/>
      </c>
      <c r="B30" s="22" t="str">
        <f>IFERROR(VLOOKUP($C30,구분표!$A$2:$C$313,3,FALSE),"")</f>
        <v/>
      </c>
      <c r="C30" s="29"/>
      <c r="D30" s="33"/>
      <c r="E30" s="34"/>
      <c r="F30" s="33"/>
      <c r="G30" s="33"/>
      <c r="H30" s="40"/>
      <c r="I30" s="38"/>
      <c r="J30" s="41"/>
      <c r="K30" s="46">
        <f t="shared" si="3"/>
        <v>0</v>
      </c>
      <c r="L30" s="38"/>
      <c r="M30" s="41"/>
      <c r="N30" s="48">
        <f t="shared" si="4"/>
        <v>0</v>
      </c>
      <c r="O30" s="25" t="str">
        <f t="shared" si="5"/>
        <v>X</v>
      </c>
      <c r="P30" s="60"/>
      <c r="Q30" s="60"/>
      <c r="R30" s="112"/>
      <c r="T30" s="25"/>
      <c r="V30" s="25"/>
      <c r="W30" s="38">
        <f t="shared" si="12"/>
        <v>0</v>
      </c>
      <c r="X30" s="38">
        <f t="shared" si="13"/>
        <v>0</v>
      </c>
      <c r="Y30" s="25" t="str">
        <f t="shared" si="6"/>
        <v>OK</v>
      </c>
      <c r="AA30" s="25"/>
      <c r="AB30" s="38">
        <f t="shared" si="7"/>
        <v>0</v>
      </c>
      <c r="AC30" s="38">
        <f t="shared" si="8"/>
        <v>0</v>
      </c>
      <c r="AD30" s="25" t="str">
        <f t="shared" si="9"/>
        <v>OK</v>
      </c>
      <c r="AF30" s="25" t="str">
        <f>IF(AH30="","",IF(V30="도비","세입없음",CONCATENATE(AH30,"-",COUNTIF($AH$7:AH30,AH30))))</f>
        <v/>
      </c>
      <c r="AH30" s="25" t="str">
        <f t="array" ref="AH30">IF(C30="","",INDEX(구분표!$I$2:$I$313, MATCH(1,(구분표!$E$2:$E$313='17년일입'!B30)*(구분표!$F$2:$F$313='17년일입'!C30)*(구분표!$G$2:$G$313='17년일입'!A30),0)))</f>
        <v/>
      </c>
      <c r="AJ30" s="25"/>
      <c r="AL30" s="38">
        <f>IF(AF30="",0,SUMIFS('17년일출'!$X$6:$X$223,'17년일출'!$AG$6:$AG$223,'17년일입'!$AF30))</f>
        <v>0</v>
      </c>
      <c r="AM30" s="38" t="str">
        <f>IF(AF30="","",COUNTIFS('17년일출'!$AG$6:$AG$223,'17년일입'!AF30))</f>
        <v/>
      </c>
      <c r="AN30" s="25" t="str">
        <f t="shared" si="10"/>
        <v>OK</v>
      </c>
      <c r="AP30" s="38">
        <f>IF(AF30="",0,SUMIFS('17년일출'!$AC$6:$AC$223,'17년일출'!$AG$6:$AG$223,'17년일입'!$AF30))</f>
        <v>0</v>
      </c>
      <c r="AQ30" s="38" t="str">
        <f>IF(AF30="","",COUNTIFS('17년일출'!$AG$6:$AG$223,AF30))</f>
        <v/>
      </c>
      <c r="AR30" s="25" t="str">
        <f t="shared" si="11"/>
        <v>OK</v>
      </c>
    </row>
    <row r="31" spans="1:44" ht="50.1" customHeight="1" x14ac:dyDescent="0.3">
      <c r="A31" s="31" t="str">
        <f>IFERROR(VLOOKUP($C31,구분표!$A$2:$C$313,2,FALSE),"")</f>
        <v/>
      </c>
      <c r="B31" s="22" t="str">
        <f>IFERROR(VLOOKUP($C31,구분표!$A$2:$C$313,3,FALSE),"")</f>
        <v/>
      </c>
      <c r="C31" s="29"/>
      <c r="D31" s="33"/>
      <c r="E31" s="34"/>
      <c r="F31" s="34"/>
      <c r="G31" s="33"/>
      <c r="H31" s="40"/>
      <c r="I31" s="38"/>
      <c r="J31" s="41"/>
      <c r="K31" s="46">
        <f t="shared" si="3"/>
        <v>0</v>
      </c>
      <c r="L31" s="38"/>
      <c r="M31" s="41"/>
      <c r="N31" s="48">
        <f t="shared" si="4"/>
        <v>0</v>
      </c>
      <c r="O31" s="25" t="str">
        <f t="shared" si="5"/>
        <v>X</v>
      </c>
      <c r="P31" s="60"/>
      <c r="Q31" s="60"/>
      <c r="R31" s="112"/>
      <c r="T31" s="25"/>
      <c r="V31" s="25"/>
      <c r="W31" s="38">
        <f t="shared" si="12"/>
        <v>0</v>
      </c>
      <c r="X31" s="38">
        <f t="shared" si="13"/>
        <v>0</v>
      </c>
      <c r="Y31" s="25" t="str">
        <f t="shared" si="6"/>
        <v>OK</v>
      </c>
      <c r="AA31" s="25"/>
      <c r="AB31" s="38">
        <f t="shared" si="7"/>
        <v>0</v>
      </c>
      <c r="AC31" s="38">
        <f t="shared" si="8"/>
        <v>0</v>
      </c>
      <c r="AD31" s="25" t="str">
        <f t="shared" si="9"/>
        <v>OK</v>
      </c>
      <c r="AF31" s="25" t="str">
        <f>IF(AH31="","",IF(V31="도비","세입없음",CONCATENATE(AH31,"-",COUNTIF($AH$7:AH31,AH31))))</f>
        <v/>
      </c>
      <c r="AH31" s="25" t="str">
        <f t="array" ref="AH31">IF(C31="","",INDEX(구분표!$I$2:$I$313, MATCH(1,(구분표!$E$2:$E$313='17년일입'!B31)*(구분표!$F$2:$F$313='17년일입'!C31)*(구분표!$G$2:$G$313='17년일입'!A31),0)))</f>
        <v/>
      </c>
      <c r="AJ31" s="25"/>
      <c r="AL31" s="38">
        <f>IF(AF31="",0,SUMIFS('17년일출'!$X$6:$X$223,'17년일출'!$AG$6:$AG$223,'17년일입'!$AF31))</f>
        <v>0</v>
      </c>
      <c r="AM31" s="38" t="str">
        <f>IF(AF31="","",COUNTIFS('17년일출'!$AG$6:$AG$223,'17년일입'!AF31))</f>
        <v/>
      </c>
      <c r="AN31" s="25" t="str">
        <f t="shared" si="10"/>
        <v>OK</v>
      </c>
      <c r="AP31" s="38">
        <f>IF(AF31="",0,SUMIFS('17년일출'!$AC$6:$AC$223,'17년일출'!$AG$6:$AG$223,'17년일입'!$AF31))</f>
        <v>0</v>
      </c>
      <c r="AQ31" s="38" t="str">
        <f>IF(AF31="","",COUNTIFS('17년일출'!$AG$6:$AG$223,AF31))</f>
        <v/>
      </c>
      <c r="AR31" s="25" t="str">
        <f t="shared" si="11"/>
        <v>OK</v>
      </c>
    </row>
    <row r="32" spans="1:44" ht="50.1" customHeight="1" x14ac:dyDescent="0.3">
      <c r="A32" s="31" t="str">
        <f>IFERROR(VLOOKUP($C32,구분표!$A$2:$C$313,2,FALSE),"")</f>
        <v/>
      </c>
      <c r="B32" s="22" t="str">
        <f>IFERROR(VLOOKUP($C32,구분표!$A$2:$C$313,3,FALSE),"")</f>
        <v/>
      </c>
      <c r="C32" s="29"/>
      <c r="D32" s="33"/>
      <c r="E32" s="34"/>
      <c r="F32" s="34"/>
      <c r="G32" s="33"/>
      <c r="H32" s="40"/>
      <c r="I32" s="38"/>
      <c r="J32" s="41"/>
      <c r="K32" s="46">
        <f t="shared" si="3"/>
        <v>0</v>
      </c>
      <c r="L32" s="38"/>
      <c r="M32" s="41"/>
      <c r="N32" s="48">
        <f t="shared" si="4"/>
        <v>0</v>
      </c>
      <c r="O32" s="25" t="str">
        <f t="shared" si="5"/>
        <v>X</v>
      </c>
      <c r="P32" s="60"/>
      <c r="Q32" s="60"/>
      <c r="R32" s="112"/>
      <c r="T32" s="25"/>
      <c r="V32" s="25"/>
      <c r="W32" s="38">
        <f t="shared" si="12"/>
        <v>0</v>
      </c>
      <c r="X32" s="38">
        <f t="shared" si="13"/>
        <v>0</v>
      </c>
      <c r="Y32" s="25" t="str">
        <f t="shared" si="6"/>
        <v>OK</v>
      </c>
      <c r="AA32" s="25"/>
      <c r="AB32" s="38">
        <f t="shared" si="7"/>
        <v>0</v>
      </c>
      <c r="AC32" s="38">
        <f t="shared" si="8"/>
        <v>0</v>
      </c>
      <c r="AD32" s="25" t="str">
        <f t="shared" si="9"/>
        <v>OK</v>
      </c>
      <c r="AF32" s="25" t="str">
        <f>IF(AH32="","",IF(V32="도비","세입없음",CONCATENATE(AH32,"-",COUNTIF($AH$7:AH32,AH32))))</f>
        <v/>
      </c>
      <c r="AH32" s="25" t="str">
        <f t="array" ref="AH32">IF(C32="","",INDEX(구분표!$I$2:$I$313, MATCH(1,(구분표!$E$2:$E$313='17년일입'!B32)*(구분표!$F$2:$F$313='17년일입'!C32)*(구분표!$G$2:$G$313='17년일입'!A32),0)))</f>
        <v/>
      </c>
      <c r="AJ32" s="25"/>
      <c r="AL32" s="38">
        <f>IF(AF32="",0,SUMIFS('17년일출'!$X$6:$X$223,'17년일출'!$AG$6:$AG$223,'17년일입'!$AF32))</f>
        <v>0</v>
      </c>
      <c r="AM32" s="38" t="str">
        <f>IF(AF32="","",COUNTIFS('17년일출'!$AG$6:$AG$223,'17년일입'!AF32))</f>
        <v/>
      </c>
      <c r="AN32" s="25" t="str">
        <f t="shared" si="10"/>
        <v>OK</v>
      </c>
      <c r="AP32" s="38">
        <f>IF(AF32="",0,SUMIFS('17년일출'!$AC$6:$AC$223,'17년일출'!$AG$6:$AG$223,'17년일입'!$AF32))</f>
        <v>0</v>
      </c>
      <c r="AQ32" s="38" t="str">
        <f>IF(AF32="","",COUNTIFS('17년일출'!$AG$6:$AG$223,AF32))</f>
        <v/>
      </c>
      <c r="AR32" s="25" t="str">
        <f t="shared" si="11"/>
        <v>OK</v>
      </c>
    </row>
    <row r="33" spans="1:44" ht="50.1" customHeight="1" x14ac:dyDescent="0.3">
      <c r="A33" s="31" t="str">
        <f>IFERROR(VLOOKUP($C33,구분표!$A$2:$C$313,2,FALSE),"")</f>
        <v/>
      </c>
      <c r="B33" s="22" t="str">
        <f>IFERROR(VLOOKUP($C33,구분표!$A$2:$C$313,3,FALSE),"")</f>
        <v/>
      </c>
      <c r="C33" s="29"/>
      <c r="D33" s="33"/>
      <c r="E33" s="34"/>
      <c r="F33" s="34"/>
      <c r="G33" s="33"/>
      <c r="H33" s="40"/>
      <c r="I33" s="38"/>
      <c r="J33" s="41"/>
      <c r="K33" s="46">
        <f t="shared" si="3"/>
        <v>0</v>
      </c>
      <c r="L33" s="38"/>
      <c r="M33" s="41"/>
      <c r="N33" s="48">
        <f t="shared" si="4"/>
        <v>0</v>
      </c>
      <c r="O33" s="25" t="str">
        <f t="shared" si="5"/>
        <v>X</v>
      </c>
      <c r="P33" s="60"/>
      <c r="Q33" s="60"/>
      <c r="R33" s="112"/>
      <c r="T33" s="25"/>
      <c r="V33" s="25"/>
      <c r="W33" s="38">
        <f t="shared" si="12"/>
        <v>0</v>
      </c>
      <c r="X33" s="38">
        <f t="shared" si="13"/>
        <v>0</v>
      </c>
      <c r="Y33" s="25" t="str">
        <f t="shared" si="6"/>
        <v>OK</v>
      </c>
      <c r="AA33" s="25"/>
      <c r="AB33" s="38">
        <f t="shared" si="7"/>
        <v>0</v>
      </c>
      <c r="AC33" s="38">
        <f t="shared" si="8"/>
        <v>0</v>
      </c>
      <c r="AD33" s="25" t="str">
        <f t="shared" si="9"/>
        <v>OK</v>
      </c>
      <c r="AF33" s="25" t="str">
        <f>IF(AH33="","",IF(V33="도비","세입없음",CONCATENATE(AH33,"-",COUNTIF($AH$7:AH33,AH33))))</f>
        <v/>
      </c>
      <c r="AH33" s="25" t="str">
        <f t="array" ref="AH33">IF(C33="","",INDEX(구분표!$I$2:$I$313, MATCH(1,(구분표!$E$2:$E$313='17년일입'!B33)*(구분표!$F$2:$F$313='17년일입'!C33)*(구분표!$G$2:$G$313='17년일입'!A33),0)))</f>
        <v/>
      </c>
      <c r="AJ33" s="25"/>
      <c r="AL33" s="38">
        <f>IF(AF33="",0,SUMIFS('17년일출'!$X$6:$X$223,'17년일출'!$AG$6:$AG$223,'17년일입'!$AF33))</f>
        <v>0</v>
      </c>
      <c r="AM33" s="38" t="str">
        <f>IF(AF33="","",COUNTIFS('17년일출'!$AG$6:$AG$223,'17년일입'!AF33))</f>
        <v/>
      </c>
      <c r="AN33" s="25" t="str">
        <f t="shared" si="10"/>
        <v>OK</v>
      </c>
      <c r="AP33" s="38">
        <f>IF(AF33="",0,SUMIFS('17년일출'!$AC$6:$AC$223,'17년일출'!$AG$6:$AG$223,'17년일입'!$AF33))</f>
        <v>0</v>
      </c>
      <c r="AQ33" s="38" t="str">
        <f>IF(AF33="","",COUNTIFS('17년일출'!$AG$6:$AG$223,AF33))</f>
        <v/>
      </c>
      <c r="AR33" s="25" t="str">
        <f t="shared" si="11"/>
        <v>OK</v>
      </c>
    </row>
    <row r="34" spans="1:44" ht="50.1" customHeight="1" x14ac:dyDescent="0.3">
      <c r="A34" s="31" t="str">
        <f>IFERROR(VLOOKUP($C34,구분표!$A$2:$C$313,2,FALSE),"")</f>
        <v/>
      </c>
      <c r="B34" s="22" t="str">
        <f>IFERROR(VLOOKUP($C34,구분표!$A$2:$C$313,3,FALSE),"")</f>
        <v/>
      </c>
      <c r="C34" s="29"/>
      <c r="D34" s="33"/>
      <c r="E34" s="34"/>
      <c r="F34" s="34"/>
      <c r="G34" s="33"/>
      <c r="H34" s="40"/>
      <c r="I34" s="38"/>
      <c r="J34" s="41"/>
      <c r="K34" s="46">
        <f t="shared" si="3"/>
        <v>0</v>
      </c>
      <c r="L34" s="38"/>
      <c r="M34" s="41"/>
      <c r="N34" s="48">
        <f t="shared" si="4"/>
        <v>0</v>
      </c>
      <c r="O34" s="25" t="str">
        <f t="shared" si="5"/>
        <v>X</v>
      </c>
      <c r="P34" s="60"/>
      <c r="Q34" s="60"/>
      <c r="R34" s="112"/>
      <c r="T34" s="25"/>
      <c r="V34" s="25"/>
      <c r="W34" s="38">
        <f t="shared" si="12"/>
        <v>0</v>
      </c>
      <c r="X34" s="38">
        <f t="shared" si="13"/>
        <v>0</v>
      </c>
      <c r="Y34" s="25" t="str">
        <f t="shared" si="6"/>
        <v>OK</v>
      </c>
      <c r="AA34" s="25"/>
      <c r="AB34" s="38">
        <f t="shared" si="7"/>
        <v>0</v>
      </c>
      <c r="AC34" s="38">
        <f t="shared" si="8"/>
        <v>0</v>
      </c>
      <c r="AD34" s="25" t="str">
        <f t="shared" si="9"/>
        <v>OK</v>
      </c>
      <c r="AF34" s="25" t="str">
        <f>IF(AH34="","",IF(V34="도비","세입없음",CONCATENATE(AH34,"-",COUNTIF($AH$7:AH34,AH34))))</f>
        <v/>
      </c>
      <c r="AH34" s="25" t="str">
        <f t="array" ref="AH34">IF(C34="","",INDEX(구분표!$I$2:$I$313, MATCH(1,(구분표!$E$2:$E$313='17년일입'!B34)*(구분표!$F$2:$F$313='17년일입'!C34)*(구분표!$G$2:$G$313='17년일입'!A34),0)))</f>
        <v/>
      </c>
      <c r="AJ34" s="25"/>
      <c r="AL34" s="38">
        <f>IF(AF34="",0,SUMIFS('17년일출'!$X$6:$X$223,'17년일출'!$AG$6:$AG$223,'17년일입'!$AF34))</f>
        <v>0</v>
      </c>
      <c r="AM34" s="38" t="str">
        <f>IF(AF34="","",COUNTIFS('17년일출'!$AG$6:$AG$223,'17년일입'!AF34))</f>
        <v/>
      </c>
      <c r="AN34" s="25" t="str">
        <f t="shared" si="10"/>
        <v>OK</v>
      </c>
      <c r="AP34" s="38">
        <f>IF(AF34="",0,SUMIFS('17년일출'!$AC$6:$AC$223,'17년일출'!$AG$6:$AG$223,'17년일입'!$AF34))</f>
        <v>0</v>
      </c>
      <c r="AQ34" s="38" t="str">
        <f>IF(AF34="","",COUNTIFS('17년일출'!$AG$6:$AG$223,AF34))</f>
        <v/>
      </c>
      <c r="AR34" s="25" t="str">
        <f t="shared" si="11"/>
        <v>OK</v>
      </c>
    </row>
    <row r="35" spans="1:44" ht="50.1" customHeight="1" x14ac:dyDescent="0.3">
      <c r="A35" s="31" t="str">
        <f>IFERROR(VLOOKUP($C35,구분표!$A$2:$C$313,2,FALSE),"")</f>
        <v/>
      </c>
      <c r="B35" s="22" t="str">
        <f>IFERROR(VLOOKUP($C35,구분표!$A$2:$C$313,3,FALSE),"")</f>
        <v/>
      </c>
      <c r="C35" s="29"/>
      <c r="D35" s="33"/>
      <c r="E35" s="34"/>
      <c r="F35" s="34"/>
      <c r="G35" s="33"/>
      <c r="H35" s="40"/>
      <c r="I35" s="38"/>
      <c r="J35" s="41"/>
      <c r="K35" s="46">
        <f t="shared" si="3"/>
        <v>0</v>
      </c>
      <c r="L35" s="38"/>
      <c r="M35" s="41"/>
      <c r="N35" s="48">
        <f t="shared" si="4"/>
        <v>0</v>
      </c>
      <c r="O35" s="25" t="str">
        <f t="shared" si="5"/>
        <v>X</v>
      </c>
      <c r="P35" s="60"/>
      <c r="Q35" s="60"/>
      <c r="R35" s="112"/>
      <c r="T35" s="25"/>
      <c r="V35" s="25"/>
      <c r="W35" s="38">
        <f t="shared" si="12"/>
        <v>0</v>
      </c>
      <c r="X35" s="38">
        <f t="shared" si="13"/>
        <v>0</v>
      </c>
      <c r="Y35" s="25" t="str">
        <f t="shared" si="6"/>
        <v>OK</v>
      </c>
      <c r="AA35" s="25"/>
      <c r="AB35" s="38">
        <f t="shared" si="7"/>
        <v>0</v>
      </c>
      <c r="AC35" s="38">
        <f t="shared" si="8"/>
        <v>0</v>
      </c>
      <c r="AD35" s="25" t="str">
        <f t="shared" si="9"/>
        <v>OK</v>
      </c>
      <c r="AF35" s="25" t="str">
        <f>IF(AH35="","",IF(V35="도비","세입없음",CONCATENATE(AH35,"-",COUNTIF($AH$7:AH35,AH35))))</f>
        <v/>
      </c>
      <c r="AH35" s="25" t="str">
        <f t="array" ref="AH35">IF(C35="","",INDEX(구분표!$I$2:$I$313, MATCH(1,(구분표!$E$2:$E$313='17년일입'!B35)*(구분표!$F$2:$F$313='17년일입'!C35)*(구분표!$G$2:$G$313='17년일입'!A35),0)))</f>
        <v/>
      </c>
      <c r="AJ35" s="25"/>
      <c r="AL35" s="38">
        <f>IF(AF35="",0,SUMIFS('17년일출'!$X$6:$X$223,'17년일출'!$AG$6:$AG$223,'17년일입'!$AF35))</f>
        <v>0</v>
      </c>
      <c r="AM35" s="38" t="str">
        <f>IF(AF35="","",COUNTIFS('17년일출'!$AG$6:$AG$223,'17년일입'!AF35))</f>
        <v/>
      </c>
      <c r="AN35" s="25" t="str">
        <f t="shared" si="10"/>
        <v>OK</v>
      </c>
      <c r="AP35" s="38">
        <f>IF(AF35="",0,SUMIFS('17년일출'!$AC$6:$AC$223,'17년일출'!$AG$6:$AG$223,'17년일입'!$AF35))</f>
        <v>0</v>
      </c>
      <c r="AQ35" s="38" t="str">
        <f>IF(AF35="","",COUNTIFS('17년일출'!$AG$6:$AG$223,AF35))</f>
        <v/>
      </c>
      <c r="AR35" s="25" t="str">
        <f t="shared" si="11"/>
        <v>OK</v>
      </c>
    </row>
    <row r="36" spans="1:44" ht="50.1" customHeight="1" x14ac:dyDescent="0.3">
      <c r="A36" s="31" t="str">
        <f>IFERROR(VLOOKUP($C36,구분표!$A$2:$C$313,2,FALSE),"")</f>
        <v/>
      </c>
      <c r="B36" s="22" t="str">
        <f>IFERROR(VLOOKUP($C36,구분표!$A$2:$C$313,3,FALSE),"")</f>
        <v/>
      </c>
      <c r="C36" s="29"/>
      <c r="D36" s="33"/>
      <c r="E36" s="34"/>
      <c r="F36" s="34"/>
      <c r="G36" s="33"/>
      <c r="H36" s="40"/>
      <c r="I36" s="38"/>
      <c r="J36" s="41"/>
      <c r="K36" s="46">
        <f t="shared" si="3"/>
        <v>0</v>
      </c>
      <c r="L36" s="38"/>
      <c r="M36" s="41"/>
      <c r="N36" s="48">
        <f t="shared" si="4"/>
        <v>0</v>
      </c>
      <c r="O36" s="25" t="str">
        <f t="shared" si="5"/>
        <v>X</v>
      </c>
      <c r="P36" s="60"/>
      <c r="Q36" s="60"/>
      <c r="R36" s="112"/>
      <c r="T36" s="25"/>
      <c r="V36" s="25"/>
      <c r="W36" s="38">
        <f t="shared" si="12"/>
        <v>0</v>
      </c>
      <c r="X36" s="38">
        <f t="shared" si="13"/>
        <v>0</v>
      </c>
      <c r="Y36" s="25" t="str">
        <f t="shared" si="6"/>
        <v>OK</v>
      </c>
      <c r="AA36" s="25"/>
      <c r="AB36" s="38">
        <f t="shared" si="7"/>
        <v>0</v>
      </c>
      <c r="AC36" s="38">
        <f t="shared" si="8"/>
        <v>0</v>
      </c>
      <c r="AD36" s="25" t="str">
        <f t="shared" si="9"/>
        <v>OK</v>
      </c>
      <c r="AF36" s="25" t="str">
        <f>IF(AH36="","",IF(V36="도비","세입없음",CONCATENATE(AH36,"-",COUNTIF($AH$7:AH36,AH36))))</f>
        <v/>
      </c>
      <c r="AH36" s="25" t="str">
        <f t="array" ref="AH36">IF(C36="","",INDEX(구분표!$I$2:$I$313, MATCH(1,(구분표!$E$2:$E$313='17년일입'!B36)*(구분표!$F$2:$F$313='17년일입'!C36)*(구분표!$G$2:$G$313='17년일입'!A36),0)))</f>
        <v/>
      </c>
      <c r="AJ36" s="25"/>
      <c r="AL36" s="38">
        <f>IF(AF36="",0,SUMIFS('17년일출'!$X$6:$X$223,'17년일출'!$AG$6:$AG$223,'17년일입'!$AF36))</f>
        <v>0</v>
      </c>
      <c r="AM36" s="38" t="str">
        <f>IF(AF36="","",COUNTIFS('17년일출'!$AG$6:$AG$223,'17년일입'!AF36))</f>
        <v/>
      </c>
      <c r="AN36" s="25" t="str">
        <f t="shared" si="10"/>
        <v>OK</v>
      </c>
      <c r="AP36" s="38">
        <f>IF(AF36="",0,SUMIFS('17년일출'!$AC$6:$AC$223,'17년일출'!$AG$6:$AG$223,'17년일입'!$AF36))</f>
        <v>0</v>
      </c>
      <c r="AQ36" s="38" t="str">
        <f>IF(AF36="","",COUNTIFS('17년일출'!$AG$6:$AG$223,AF36))</f>
        <v/>
      </c>
      <c r="AR36" s="25" t="str">
        <f t="shared" si="11"/>
        <v>OK</v>
      </c>
    </row>
    <row r="37" spans="1:44" ht="50.1" customHeight="1" x14ac:dyDescent="0.3">
      <c r="A37" s="31" t="str">
        <f>IFERROR(VLOOKUP($C37,구분표!$A$2:$C$313,2,FALSE),"")</f>
        <v/>
      </c>
      <c r="B37" s="22" t="str">
        <f>IFERROR(VLOOKUP($C37,구분표!$A$2:$C$313,3,FALSE),"")</f>
        <v/>
      </c>
      <c r="C37" s="29"/>
      <c r="D37" s="33"/>
      <c r="E37" s="34"/>
      <c r="F37" s="34"/>
      <c r="G37" s="33"/>
      <c r="H37" s="40"/>
      <c r="I37" s="38"/>
      <c r="J37" s="41"/>
      <c r="K37" s="46">
        <f t="shared" si="3"/>
        <v>0</v>
      </c>
      <c r="L37" s="38"/>
      <c r="M37" s="41"/>
      <c r="N37" s="48">
        <f t="shared" si="4"/>
        <v>0</v>
      </c>
      <c r="O37" s="25" t="str">
        <f t="shared" si="5"/>
        <v>X</v>
      </c>
      <c r="P37" s="60"/>
      <c r="Q37" s="60"/>
      <c r="R37" s="112"/>
      <c r="T37" s="25"/>
      <c r="V37" s="25"/>
      <c r="W37" s="38">
        <f t="shared" si="12"/>
        <v>0</v>
      </c>
      <c r="X37" s="38">
        <f t="shared" si="13"/>
        <v>0</v>
      </c>
      <c r="Y37" s="25" t="str">
        <f t="shared" si="6"/>
        <v>OK</v>
      </c>
      <c r="AA37" s="25"/>
      <c r="AB37" s="38">
        <f t="shared" si="7"/>
        <v>0</v>
      </c>
      <c r="AC37" s="38">
        <f t="shared" si="8"/>
        <v>0</v>
      </c>
      <c r="AD37" s="25" t="str">
        <f t="shared" si="9"/>
        <v>OK</v>
      </c>
      <c r="AF37" s="25" t="str">
        <f>IF(AH37="","",IF(V37="도비","세입없음",CONCATENATE(AH37,"-",COUNTIF($AH$7:AH37,AH37))))</f>
        <v/>
      </c>
      <c r="AH37" s="25" t="str">
        <f t="array" ref="AH37">IF(C37="","",INDEX(구분표!$I$2:$I$313, MATCH(1,(구분표!$E$2:$E$313='17년일입'!B37)*(구분표!$F$2:$F$313='17년일입'!C37)*(구분표!$G$2:$G$313='17년일입'!A37),0)))</f>
        <v/>
      </c>
      <c r="AJ37" s="25"/>
      <c r="AL37" s="38">
        <f>IF(AF37="",0,SUMIFS('17년일출'!$X$6:$X$223,'17년일출'!$AG$6:$AG$223,'17년일입'!$AF37))</f>
        <v>0</v>
      </c>
      <c r="AM37" s="38" t="str">
        <f>IF(AF37="","",COUNTIFS('17년일출'!$AG$6:$AG$223,'17년일입'!AF37))</f>
        <v/>
      </c>
      <c r="AN37" s="25" t="str">
        <f t="shared" si="10"/>
        <v>OK</v>
      </c>
      <c r="AP37" s="38">
        <f>IF(AF37="",0,SUMIFS('17년일출'!$AC$6:$AC$223,'17년일출'!$AG$6:$AG$223,'17년일입'!$AF37))</f>
        <v>0</v>
      </c>
      <c r="AQ37" s="38" t="str">
        <f>IF(AF37="","",COUNTIFS('17년일출'!$AG$6:$AG$223,AF37))</f>
        <v/>
      </c>
      <c r="AR37" s="25" t="str">
        <f t="shared" si="11"/>
        <v>OK</v>
      </c>
    </row>
    <row r="38" spans="1:44" ht="50.1" customHeight="1" x14ac:dyDescent="0.3">
      <c r="A38" s="31" t="str">
        <f>IFERROR(VLOOKUP($C38,구분표!$A$2:$C$313,2,FALSE),"")</f>
        <v/>
      </c>
      <c r="B38" s="22" t="str">
        <f>IFERROR(VLOOKUP($C38,구분표!$A$2:$C$313,3,FALSE),"")</f>
        <v/>
      </c>
      <c r="C38" s="29"/>
      <c r="D38" s="33"/>
      <c r="E38" s="34"/>
      <c r="F38" s="34"/>
      <c r="G38" s="33"/>
      <c r="H38" s="40"/>
      <c r="I38" s="38"/>
      <c r="J38" s="41"/>
      <c r="K38" s="46">
        <f t="shared" si="3"/>
        <v>0</v>
      </c>
      <c r="L38" s="38"/>
      <c r="M38" s="41"/>
      <c r="N38" s="48">
        <f t="shared" si="4"/>
        <v>0</v>
      </c>
      <c r="O38" s="25" t="str">
        <f t="shared" si="5"/>
        <v>X</v>
      </c>
      <c r="P38" s="60"/>
      <c r="Q38" s="60"/>
      <c r="R38" s="112"/>
      <c r="T38" s="25"/>
      <c r="V38" s="25"/>
      <c r="W38" s="38">
        <f t="shared" si="12"/>
        <v>0</v>
      </c>
      <c r="X38" s="38">
        <f t="shared" si="13"/>
        <v>0</v>
      </c>
      <c r="Y38" s="25" t="str">
        <f t="shared" si="6"/>
        <v>OK</v>
      </c>
      <c r="AA38" s="25"/>
      <c r="AB38" s="38">
        <f t="shared" si="7"/>
        <v>0</v>
      </c>
      <c r="AC38" s="38">
        <f t="shared" si="8"/>
        <v>0</v>
      </c>
      <c r="AD38" s="25" t="str">
        <f t="shared" si="9"/>
        <v>OK</v>
      </c>
      <c r="AF38" s="25" t="str">
        <f>IF(AH38="","",IF(V38="도비","세입없음",CONCATENATE(AH38,"-",COUNTIF($AH$7:AH38,AH38))))</f>
        <v/>
      </c>
      <c r="AH38" s="25" t="str">
        <f t="array" ref="AH38">IF(C38="","",INDEX(구분표!$I$2:$I$313, MATCH(1,(구분표!$E$2:$E$313='17년일입'!B38)*(구분표!$F$2:$F$313='17년일입'!C38)*(구분표!$G$2:$G$313='17년일입'!A38),0)))</f>
        <v/>
      </c>
      <c r="AJ38" s="25"/>
      <c r="AL38" s="38">
        <f>IF(AF38="",0,SUMIFS('17년일출'!$X$6:$X$223,'17년일출'!$AG$6:$AG$223,'17년일입'!$AF38))</f>
        <v>0</v>
      </c>
      <c r="AM38" s="38" t="str">
        <f>IF(AF38="","",COUNTIFS('17년일출'!$AG$6:$AG$223,'17년일입'!AF38))</f>
        <v/>
      </c>
      <c r="AN38" s="25" t="str">
        <f t="shared" si="10"/>
        <v>OK</v>
      </c>
      <c r="AP38" s="38">
        <f>IF(AF38="",0,SUMIFS('17년일출'!$AC$6:$AC$223,'17년일출'!$AG$6:$AG$223,'17년일입'!$AF38))</f>
        <v>0</v>
      </c>
      <c r="AQ38" s="38" t="str">
        <f>IF(AF38="","",COUNTIFS('17년일출'!$AG$6:$AG$223,AF38))</f>
        <v/>
      </c>
      <c r="AR38" s="25" t="str">
        <f t="shared" si="11"/>
        <v>OK</v>
      </c>
    </row>
    <row r="39" spans="1:44" ht="50.1" customHeight="1" x14ac:dyDescent="0.3">
      <c r="A39" s="31" t="str">
        <f>IFERROR(VLOOKUP($C39,구분표!$A$2:$C$313,2,FALSE),"")</f>
        <v/>
      </c>
      <c r="B39" s="22" t="str">
        <f>IFERROR(VLOOKUP($C39,구분표!$A$2:$C$313,3,FALSE),"")</f>
        <v/>
      </c>
      <c r="C39" s="29"/>
      <c r="D39" s="33"/>
      <c r="E39" s="34"/>
      <c r="F39" s="34"/>
      <c r="G39" s="33"/>
      <c r="H39" s="40"/>
      <c r="I39" s="38"/>
      <c r="J39" s="41"/>
      <c r="K39" s="46">
        <f t="shared" si="3"/>
        <v>0</v>
      </c>
      <c r="L39" s="38"/>
      <c r="M39" s="41"/>
      <c r="N39" s="48">
        <f t="shared" si="4"/>
        <v>0</v>
      </c>
      <c r="O39" s="25" t="str">
        <f t="shared" si="5"/>
        <v>X</v>
      </c>
      <c r="P39" s="60"/>
      <c r="Q39" s="60"/>
      <c r="R39" s="112"/>
      <c r="T39" s="25"/>
      <c r="V39" s="25"/>
      <c r="W39" s="38">
        <f t="shared" si="12"/>
        <v>0</v>
      </c>
      <c r="X39" s="38">
        <f t="shared" si="13"/>
        <v>0</v>
      </c>
      <c r="Y39" s="25" t="str">
        <f t="shared" si="6"/>
        <v>OK</v>
      </c>
      <c r="AA39" s="25"/>
      <c r="AB39" s="38">
        <f t="shared" si="7"/>
        <v>0</v>
      </c>
      <c r="AC39" s="38">
        <f t="shared" si="8"/>
        <v>0</v>
      </c>
      <c r="AD39" s="25" t="str">
        <f t="shared" si="9"/>
        <v>OK</v>
      </c>
      <c r="AF39" s="25" t="str">
        <f>IF(AH39="","",IF(V39="도비","세입없음",CONCATENATE(AH39,"-",COUNTIF($AH$7:AH39,AH39))))</f>
        <v/>
      </c>
      <c r="AH39" s="25" t="str">
        <f t="array" ref="AH39">IF(C39="","",INDEX(구분표!$I$2:$I$313, MATCH(1,(구분표!$E$2:$E$313='17년일입'!B39)*(구분표!$F$2:$F$313='17년일입'!C39)*(구분표!$G$2:$G$313='17년일입'!A39),0)))</f>
        <v/>
      </c>
      <c r="AJ39" s="25"/>
      <c r="AL39" s="38">
        <f>IF(AF39="",0,SUMIFS('17년일출'!$X$6:$X$223,'17년일출'!$AG$6:$AG$223,'17년일입'!$AF39))</f>
        <v>0</v>
      </c>
      <c r="AM39" s="38" t="str">
        <f>IF(AF39="","",COUNTIFS('17년일출'!$AG$6:$AG$223,'17년일입'!AF39))</f>
        <v/>
      </c>
      <c r="AN39" s="25" t="str">
        <f t="shared" si="10"/>
        <v>OK</v>
      </c>
      <c r="AP39" s="38">
        <f>IF(AF39="",0,SUMIFS('17년일출'!$AC$6:$AC$223,'17년일출'!$AG$6:$AG$223,'17년일입'!$AF39))</f>
        <v>0</v>
      </c>
      <c r="AQ39" s="38" t="str">
        <f>IF(AF39="","",COUNTIFS('17년일출'!$AG$6:$AG$223,AF39))</f>
        <v/>
      </c>
      <c r="AR39" s="25" t="str">
        <f t="shared" si="11"/>
        <v>OK</v>
      </c>
    </row>
    <row r="40" spans="1:44" ht="50.1" customHeight="1" x14ac:dyDescent="0.3">
      <c r="A40" s="31" t="str">
        <f>IFERROR(VLOOKUP($C40,구분표!$A$2:$C$313,2,FALSE),"")</f>
        <v/>
      </c>
      <c r="B40" s="22" t="str">
        <f>IFERROR(VLOOKUP($C40,구분표!$A$2:$C$313,3,FALSE),"")</f>
        <v/>
      </c>
      <c r="C40" s="29"/>
      <c r="D40" s="33"/>
      <c r="E40" s="34"/>
      <c r="F40" s="34"/>
      <c r="G40" s="33"/>
      <c r="H40" s="40"/>
      <c r="I40" s="38"/>
      <c r="J40" s="41"/>
      <c r="K40" s="46">
        <f t="shared" si="3"/>
        <v>0</v>
      </c>
      <c r="L40" s="38"/>
      <c r="M40" s="41"/>
      <c r="N40" s="48">
        <f t="shared" si="4"/>
        <v>0</v>
      </c>
      <c r="O40" s="25" t="str">
        <f t="shared" si="5"/>
        <v>X</v>
      </c>
      <c r="P40" s="60"/>
      <c r="Q40" s="60"/>
      <c r="R40" s="112"/>
      <c r="T40" s="25"/>
      <c r="V40" s="25"/>
      <c r="W40" s="38">
        <f t="shared" si="12"/>
        <v>0</v>
      </c>
      <c r="X40" s="38">
        <f t="shared" si="13"/>
        <v>0</v>
      </c>
      <c r="Y40" s="25" t="str">
        <f t="shared" si="6"/>
        <v>OK</v>
      </c>
      <c r="AA40" s="25"/>
      <c r="AB40" s="38">
        <f t="shared" si="7"/>
        <v>0</v>
      </c>
      <c r="AC40" s="38">
        <f t="shared" si="8"/>
        <v>0</v>
      </c>
      <c r="AD40" s="25" t="str">
        <f t="shared" si="9"/>
        <v>OK</v>
      </c>
      <c r="AF40" s="25" t="str">
        <f>IF(AH40="","",IF(V40="도비","세입없음",CONCATENATE(AH40,"-",COUNTIF($AH$7:AH40,AH40))))</f>
        <v/>
      </c>
      <c r="AH40" s="25" t="str">
        <f t="array" ref="AH40">IF(C40="","",INDEX(구분표!$I$2:$I$313, MATCH(1,(구분표!$E$2:$E$313='17년일입'!B40)*(구분표!$F$2:$F$313='17년일입'!C40)*(구분표!$G$2:$G$313='17년일입'!A40),0)))</f>
        <v/>
      </c>
      <c r="AJ40" s="25"/>
      <c r="AL40" s="38">
        <f>IF(AF40="",0,SUMIFS('17년일출'!$X$6:$X$223,'17년일출'!$AG$6:$AG$223,'17년일입'!$AF40))</f>
        <v>0</v>
      </c>
      <c r="AM40" s="38" t="str">
        <f>IF(AF40="","",COUNTIFS('17년일출'!$AG$6:$AG$223,'17년일입'!AF40))</f>
        <v/>
      </c>
      <c r="AN40" s="25" t="str">
        <f t="shared" si="10"/>
        <v>OK</v>
      </c>
      <c r="AP40" s="38">
        <f>IF(AF40="",0,SUMIFS('17년일출'!$AC$6:$AC$223,'17년일출'!$AG$6:$AG$223,'17년일입'!$AF40))</f>
        <v>0</v>
      </c>
      <c r="AQ40" s="38" t="str">
        <f>IF(AF40="","",COUNTIFS('17년일출'!$AG$6:$AG$223,AF40))</f>
        <v/>
      </c>
      <c r="AR40" s="25" t="str">
        <f t="shared" si="11"/>
        <v>OK</v>
      </c>
    </row>
    <row r="41" spans="1:44" ht="50.1" customHeight="1" x14ac:dyDescent="0.3">
      <c r="A41" s="31" t="str">
        <f>IFERROR(VLOOKUP($C41,구분표!$A$2:$C$313,2,FALSE),"")</f>
        <v/>
      </c>
      <c r="B41" s="22" t="str">
        <f>IFERROR(VLOOKUP($C41,구분표!$A$2:$C$313,3,FALSE),"")</f>
        <v/>
      </c>
      <c r="C41" s="29"/>
      <c r="D41" s="33"/>
      <c r="E41" s="34"/>
      <c r="F41" s="34"/>
      <c r="G41" s="33"/>
      <c r="H41" s="40"/>
      <c r="I41" s="38"/>
      <c r="J41" s="41"/>
      <c r="K41" s="46">
        <f t="shared" si="3"/>
        <v>0</v>
      </c>
      <c r="L41" s="38"/>
      <c r="M41" s="41"/>
      <c r="N41" s="48">
        <f t="shared" si="4"/>
        <v>0</v>
      </c>
      <c r="O41" s="25" t="str">
        <f t="shared" si="5"/>
        <v>X</v>
      </c>
      <c r="P41" s="60"/>
      <c r="Q41" s="60"/>
      <c r="R41" s="112"/>
      <c r="T41" s="25"/>
      <c r="V41" s="25"/>
      <c r="W41" s="38">
        <f t="shared" si="12"/>
        <v>0</v>
      </c>
      <c r="X41" s="38">
        <f t="shared" si="13"/>
        <v>0</v>
      </c>
      <c r="Y41" s="25" t="str">
        <f t="shared" si="6"/>
        <v>OK</v>
      </c>
      <c r="AA41" s="25"/>
      <c r="AB41" s="38">
        <f t="shared" si="7"/>
        <v>0</v>
      </c>
      <c r="AC41" s="38">
        <f t="shared" si="8"/>
        <v>0</v>
      </c>
      <c r="AD41" s="25" t="str">
        <f t="shared" si="9"/>
        <v>OK</v>
      </c>
      <c r="AF41" s="25" t="str">
        <f>IF(AH41="","",IF(V41="도비","세입없음",CONCATENATE(AH41,"-",COUNTIF($AH$7:AH41,AH41))))</f>
        <v/>
      </c>
      <c r="AH41" s="25" t="str">
        <f t="array" ref="AH41">IF(C41="","",INDEX(구분표!$I$2:$I$313, MATCH(1,(구분표!$E$2:$E$313='17년일입'!B41)*(구분표!$F$2:$F$313='17년일입'!C41)*(구분표!$G$2:$G$313='17년일입'!A41),0)))</f>
        <v/>
      </c>
      <c r="AJ41" s="25"/>
      <c r="AL41" s="38">
        <f>IF(AF41="",0,SUMIFS('17년일출'!$X$6:$X$223,'17년일출'!$AG$6:$AG$223,'17년일입'!$AF41))</f>
        <v>0</v>
      </c>
      <c r="AM41" s="38" t="str">
        <f>IF(AF41="","",COUNTIFS('17년일출'!$AG$6:$AG$223,'17년일입'!AF41))</f>
        <v/>
      </c>
      <c r="AN41" s="25" t="str">
        <f t="shared" si="10"/>
        <v>OK</v>
      </c>
      <c r="AP41" s="38">
        <f>IF(AF41="",0,SUMIFS('17년일출'!$AC$6:$AC$223,'17년일출'!$AG$6:$AG$223,'17년일입'!$AF41))</f>
        <v>0</v>
      </c>
      <c r="AQ41" s="38" t="str">
        <f>IF(AF41="","",COUNTIFS('17년일출'!$AG$6:$AG$223,AF41))</f>
        <v/>
      </c>
      <c r="AR41" s="25" t="str">
        <f t="shared" si="11"/>
        <v>OK</v>
      </c>
    </row>
    <row r="42" spans="1:44" ht="50.1" customHeight="1" x14ac:dyDescent="0.3">
      <c r="A42" s="31" t="str">
        <f>IFERROR(VLOOKUP($C42,구분표!$A$2:$C$313,2,FALSE),"")</f>
        <v/>
      </c>
      <c r="B42" s="22" t="str">
        <f>IFERROR(VLOOKUP($C42,구분표!$A$2:$C$313,3,FALSE),"")</f>
        <v/>
      </c>
      <c r="C42" s="29"/>
      <c r="D42" s="33"/>
      <c r="E42" s="34"/>
      <c r="F42" s="34"/>
      <c r="G42" s="33"/>
      <c r="H42" s="40"/>
      <c r="I42" s="38"/>
      <c r="J42" s="41"/>
      <c r="K42" s="46">
        <f t="shared" si="3"/>
        <v>0</v>
      </c>
      <c r="L42" s="38"/>
      <c r="M42" s="41"/>
      <c r="N42" s="48">
        <f t="shared" si="4"/>
        <v>0</v>
      </c>
      <c r="O42" s="25" t="str">
        <f t="shared" si="5"/>
        <v>X</v>
      </c>
      <c r="P42" s="60"/>
      <c r="Q42" s="60"/>
      <c r="R42" s="112"/>
      <c r="T42" s="25"/>
      <c r="V42" s="25"/>
      <c r="W42" s="38">
        <f t="shared" si="12"/>
        <v>0</v>
      </c>
      <c r="X42" s="38">
        <f t="shared" si="13"/>
        <v>0</v>
      </c>
      <c r="Y42" s="25" t="str">
        <f t="shared" si="6"/>
        <v>OK</v>
      </c>
      <c r="AA42" s="25"/>
      <c r="AB42" s="38">
        <f t="shared" si="7"/>
        <v>0</v>
      </c>
      <c r="AC42" s="38">
        <f t="shared" si="8"/>
        <v>0</v>
      </c>
      <c r="AD42" s="25" t="str">
        <f t="shared" si="9"/>
        <v>OK</v>
      </c>
      <c r="AF42" s="25" t="str">
        <f>IF(AH42="","",IF(V42="도비","세입없음",CONCATENATE(AH42,"-",COUNTIF($AH$7:AH42,AH42))))</f>
        <v/>
      </c>
      <c r="AH42" s="25" t="str">
        <f t="array" ref="AH42">IF(C42="","",INDEX(구분표!$I$2:$I$313, MATCH(1,(구분표!$E$2:$E$313='17년일입'!B42)*(구분표!$F$2:$F$313='17년일입'!C42)*(구분표!$G$2:$G$313='17년일입'!A42),0)))</f>
        <v/>
      </c>
      <c r="AJ42" s="25"/>
      <c r="AL42" s="38">
        <f>IF(AF42="",0,SUMIFS('17년일출'!$X$6:$X$223,'17년일출'!$AG$6:$AG$223,'17년일입'!$AF42))</f>
        <v>0</v>
      </c>
      <c r="AM42" s="38" t="str">
        <f>IF(AF42="","",COUNTIFS('17년일출'!$AG$6:$AG$223,'17년일입'!AF42))</f>
        <v/>
      </c>
      <c r="AN42" s="25" t="str">
        <f t="shared" si="10"/>
        <v>OK</v>
      </c>
      <c r="AP42" s="38">
        <f>IF(AF42="",0,SUMIFS('17년일출'!$AC$6:$AC$223,'17년일출'!$AG$6:$AG$223,'17년일입'!$AF42))</f>
        <v>0</v>
      </c>
      <c r="AQ42" s="38" t="str">
        <f>IF(AF42="","",COUNTIFS('17년일출'!$AG$6:$AG$223,AF42))</f>
        <v/>
      </c>
      <c r="AR42" s="25" t="str">
        <f t="shared" si="11"/>
        <v>OK</v>
      </c>
    </row>
    <row r="43" spans="1:44" ht="50.1" customHeight="1" x14ac:dyDescent="0.3">
      <c r="A43" s="31" t="str">
        <f>IFERROR(VLOOKUP($C43,구분표!$A$2:$C$313,2,FALSE),"")</f>
        <v/>
      </c>
      <c r="B43" s="22" t="str">
        <f>IFERROR(VLOOKUP($C43,구분표!$A$2:$C$313,3,FALSE),"")</f>
        <v/>
      </c>
      <c r="C43" s="29"/>
      <c r="D43" s="33"/>
      <c r="E43" s="34"/>
      <c r="F43" s="34"/>
      <c r="G43" s="33"/>
      <c r="H43" s="40"/>
      <c r="I43" s="38"/>
      <c r="J43" s="41"/>
      <c r="K43" s="46">
        <f t="shared" si="3"/>
        <v>0</v>
      </c>
      <c r="L43" s="38"/>
      <c r="M43" s="41"/>
      <c r="N43" s="48">
        <f t="shared" si="4"/>
        <v>0</v>
      </c>
      <c r="O43" s="25" t="str">
        <f t="shared" si="5"/>
        <v>X</v>
      </c>
      <c r="P43" s="60"/>
      <c r="Q43" s="60"/>
      <c r="R43" s="112"/>
      <c r="T43" s="25"/>
      <c r="V43" s="25"/>
      <c r="W43" s="38">
        <f t="shared" si="12"/>
        <v>0</v>
      </c>
      <c r="X43" s="38">
        <f t="shared" si="13"/>
        <v>0</v>
      </c>
      <c r="Y43" s="25" t="str">
        <f t="shared" si="6"/>
        <v>OK</v>
      </c>
      <c r="AA43" s="25"/>
      <c r="AB43" s="38">
        <f t="shared" si="7"/>
        <v>0</v>
      </c>
      <c r="AC43" s="38">
        <f t="shared" si="8"/>
        <v>0</v>
      </c>
      <c r="AD43" s="25" t="str">
        <f t="shared" si="9"/>
        <v>OK</v>
      </c>
      <c r="AF43" s="25" t="str">
        <f>IF(AH43="","",IF(V43="도비","세입없음",CONCATENATE(AH43,"-",COUNTIF($AH$7:AH43,AH43))))</f>
        <v/>
      </c>
      <c r="AH43" s="25" t="str">
        <f t="array" ref="AH43">IF(C43="","",INDEX(구분표!$I$2:$I$313, MATCH(1,(구분표!$E$2:$E$313='17년일입'!B43)*(구분표!$F$2:$F$313='17년일입'!C43)*(구분표!$G$2:$G$313='17년일입'!A43),0)))</f>
        <v/>
      </c>
      <c r="AJ43" s="25"/>
      <c r="AL43" s="38">
        <f>IF(AF43="",0,SUMIFS('17년일출'!$X$6:$X$223,'17년일출'!$AG$6:$AG$223,'17년일입'!$AF43))</f>
        <v>0</v>
      </c>
      <c r="AM43" s="38" t="str">
        <f>IF(AF43="","",COUNTIFS('17년일출'!$AG$6:$AG$223,'17년일입'!AF43))</f>
        <v/>
      </c>
      <c r="AN43" s="25" t="str">
        <f t="shared" si="10"/>
        <v>OK</v>
      </c>
      <c r="AP43" s="38">
        <f>IF(AF43="",0,SUMIFS('17년일출'!$AC$6:$AC$223,'17년일출'!$AG$6:$AG$223,'17년일입'!$AF43))</f>
        <v>0</v>
      </c>
      <c r="AQ43" s="38" t="str">
        <f>IF(AF43="","",COUNTIFS('17년일출'!$AG$6:$AG$223,AF43))</f>
        <v/>
      </c>
      <c r="AR43" s="25" t="str">
        <f t="shared" si="11"/>
        <v>OK</v>
      </c>
    </row>
    <row r="44" spans="1:44" ht="50.1" customHeight="1" x14ac:dyDescent="0.3">
      <c r="A44" s="31" t="str">
        <f>IFERROR(VLOOKUP($C44,구분표!$A$2:$C$313,2,FALSE),"")</f>
        <v/>
      </c>
      <c r="B44" s="22" t="str">
        <f>IFERROR(VLOOKUP($C44,구분표!$A$2:$C$313,3,FALSE),"")</f>
        <v/>
      </c>
      <c r="C44" s="29"/>
      <c r="D44" s="33"/>
      <c r="E44" s="34"/>
      <c r="F44" s="34"/>
      <c r="G44" s="33"/>
      <c r="H44" s="40"/>
      <c r="I44" s="38"/>
      <c r="J44" s="41"/>
      <c r="K44" s="46">
        <f t="shared" si="3"/>
        <v>0</v>
      </c>
      <c r="L44" s="38"/>
      <c r="M44" s="41"/>
      <c r="N44" s="48">
        <f t="shared" si="4"/>
        <v>0</v>
      </c>
      <c r="O44" s="25" t="str">
        <f t="shared" si="5"/>
        <v>X</v>
      </c>
      <c r="P44" s="60"/>
      <c r="Q44" s="60"/>
      <c r="R44" s="112"/>
      <c r="T44" s="25"/>
      <c r="V44" s="25"/>
      <c r="W44" s="38">
        <f t="shared" si="12"/>
        <v>0</v>
      </c>
      <c r="X44" s="38">
        <f t="shared" si="13"/>
        <v>0</v>
      </c>
      <c r="Y44" s="25" t="str">
        <f t="shared" si="6"/>
        <v>OK</v>
      </c>
      <c r="AA44" s="25"/>
      <c r="AB44" s="38">
        <f t="shared" si="7"/>
        <v>0</v>
      </c>
      <c r="AC44" s="38">
        <f t="shared" si="8"/>
        <v>0</v>
      </c>
      <c r="AD44" s="25" t="str">
        <f t="shared" si="9"/>
        <v>OK</v>
      </c>
      <c r="AF44" s="25" t="str">
        <f>IF(AH44="","",IF(V44="도비","세입없음",CONCATENATE(AH44,"-",COUNTIF($AH$7:AH44,AH44))))</f>
        <v/>
      </c>
      <c r="AH44" s="25" t="str">
        <f t="array" ref="AH44">IF(C44="","",INDEX(구분표!$I$2:$I$313, MATCH(1,(구분표!$E$2:$E$313='17년일입'!B44)*(구분표!$F$2:$F$313='17년일입'!C44)*(구분표!$G$2:$G$313='17년일입'!A44),0)))</f>
        <v/>
      </c>
      <c r="AJ44" s="25"/>
      <c r="AL44" s="38">
        <f>IF(AF44="",0,SUMIFS('17년일출'!$X$6:$X$223,'17년일출'!$AG$6:$AG$223,'17년일입'!$AF44))</f>
        <v>0</v>
      </c>
      <c r="AM44" s="38" t="str">
        <f>IF(AF44="","",COUNTIFS('17년일출'!$AG$6:$AG$223,'17년일입'!AF44))</f>
        <v/>
      </c>
      <c r="AN44" s="25" t="str">
        <f t="shared" si="10"/>
        <v>OK</v>
      </c>
      <c r="AP44" s="38">
        <f>IF(AF44="",0,SUMIFS('17년일출'!$AC$6:$AC$223,'17년일출'!$AG$6:$AG$223,'17년일입'!$AF44))</f>
        <v>0</v>
      </c>
      <c r="AQ44" s="38" t="str">
        <f>IF(AF44="","",COUNTIFS('17년일출'!$AG$6:$AG$223,AF44))</f>
        <v/>
      </c>
      <c r="AR44" s="25" t="str">
        <f t="shared" si="11"/>
        <v>OK</v>
      </c>
    </row>
    <row r="45" spans="1:44" ht="50.1" customHeight="1" x14ac:dyDescent="0.3">
      <c r="A45" s="31" t="str">
        <f>IFERROR(VLOOKUP($C45,구분표!$A$2:$C$313,2,FALSE),"")</f>
        <v/>
      </c>
      <c r="B45" s="22" t="str">
        <f>IFERROR(VLOOKUP($C45,구분표!$A$2:$C$313,3,FALSE),"")</f>
        <v/>
      </c>
      <c r="C45" s="29"/>
      <c r="D45" s="33"/>
      <c r="E45" s="34"/>
      <c r="F45" s="34"/>
      <c r="G45" s="33"/>
      <c r="H45" s="40"/>
      <c r="I45" s="38"/>
      <c r="J45" s="41"/>
      <c r="K45" s="46">
        <f t="shared" si="3"/>
        <v>0</v>
      </c>
      <c r="L45" s="38"/>
      <c r="M45" s="41"/>
      <c r="N45" s="48">
        <f t="shared" si="4"/>
        <v>0</v>
      </c>
      <c r="O45" s="25" t="str">
        <f t="shared" si="5"/>
        <v>X</v>
      </c>
      <c r="P45" s="60"/>
      <c r="Q45" s="60"/>
      <c r="R45" s="112"/>
      <c r="T45" s="25"/>
      <c r="V45" s="25"/>
      <c r="W45" s="38">
        <f t="shared" si="12"/>
        <v>0</v>
      </c>
      <c r="X45" s="38">
        <f t="shared" si="13"/>
        <v>0</v>
      </c>
      <c r="Y45" s="25" t="str">
        <f t="shared" si="6"/>
        <v>OK</v>
      </c>
      <c r="AA45" s="25"/>
      <c r="AB45" s="38">
        <f t="shared" si="7"/>
        <v>0</v>
      </c>
      <c r="AC45" s="38">
        <f t="shared" si="8"/>
        <v>0</v>
      </c>
      <c r="AD45" s="25" t="str">
        <f t="shared" si="9"/>
        <v>OK</v>
      </c>
      <c r="AF45" s="25" t="str">
        <f>IF(AH45="","",IF(V45="도비","세입없음",CONCATENATE(AH45,"-",COUNTIF($AH$7:AH45,AH45))))</f>
        <v/>
      </c>
      <c r="AH45" s="25" t="str">
        <f t="array" ref="AH45">IF(C45="","",INDEX(구분표!$I$2:$I$313, MATCH(1,(구분표!$E$2:$E$313='17년일입'!B45)*(구분표!$F$2:$F$313='17년일입'!C45)*(구분표!$G$2:$G$313='17년일입'!A45),0)))</f>
        <v/>
      </c>
      <c r="AJ45" s="25"/>
      <c r="AL45" s="38">
        <f>IF(AF45="",0,SUMIFS('17년일출'!$X$6:$X$223,'17년일출'!$AG$6:$AG$223,'17년일입'!$AF45))</f>
        <v>0</v>
      </c>
      <c r="AM45" s="38" t="str">
        <f>IF(AF45="","",COUNTIFS('17년일출'!$AG$6:$AG$223,'17년일입'!AF45))</f>
        <v/>
      </c>
      <c r="AN45" s="25" t="str">
        <f t="shared" si="10"/>
        <v>OK</v>
      </c>
      <c r="AP45" s="38">
        <f>IF(AF45="",0,SUMIFS('17년일출'!$AC$6:$AC$223,'17년일출'!$AG$6:$AG$223,'17년일입'!$AF45))</f>
        <v>0</v>
      </c>
      <c r="AQ45" s="38" t="str">
        <f>IF(AF45="","",COUNTIFS('17년일출'!$AG$6:$AG$223,AF45))</f>
        <v/>
      </c>
      <c r="AR45" s="25" t="str">
        <f t="shared" si="11"/>
        <v>OK</v>
      </c>
    </row>
    <row r="46" spans="1:44" ht="50.1" customHeight="1" x14ac:dyDescent="0.3">
      <c r="A46" s="31" t="str">
        <f>IFERROR(VLOOKUP($C46,구분표!$A$2:$C$313,2,FALSE),"")</f>
        <v/>
      </c>
      <c r="B46" s="22" t="str">
        <f>IFERROR(VLOOKUP($C46,구분표!$A$2:$C$313,3,FALSE),"")</f>
        <v/>
      </c>
      <c r="C46" s="29"/>
      <c r="D46" s="33"/>
      <c r="E46" s="34"/>
      <c r="F46" s="34"/>
      <c r="G46" s="33"/>
      <c r="H46" s="40"/>
      <c r="I46" s="38"/>
      <c r="J46" s="41"/>
      <c r="K46" s="46">
        <f t="shared" si="3"/>
        <v>0</v>
      </c>
      <c r="L46" s="38"/>
      <c r="M46" s="41"/>
      <c r="N46" s="48">
        <f t="shared" si="4"/>
        <v>0</v>
      </c>
      <c r="O46" s="25" t="str">
        <f t="shared" si="5"/>
        <v>X</v>
      </c>
      <c r="P46" s="60"/>
      <c r="Q46" s="60"/>
      <c r="R46" s="112"/>
      <c r="T46" s="25"/>
      <c r="V46" s="25"/>
      <c r="W46" s="38">
        <f t="shared" si="12"/>
        <v>0</v>
      </c>
      <c r="X46" s="38">
        <f t="shared" si="13"/>
        <v>0</v>
      </c>
      <c r="Y46" s="25" t="str">
        <f t="shared" si="6"/>
        <v>OK</v>
      </c>
      <c r="AA46" s="25"/>
      <c r="AB46" s="38">
        <f t="shared" si="7"/>
        <v>0</v>
      </c>
      <c r="AC46" s="38">
        <f t="shared" si="8"/>
        <v>0</v>
      </c>
      <c r="AD46" s="25" t="str">
        <f t="shared" si="9"/>
        <v>OK</v>
      </c>
      <c r="AF46" s="25" t="str">
        <f>IF(AH46="","",IF(V46="도비","세입없음",CONCATENATE(AH46,"-",COUNTIF($AH$7:AH46,AH46))))</f>
        <v/>
      </c>
      <c r="AH46" s="25" t="str">
        <f t="array" ref="AH46">IF(C46="","",INDEX(구분표!$I$2:$I$313, MATCH(1,(구분표!$E$2:$E$313='17년일입'!B46)*(구분표!$F$2:$F$313='17년일입'!C46)*(구분표!$G$2:$G$313='17년일입'!A46),0)))</f>
        <v/>
      </c>
      <c r="AJ46" s="25"/>
      <c r="AL46" s="38">
        <f>IF(AF46="",0,SUMIFS('17년일출'!$X$6:$X$223,'17년일출'!$AG$6:$AG$223,'17년일입'!$AF46))</f>
        <v>0</v>
      </c>
      <c r="AM46" s="38" t="str">
        <f>IF(AF46="","",COUNTIFS('17년일출'!$AG$6:$AG$223,'17년일입'!AF46))</f>
        <v/>
      </c>
      <c r="AN46" s="25" t="str">
        <f t="shared" si="10"/>
        <v>OK</v>
      </c>
      <c r="AP46" s="38">
        <f>IF(AF46="",0,SUMIFS('17년일출'!$AC$6:$AC$223,'17년일출'!$AG$6:$AG$223,'17년일입'!$AF46))</f>
        <v>0</v>
      </c>
      <c r="AQ46" s="38" t="str">
        <f>IF(AF46="","",COUNTIFS('17년일출'!$AG$6:$AG$223,AF46))</f>
        <v/>
      </c>
      <c r="AR46" s="25" t="str">
        <f t="shared" si="11"/>
        <v>OK</v>
      </c>
    </row>
    <row r="47" spans="1:44" ht="50.1" customHeight="1" x14ac:dyDescent="0.3">
      <c r="A47" s="31" t="str">
        <f>IFERROR(VLOOKUP($C47,구분표!$A$2:$C$313,2,FALSE),"")</f>
        <v/>
      </c>
      <c r="B47" s="22" t="str">
        <f>IFERROR(VLOOKUP($C47,구분표!$A$2:$C$313,3,FALSE),"")</f>
        <v/>
      </c>
      <c r="C47" s="29"/>
      <c r="D47" s="33"/>
      <c r="E47" s="34"/>
      <c r="F47" s="34"/>
      <c r="G47" s="33"/>
      <c r="H47" s="40"/>
      <c r="I47" s="38"/>
      <c r="J47" s="41"/>
      <c r="K47" s="46">
        <f t="shared" si="3"/>
        <v>0</v>
      </c>
      <c r="L47" s="38"/>
      <c r="M47" s="41"/>
      <c r="N47" s="48">
        <f t="shared" si="4"/>
        <v>0</v>
      </c>
      <c r="O47" s="25" t="str">
        <f t="shared" si="5"/>
        <v>X</v>
      </c>
      <c r="P47" s="60"/>
      <c r="Q47" s="60"/>
      <c r="R47" s="112"/>
      <c r="T47" s="25"/>
      <c r="V47" s="25"/>
      <c r="W47" s="38">
        <f t="shared" si="12"/>
        <v>0</v>
      </c>
      <c r="X47" s="38">
        <f t="shared" si="13"/>
        <v>0</v>
      </c>
      <c r="Y47" s="25" t="str">
        <f t="shared" si="6"/>
        <v>OK</v>
      </c>
      <c r="AA47" s="25"/>
      <c r="AB47" s="38">
        <f t="shared" si="7"/>
        <v>0</v>
      </c>
      <c r="AC47" s="38">
        <f t="shared" si="8"/>
        <v>0</v>
      </c>
      <c r="AD47" s="25" t="str">
        <f t="shared" si="9"/>
        <v>OK</v>
      </c>
      <c r="AF47" s="25" t="str">
        <f>IF(AH47="","",IF(V47="도비","세입없음",CONCATENATE(AH47,"-",COUNTIF($AH$7:AH47,AH47))))</f>
        <v/>
      </c>
      <c r="AH47" s="25" t="str">
        <f t="array" ref="AH47">IF(C47="","",INDEX(구분표!$I$2:$I$313, MATCH(1,(구분표!$E$2:$E$313='17년일입'!B47)*(구분표!$F$2:$F$313='17년일입'!C47)*(구분표!$G$2:$G$313='17년일입'!A47),0)))</f>
        <v/>
      </c>
      <c r="AJ47" s="25"/>
      <c r="AL47" s="38">
        <f>IF(AF47="",0,SUMIFS('17년일출'!$X$6:$X$223,'17년일출'!$AG$6:$AG$223,'17년일입'!$AF47))</f>
        <v>0</v>
      </c>
      <c r="AM47" s="38" t="str">
        <f>IF(AF47="","",COUNTIFS('17년일출'!$AG$6:$AG$223,'17년일입'!AF47))</f>
        <v/>
      </c>
      <c r="AN47" s="25" t="str">
        <f t="shared" si="10"/>
        <v>OK</v>
      </c>
      <c r="AP47" s="38">
        <f>IF(AF47="",0,SUMIFS('17년일출'!$AC$6:$AC$223,'17년일출'!$AG$6:$AG$223,'17년일입'!$AF47))</f>
        <v>0</v>
      </c>
      <c r="AQ47" s="38" t="str">
        <f>IF(AF47="","",COUNTIFS('17년일출'!$AG$6:$AG$223,AF47))</f>
        <v/>
      </c>
      <c r="AR47" s="25" t="str">
        <f t="shared" si="11"/>
        <v>OK</v>
      </c>
    </row>
    <row r="48" spans="1:44" ht="50.1" customHeight="1" x14ac:dyDescent="0.3">
      <c r="A48" s="31" t="str">
        <f>IFERROR(VLOOKUP($C48,구분표!$A$2:$C$313,2,FALSE),"")</f>
        <v/>
      </c>
      <c r="B48" s="22" t="str">
        <f>IFERROR(VLOOKUP($C48,구분표!$A$2:$C$313,3,FALSE),"")</f>
        <v/>
      </c>
      <c r="C48" s="29"/>
      <c r="D48" s="33"/>
      <c r="E48" s="34"/>
      <c r="F48" s="34"/>
      <c r="G48" s="33"/>
      <c r="H48" s="40"/>
      <c r="I48" s="38"/>
      <c r="J48" s="41"/>
      <c r="K48" s="46">
        <f t="shared" si="3"/>
        <v>0</v>
      </c>
      <c r="L48" s="38"/>
      <c r="M48" s="41"/>
      <c r="N48" s="48">
        <f t="shared" si="4"/>
        <v>0</v>
      </c>
      <c r="O48" s="25" t="str">
        <f t="shared" si="5"/>
        <v>X</v>
      </c>
      <c r="P48" s="60"/>
      <c r="Q48" s="60"/>
      <c r="R48" s="112"/>
      <c r="T48" s="25"/>
      <c r="V48" s="25"/>
      <c r="W48" s="38">
        <f t="shared" si="12"/>
        <v>0</v>
      </c>
      <c r="X48" s="38">
        <f t="shared" si="13"/>
        <v>0</v>
      </c>
      <c r="Y48" s="25" t="str">
        <f t="shared" si="6"/>
        <v>OK</v>
      </c>
      <c r="AA48" s="25"/>
      <c r="AB48" s="38">
        <f t="shared" si="7"/>
        <v>0</v>
      </c>
      <c r="AC48" s="38">
        <f t="shared" si="8"/>
        <v>0</v>
      </c>
      <c r="AD48" s="25" t="str">
        <f t="shared" si="9"/>
        <v>OK</v>
      </c>
      <c r="AF48" s="25" t="str">
        <f>IF(AH48="","",IF(V48="도비","세입없음",CONCATENATE(AH48,"-",COUNTIF($AH$7:AH48,AH48))))</f>
        <v/>
      </c>
      <c r="AH48" s="25" t="str">
        <f t="array" ref="AH48">IF(C48="","",INDEX(구분표!$I$2:$I$313, MATCH(1,(구분표!$E$2:$E$313='17년일입'!B48)*(구분표!$F$2:$F$313='17년일입'!C48)*(구분표!$G$2:$G$313='17년일입'!A48),0)))</f>
        <v/>
      </c>
      <c r="AJ48" s="25"/>
      <c r="AL48" s="38">
        <f>IF(AF48="",0,SUMIFS('17년일출'!$X$6:$X$223,'17년일출'!$AG$6:$AG$223,'17년일입'!$AF48))</f>
        <v>0</v>
      </c>
      <c r="AM48" s="38" t="str">
        <f>IF(AF48="","",COUNTIFS('17년일출'!$AG$6:$AG$223,'17년일입'!AF48))</f>
        <v/>
      </c>
      <c r="AN48" s="25" t="str">
        <f t="shared" si="10"/>
        <v>OK</v>
      </c>
      <c r="AP48" s="38">
        <f>IF(AF48="",0,SUMIFS('17년일출'!$AC$6:$AC$223,'17년일출'!$AG$6:$AG$223,'17년일입'!$AF48))</f>
        <v>0</v>
      </c>
      <c r="AQ48" s="38" t="str">
        <f>IF(AF48="","",COUNTIFS('17년일출'!$AG$6:$AG$223,AF48))</f>
        <v/>
      </c>
      <c r="AR48" s="25" t="str">
        <f t="shared" si="11"/>
        <v>OK</v>
      </c>
    </row>
    <row r="49" spans="1:44" ht="50.1" customHeight="1" x14ac:dyDescent="0.3">
      <c r="A49" s="31" t="str">
        <f>IFERROR(VLOOKUP($C49,구분표!$A$2:$C$313,2,FALSE),"")</f>
        <v/>
      </c>
      <c r="B49" s="22" t="str">
        <f>IFERROR(VLOOKUP($C49,구분표!$A$2:$C$313,3,FALSE),"")</f>
        <v/>
      </c>
      <c r="C49" s="29"/>
      <c r="D49" s="33"/>
      <c r="E49" s="34"/>
      <c r="F49" s="34"/>
      <c r="G49" s="33"/>
      <c r="H49" s="40"/>
      <c r="I49" s="38"/>
      <c r="J49" s="41"/>
      <c r="K49" s="46">
        <f t="shared" si="3"/>
        <v>0</v>
      </c>
      <c r="L49" s="38"/>
      <c r="M49" s="41"/>
      <c r="N49" s="48">
        <f t="shared" si="4"/>
        <v>0</v>
      </c>
      <c r="O49" s="25" t="str">
        <f t="shared" si="5"/>
        <v>X</v>
      </c>
      <c r="P49" s="60"/>
      <c r="Q49" s="60"/>
      <c r="R49" s="112"/>
      <c r="T49" s="25"/>
      <c r="V49" s="25"/>
      <c r="W49" s="38">
        <f t="shared" si="12"/>
        <v>0</v>
      </c>
      <c r="X49" s="38">
        <f t="shared" si="13"/>
        <v>0</v>
      </c>
      <c r="Y49" s="25" t="str">
        <f t="shared" si="6"/>
        <v>OK</v>
      </c>
      <c r="AA49" s="25"/>
      <c r="AB49" s="38">
        <f t="shared" si="7"/>
        <v>0</v>
      </c>
      <c r="AC49" s="38">
        <f t="shared" si="8"/>
        <v>0</v>
      </c>
      <c r="AD49" s="25" t="str">
        <f t="shared" si="9"/>
        <v>OK</v>
      </c>
      <c r="AF49" s="25" t="str">
        <f>IF(AH49="","",IF(V49="도비","세입없음",CONCATENATE(AH49,"-",COUNTIF($AH$7:AH49,AH49))))</f>
        <v/>
      </c>
      <c r="AH49" s="25" t="str">
        <f t="array" ref="AH49">IF(C49="","",INDEX(구분표!$I$2:$I$313, MATCH(1,(구분표!$E$2:$E$313='17년일입'!B49)*(구분표!$F$2:$F$313='17년일입'!C49)*(구분표!$G$2:$G$313='17년일입'!A49),0)))</f>
        <v/>
      </c>
      <c r="AJ49" s="25"/>
      <c r="AL49" s="38">
        <f>IF(AF49="",0,SUMIFS('17년일출'!$X$6:$X$223,'17년일출'!$AG$6:$AG$223,'17년일입'!$AF49))</f>
        <v>0</v>
      </c>
      <c r="AM49" s="38" t="str">
        <f>IF(AF49="","",COUNTIFS('17년일출'!$AG$6:$AG$223,'17년일입'!AF49))</f>
        <v/>
      </c>
      <c r="AN49" s="25" t="str">
        <f t="shared" si="10"/>
        <v>OK</v>
      </c>
      <c r="AP49" s="38">
        <f>IF(AF49="",0,SUMIFS('17년일출'!$AC$6:$AC$223,'17년일출'!$AG$6:$AG$223,'17년일입'!$AF49))</f>
        <v>0</v>
      </c>
      <c r="AQ49" s="38" t="str">
        <f>IF(AF49="","",COUNTIFS('17년일출'!$AG$6:$AG$223,AF49))</f>
        <v/>
      </c>
      <c r="AR49" s="25" t="str">
        <f t="shared" si="11"/>
        <v>OK</v>
      </c>
    </row>
    <row r="50" spans="1:44" ht="50.1" customHeight="1" x14ac:dyDescent="0.3">
      <c r="A50" s="31" t="str">
        <f>IFERROR(VLOOKUP($C50,구분표!$A$2:$C$313,2,FALSE),"")</f>
        <v/>
      </c>
      <c r="B50" s="22" t="str">
        <f>IFERROR(VLOOKUP($C50,구분표!$A$2:$C$313,3,FALSE),"")</f>
        <v/>
      </c>
      <c r="C50" s="29"/>
      <c r="D50" s="33"/>
      <c r="E50" s="34"/>
      <c r="F50" s="34"/>
      <c r="G50" s="33"/>
      <c r="H50" s="40"/>
      <c r="I50" s="38"/>
      <c r="J50" s="41"/>
      <c r="K50" s="46">
        <f t="shared" si="3"/>
        <v>0</v>
      </c>
      <c r="L50" s="38"/>
      <c r="M50" s="41"/>
      <c r="N50" s="48">
        <f t="shared" si="4"/>
        <v>0</v>
      </c>
      <c r="O50" s="25" t="str">
        <f t="shared" si="5"/>
        <v>X</v>
      </c>
      <c r="P50" s="60"/>
      <c r="Q50" s="60"/>
      <c r="R50" s="27"/>
      <c r="T50" s="25"/>
      <c r="V50" s="25"/>
      <c r="W50" s="38">
        <f t="shared" si="12"/>
        <v>0</v>
      </c>
      <c r="X50" s="38">
        <f t="shared" si="13"/>
        <v>0</v>
      </c>
      <c r="Y50" s="25" t="str">
        <f t="shared" si="6"/>
        <v>OK</v>
      </c>
      <c r="AA50" s="25"/>
      <c r="AB50" s="38">
        <f t="shared" si="7"/>
        <v>0</v>
      </c>
      <c r="AC50" s="38">
        <f t="shared" si="8"/>
        <v>0</v>
      </c>
      <c r="AD50" s="25" t="str">
        <f t="shared" si="9"/>
        <v>OK</v>
      </c>
      <c r="AF50" s="25" t="str">
        <f>IF(AH50="","",IF(V50="도비","세입없음",CONCATENATE(AH50,"-",COUNTIF($AH$7:AH50,AH50))))</f>
        <v/>
      </c>
      <c r="AH50" s="25" t="str">
        <f t="array" ref="AH50">IF(C50="","",INDEX(구분표!$I$2:$I$313, MATCH(1,(구분표!$E$2:$E$313='17년일입'!B50)*(구분표!$F$2:$F$313='17년일입'!C50)*(구분표!$G$2:$G$313='17년일입'!A50),0)))</f>
        <v/>
      </c>
      <c r="AJ50" s="25"/>
      <c r="AL50" s="38">
        <f>IF(AF50="",0,SUMIFS('17년일출'!$X$6:$X$223,'17년일출'!$AG$6:$AG$223,'17년일입'!$AF50))</f>
        <v>0</v>
      </c>
      <c r="AM50" s="38" t="str">
        <f>IF(AF50="","",COUNTIFS('17년일출'!$AG$6:$AG$223,'17년일입'!AF50))</f>
        <v/>
      </c>
      <c r="AN50" s="25" t="str">
        <f t="shared" si="10"/>
        <v>OK</v>
      </c>
      <c r="AP50" s="38">
        <f>IF(AF50="",0,SUMIFS('17년일출'!$AC$6:$AC$223,'17년일출'!$AG$6:$AG$223,'17년일입'!$AF50))</f>
        <v>0</v>
      </c>
      <c r="AQ50" s="38" t="str">
        <f>IF(AF50="","",COUNTIFS('17년일출'!$AG$6:$AG$223,AF50))</f>
        <v/>
      </c>
      <c r="AR50" s="25" t="str">
        <f t="shared" si="11"/>
        <v>OK</v>
      </c>
    </row>
    <row r="51" spans="1:44" ht="50.1" customHeight="1" x14ac:dyDescent="0.3">
      <c r="A51" s="31" t="str">
        <f>IFERROR(VLOOKUP($C51,구분표!$A$2:$C$313,2,FALSE),"")</f>
        <v/>
      </c>
      <c r="B51" s="22" t="str">
        <f>IFERROR(VLOOKUP($C51,구분표!$A$2:$C$313,3,FALSE),"")</f>
        <v/>
      </c>
      <c r="C51" s="29"/>
      <c r="D51" s="33"/>
      <c r="E51" s="34"/>
      <c r="F51" s="34"/>
      <c r="G51" s="33"/>
      <c r="H51" s="40"/>
      <c r="I51" s="38"/>
      <c r="J51" s="41"/>
      <c r="K51" s="46">
        <f t="shared" si="3"/>
        <v>0</v>
      </c>
      <c r="L51" s="38"/>
      <c r="M51" s="41"/>
      <c r="N51" s="48">
        <f t="shared" si="4"/>
        <v>0</v>
      </c>
      <c r="O51" s="25" t="str">
        <f t="shared" si="5"/>
        <v>X</v>
      </c>
      <c r="P51" s="60"/>
      <c r="Q51" s="60"/>
      <c r="R51" s="27"/>
      <c r="T51" s="25"/>
      <c r="V51" s="25"/>
      <c r="W51" s="38">
        <f t="shared" si="12"/>
        <v>0</v>
      </c>
      <c r="X51" s="38">
        <f t="shared" si="13"/>
        <v>0</v>
      </c>
      <c r="Y51" s="25" t="str">
        <f t="shared" si="6"/>
        <v>OK</v>
      </c>
      <c r="AA51" s="25"/>
      <c r="AB51" s="38">
        <f t="shared" si="7"/>
        <v>0</v>
      </c>
      <c r="AC51" s="38">
        <f t="shared" si="8"/>
        <v>0</v>
      </c>
      <c r="AD51" s="25" t="str">
        <f t="shared" si="9"/>
        <v>OK</v>
      </c>
      <c r="AF51" s="25" t="str">
        <f>IF(AH51="","",IF(V51="도비","세입없음",CONCATENATE(AH51,"-",COUNTIF($AH$7:AH51,AH51))))</f>
        <v/>
      </c>
      <c r="AH51" s="25" t="str">
        <f t="array" ref="AH51">IF(C51="","",INDEX(구분표!$I$2:$I$313, MATCH(1,(구분표!$E$2:$E$313='17년일입'!B51)*(구분표!$F$2:$F$313='17년일입'!C51)*(구분표!$G$2:$G$313='17년일입'!A51),0)))</f>
        <v/>
      </c>
      <c r="AJ51" s="25"/>
      <c r="AL51" s="38">
        <f>IF(AF51="",0,SUMIFS('17년일출'!$X$6:$X$223,'17년일출'!$AG$6:$AG$223,'17년일입'!$AF51))</f>
        <v>0</v>
      </c>
      <c r="AM51" s="38" t="str">
        <f>IF(AF51="","",COUNTIFS('17년일출'!$AG$6:$AG$223,'17년일입'!AF51))</f>
        <v/>
      </c>
      <c r="AN51" s="25" t="str">
        <f t="shared" si="10"/>
        <v>OK</v>
      </c>
      <c r="AP51" s="38">
        <f>IF(AF51="",0,SUMIFS('17년일출'!$AC$6:$AC$223,'17년일출'!$AG$6:$AG$223,'17년일입'!$AF51))</f>
        <v>0</v>
      </c>
      <c r="AQ51" s="38" t="str">
        <f>IF(AF51="","",COUNTIFS('17년일출'!$AG$6:$AG$223,AF51))</f>
        <v/>
      </c>
      <c r="AR51" s="25" t="str">
        <f t="shared" si="11"/>
        <v>OK</v>
      </c>
    </row>
    <row r="52" spans="1:44" ht="50.1" customHeight="1" x14ac:dyDescent="0.3">
      <c r="A52" s="31" t="str">
        <f>IFERROR(VLOOKUP($C52,구분표!$A$2:$C$313,2,FALSE),"")</f>
        <v/>
      </c>
      <c r="B52" s="22" t="str">
        <f>IFERROR(VLOOKUP($C52,구분표!$A$2:$C$313,3,FALSE),"")</f>
        <v/>
      </c>
      <c r="C52" s="29"/>
      <c r="D52" s="33"/>
      <c r="E52" s="34"/>
      <c r="F52" s="34"/>
      <c r="G52" s="33"/>
      <c r="H52" s="40"/>
      <c r="I52" s="38"/>
      <c r="J52" s="41"/>
      <c r="K52" s="46">
        <f t="shared" si="3"/>
        <v>0</v>
      </c>
      <c r="L52" s="38"/>
      <c r="M52" s="41"/>
      <c r="N52" s="48">
        <f t="shared" si="4"/>
        <v>0</v>
      </c>
      <c r="O52" s="25" t="str">
        <f t="shared" si="5"/>
        <v>X</v>
      </c>
      <c r="P52" s="60"/>
      <c r="Q52" s="60"/>
      <c r="R52" s="27"/>
      <c r="T52" s="25"/>
      <c r="V52" s="25"/>
      <c r="W52" s="38">
        <f t="shared" si="12"/>
        <v>0</v>
      </c>
      <c r="X52" s="38">
        <f t="shared" si="13"/>
        <v>0</v>
      </c>
      <c r="Y52" s="25" t="str">
        <f t="shared" si="6"/>
        <v>OK</v>
      </c>
      <c r="AA52" s="25"/>
      <c r="AB52" s="38">
        <f t="shared" si="7"/>
        <v>0</v>
      </c>
      <c r="AC52" s="38">
        <f t="shared" si="8"/>
        <v>0</v>
      </c>
      <c r="AD52" s="25" t="str">
        <f t="shared" si="9"/>
        <v>OK</v>
      </c>
      <c r="AF52" s="25" t="str">
        <f>IF(AH52="","",IF(V52="도비","세입없음",CONCATENATE(AH52,"-",COUNTIF($AH$7:AH52,AH52))))</f>
        <v/>
      </c>
      <c r="AH52" s="25" t="str">
        <f t="array" ref="AH52">IF(C52="","",INDEX(구분표!$I$2:$I$313, MATCH(1,(구분표!$E$2:$E$313='17년일입'!B52)*(구분표!$F$2:$F$313='17년일입'!C52)*(구분표!$G$2:$G$313='17년일입'!A52),0)))</f>
        <v/>
      </c>
      <c r="AJ52" s="25"/>
      <c r="AL52" s="38">
        <f>IF(AF52="",0,SUMIFS('17년일출'!$X$6:$X$223,'17년일출'!$AG$6:$AG$223,'17년일입'!$AF52))</f>
        <v>0</v>
      </c>
      <c r="AM52" s="38" t="str">
        <f>IF(AF52="","",COUNTIFS('17년일출'!$AG$6:$AG$223,'17년일입'!AF52))</f>
        <v/>
      </c>
      <c r="AN52" s="25" t="str">
        <f t="shared" si="10"/>
        <v>OK</v>
      </c>
      <c r="AP52" s="38">
        <f>IF(AF52="",0,SUMIFS('17년일출'!$AC$6:$AC$223,'17년일출'!$AG$6:$AG$223,'17년일입'!$AF52))</f>
        <v>0</v>
      </c>
      <c r="AQ52" s="38" t="str">
        <f>IF(AF52="","",COUNTIFS('17년일출'!$AG$6:$AG$223,AF52))</f>
        <v/>
      </c>
      <c r="AR52" s="25" t="str">
        <f t="shared" si="11"/>
        <v>OK</v>
      </c>
    </row>
    <row r="53" spans="1:44" ht="50.1" customHeight="1" x14ac:dyDescent="0.3">
      <c r="A53" s="31" t="str">
        <f>IFERROR(VLOOKUP($C53,구분표!$A$2:$C$313,2,FALSE),"")</f>
        <v/>
      </c>
      <c r="B53" s="22" t="str">
        <f>IFERROR(VLOOKUP($C53,구분표!$A$2:$C$313,3,FALSE),"")</f>
        <v/>
      </c>
      <c r="C53" s="29"/>
      <c r="D53" s="33"/>
      <c r="E53" s="34"/>
      <c r="F53" s="34"/>
      <c r="G53" s="33"/>
      <c r="H53" s="40"/>
      <c r="I53" s="38"/>
      <c r="J53" s="41"/>
      <c r="K53" s="46">
        <f t="shared" si="3"/>
        <v>0</v>
      </c>
      <c r="L53" s="38"/>
      <c r="M53" s="41"/>
      <c r="N53" s="48">
        <f t="shared" si="4"/>
        <v>0</v>
      </c>
      <c r="O53" s="25" t="str">
        <f t="shared" si="5"/>
        <v>X</v>
      </c>
      <c r="P53" s="60"/>
      <c r="Q53" s="60"/>
      <c r="R53" s="27"/>
      <c r="T53" s="25"/>
      <c r="V53" s="25"/>
      <c r="W53" s="38">
        <f t="shared" si="12"/>
        <v>0</v>
      </c>
      <c r="X53" s="38">
        <f t="shared" si="13"/>
        <v>0</v>
      </c>
      <c r="Y53" s="25" t="str">
        <f t="shared" si="6"/>
        <v>OK</v>
      </c>
      <c r="AA53" s="25"/>
      <c r="AB53" s="38">
        <f t="shared" si="7"/>
        <v>0</v>
      </c>
      <c r="AC53" s="38">
        <f t="shared" si="8"/>
        <v>0</v>
      </c>
      <c r="AD53" s="25" t="str">
        <f t="shared" si="9"/>
        <v>OK</v>
      </c>
      <c r="AF53" s="25" t="str">
        <f>IF(AH53="","",IF(V53="도비","세입없음",CONCATENATE(AH53,"-",COUNTIF($AH$7:AH53,AH53))))</f>
        <v/>
      </c>
      <c r="AH53" s="25" t="str">
        <f t="array" ref="AH53">IF(C53="","",INDEX(구분표!$I$2:$I$313, MATCH(1,(구분표!$E$2:$E$313='17년일입'!B53)*(구분표!$F$2:$F$313='17년일입'!C53)*(구분표!$G$2:$G$313='17년일입'!A53),0)))</f>
        <v/>
      </c>
      <c r="AJ53" s="25"/>
      <c r="AL53" s="38">
        <f>IF(AF53="",0,SUMIFS('17년일출'!$X$6:$X$223,'17년일출'!$AG$6:$AG$223,'17년일입'!$AF53))</f>
        <v>0</v>
      </c>
      <c r="AM53" s="38" t="str">
        <f>IF(AF53="","",COUNTIFS('17년일출'!$AG$6:$AG$223,'17년일입'!AF53))</f>
        <v/>
      </c>
      <c r="AN53" s="25" t="str">
        <f t="shared" si="10"/>
        <v>OK</v>
      </c>
      <c r="AP53" s="38">
        <f>IF(AF53="",0,SUMIFS('17년일출'!$AC$6:$AC$223,'17년일출'!$AG$6:$AG$223,'17년일입'!$AF53))</f>
        <v>0</v>
      </c>
      <c r="AQ53" s="38" t="str">
        <f>IF(AF53="","",COUNTIFS('17년일출'!$AG$6:$AG$223,AF53))</f>
        <v/>
      </c>
      <c r="AR53" s="25" t="str">
        <f t="shared" si="11"/>
        <v>OK</v>
      </c>
    </row>
    <row r="54" spans="1:44" ht="50.1" customHeight="1" x14ac:dyDescent="0.3">
      <c r="A54" s="31" t="str">
        <f>IFERROR(VLOOKUP($C54,구분표!$A$2:$C$313,2,FALSE),"")</f>
        <v/>
      </c>
      <c r="B54" s="22" t="str">
        <f>IFERROR(VLOOKUP($C54,구분표!$A$2:$C$313,3,FALSE),"")</f>
        <v/>
      </c>
      <c r="C54" s="29"/>
      <c r="D54" s="33"/>
      <c r="E54" s="34"/>
      <c r="F54" s="34"/>
      <c r="G54" s="33"/>
      <c r="H54" s="40"/>
      <c r="I54" s="38"/>
      <c r="J54" s="41"/>
      <c r="K54" s="46">
        <f t="shared" si="3"/>
        <v>0</v>
      </c>
      <c r="L54" s="38"/>
      <c r="M54" s="41"/>
      <c r="N54" s="48">
        <f t="shared" si="4"/>
        <v>0</v>
      </c>
      <c r="O54" s="25" t="str">
        <f t="shared" si="5"/>
        <v>X</v>
      </c>
      <c r="P54" s="60"/>
      <c r="Q54" s="60"/>
      <c r="R54" s="27"/>
      <c r="T54" s="25"/>
      <c r="V54" s="25"/>
      <c r="W54" s="38">
        <f t="shared" si="12"/>
        <v>0</v>
      </c>
      <c r="X54" s="38">
        <f t="shared" si="13"/>
        <v>0</v>
      </c>
      <c r="Y54" s="25" t="str">
        <f t="shared" si="6"/>
        <v>OK</v>
      </c>
      <c r="AA54" s="25"/>
      <c r="AB54" s="38">
        <f t="shared" si="7"/>
        <v>0</v>
      </c>
      <c r="AC54" s="38">
        <f t="shared" si="8"/>
        <v>0</v>
      </c>
      <c r="AD54" s="25" t="str">
        <f t="shared" si="9"/>
        <v>OK</v>
      </c>
      <c r="AF54" s="25" t="str">
        <f>IF(AH54="","",IF(V54="도비","세입없음",CONCATENATE(AH54,"-",COUNTIF($AH$7:AH54,AH54))))</f>
        <v/>
      </c>
      <c r="AH54" s="25" t="str">
        <f t="array" ref="AH54">IF(C54="","",INDEX(구분표!$I$2:$I$313, MATCH(1,(구분표!$E$2:$E$313='17년일입'!B54)*(구분표!$F$2:$F$313='17년일입'!C54)*(구분표!$G$2:$G$313='17년일입'!A54),0)))</f>
        <v/>
      </c>
      <c r="AJ54" s="25"/>
      <c r="AL54" s="38">
        <f>IF(AF54="",0,SUMIFS('17년일출'!$X$6:$X$223,'17년일출'!$AG$6:$AG$223,'17년일입'!$AF54))</f>
        <v>0</v>
      </c>
      <c r="AM54" s="38" t="str">
        <f>IF(AF54="","",COUNTIFS('17년일출'!$AG$6:$AG$223,'17년일입'!AF54))</f>
        <v/>
      </c>
      <c r="AN54" s="25" t="str">
        <f t="shared" si="10"/>
        <v>OK</v>
      </c>
      <c r="AP54" s="38">
        <f>IF(AF54="",0,SUMIFS('17년일출'!$AC$6:$AC$223,'17년일출'!$AG$6:$AG$223,'17년일입'!$AF54))</f>
        <v>0</v>
      </c>
      <c r="AQ54" s="38" t="str">
        <f>IF(AF54="","",COUNTIFS('17년일출'!$AG$6:$AG$223,AF54))</f>
        <v/>
      </c>
      <c r="AR54" s="25" t="str">
        <f t="shared" si="11"/>
        <v>OK</v>
      </c>
    </row>
    <row r="55" spans="1:44" ht="50.1" customHeight="1" x14ac:dyDescent="0.3">
      <c r="A55" s="31" t="str">
        <f>IFERROR(VLOOKUP($C55,구분표!$A$2:$C$313,2,FALSE),"")</f>
        <v/>
      </c>
      <c r="B55" s="22" t="str">
        <f>IFERROR(VLOOKUP($C55,구분표!$A$2:$C$313,3,FALSE),"")</f>
        <v/>
      </c>
      <c r="C55" s="29"/>
      <c r="D55" s="33"/>
      <c r="E55" s="34"/>
      <c r="F55" s="34"/>
      <c r="G55" s="33"/>
      <c r="H55" s="40"/>
      <c r="I55" s="38"/>
      <c r="J55" s="41"/>
      <c r="K55" s="46">
        <f t="shared" si="3"/>
        <v>0</v>
      </c>
      <c r="L55" s="38"/>
      <c r="M55" s="41"/>
      <c r="N55" s="48">
        <f t="shared" si="4"/>
        <v>0</v>
      </c>
      <c r="O55" s="25" t="str">
        <f t="shared" si="5"/>
        <v>X</v>
      </c>
      <c r="P55" s="60"/>
      <c r="Q55" s="60"/>
      <c r="R55" s="27"/>
      <c r="T55" s="25"/>
      <c r="V55" s="25"/>
      <c r="W55" s="38">
        <f t="shared" si="12"/>
        <v>0</v>
      </c>
      <c r="X55" s="38">
        <f t="shared" si="13"/>
        <v>0</v>
      </c>
      <c r="Y55" s="25" t="str">
        <f t="shared" si="6"/>
        <v>OK</v>
      </c>
      <c r="AA55" s="25"/>
      <c r="AB55" s="38">
        <f t="shared" si="7"/>
        <v>0</v>
      </c>
      <c r="AC55" s="38">
        <f t="shared" si="8"/>
        <v>0</v>
      </c>
      <c r="AD55" s="25" t="str">
        <f t="shared" si="9"/>
        <v>OK</v>
      </c>
      <c r="AF55" s="25" t="str">
        <f>IF(AH55="","",IF(V55="도비","세입없음",CONCATENATE(AH55,"-",COUNTIF($AH$7:AH55,AH55))))</f>
        <v/>
      </c>
      <c r="AH55" s="25" t="str">
        <f t="array" ref="AH55">IF(C55="","",INDEX(구분표!$I$2:$I$313, MATCH(1,(구분표!$E$2:$E$313='17년일입'!B55)*(구분표!$F$2:$F$313='17년일입'!C55)*(구분표!$G$2:$G$313='17년일입'!A55),0)))</f>
        <v/>
      </c>
      <c r="AJ55" s="25"/>
      <c r="AL55" s="38">
        <f>IF(AF55="",0,SUMIFS('17년일출'!$X$6:$X$223,'17년일출'!$AG$6:$AG$223,'17년일입'!$AF55))</f>
        <v>0</v>
      </c>
      <c r="AM55" s="38" t="str">
        <f>IF(AF55="","",COUNTIFS('17년일출'!$AG$6:$AG$223,'17년일입'!AF55))</f>
        <v/>
      </c>
      <c r="AN55" s="25" t="str">
        <f t="shared" si="10"/>
        <v>OK</v>
      </c>
      <c r="AP55" s="38">
        <f>IF(AF55="",0,SUMIFS('17년일출'!$AC$6:$AC$223,'17년일출'!$AG$6:$AG$223,'17년일입'!$AF55))</f>
        <v>0</v>
      </c>
      <c r="AQ55" s="38" t="str">
        <f>IF(AF55="","",COUNTIFS('17년일출'!$AG$6:$AG$223,AF55))</f>
        <v/>
      </c>
      <c r="AR55" s="25" t="str">
        <f t="shared" si="11"/>
        <v>OK</v>
      </c>
    </row>
    <row r="56" spans="1:44" ht="50.1" customHeight="1" x14ac:dyDescent="0.3">
      <c r="A56" s="31" t="str">
        <f>IFERROR(VLOOKUP($C56,구분표!$A$2:$C$313,2,FALSE),"")</f>
        <v/>
      </c>
      <c r="B56" s="22" t="str">
        <f>IFERROR(VLOOKUP($C56,구분표!$A$2:$C$313,3,FALSE),"")</f>
        <v/>
      </c>
      <c r="C56" s="29"/>
      <c r="D56" s="33"/>
      <c r="E56" s="34"/>
      <c r="F56" s="34"/>
      <c r="G56" s="33"/>
      <c r="H56" s="40"/>
      <c r="I56" s="38"/>
      <c r="J56" s="41"/>
      <c r="K56" s="46">
        <f t="shared" si="3"/>
        <v>0</v>
      </c>
      <c r="L56" s="38"/>
      <c r="M56" s="41"/>
      <c r="N56" s="48">
        <f t="shared" si="4"/>
        <v>0</v>
      </c>
      <c r="O56" s="25" t="str">
        <f t="shared" si="5"/>
        <v>X</v>
      </c>
      <c r="P56" s="60"/>
      <c r="Q56" s="60"/>
      <c r="R56" s="27"/>
      <c r="T56" s="25"/>
      <c r="V56" s="25"/>
      <c r="W56" s="38">
        <f t="shared" si="12"/>
        <v>0</v>
      </c>
      <c r="X56" s="38">
        <f t="shared" si="13"/>
        <v>0</v>
      </c>
      <c r="Y56" s="25" t="str">
        <f t="shared" si="6"/>
        <v>OK</v>
      </c>
      <c r="AA56" s="25"/>
      <c r="AB56" s="38">
        <f t="shared" si="7"/>
        <v>0</v>
      </c>
      <c r="AC56" s="38">
        <f t="shared" si="8"/>
        <v>0</v>
      </c>
      <c r="AD56" s="25" t="str">
        <f t="shared" si="9"/>
        <v>OK</v>
      </c>
      <c r="AF56" s="25" t="str">
        <f>IF(AH56="","",IF(V56="도비","세입없음",CONCATENATE(AH56,"-",COUNTIF($AH$7:AH56,AH56))))</f>
        <v/>
      </c>
      <c r="AH56" s="25" t="str">
        <f t="array" ref="AH56">IF(C56="","",INDEX(구분표!$I$2:$I$313, MATCH(1,(구분표!$E$2:$E$313='17년일입'!B56)*(구분표!$F$2:$F$313='17년일입'!C56)*(구분표!$G$2:$G$313='17년일입'!A56),0)))</f>
        <v/>
      </c>
      <c r="AJ56" s="25"/>
      <c r="AL56" s="38">
        <f>IF(AF56="",0,SUMIFS('17년일출'!$X$6:$X$223,'17년일출'!$AG$6:$AG$223,'17년일입'!$AF56))</f>
        <v>0</v>
      </c>
      <c r="AM56" s="38" t="str">
        <f>IF(AF56="","",COUNTIFS('17년일출'!$AG$6:$AG$223,'17년일입'!AF56))</f>
        <v/>
      </c>
      <c r="AN56" s="25" t="str">
        <f t="shared" si="10"/>
        <v>OK</v>
      </c>
      <c r="AP56" s="38">
        <f>IF(AF56="",0,SUMIFS('17년일출'!$AC$6:$AC$223,'17년일출'!$AG$6:$AG$223,'17년일입'!$AF56))</f>
        <v>0</v>
      </c>
      <c r="AQ56" s="38" t="str">
        <f>IF(AF56="","",COUNTIFS('17년일출'!$AG$6:$AG$223,AF56))</f>
        <v/>
      </c>
      <c r="AR56" s="25" t="str">
        <f t="shared" si="11"/>
        <v>OK</v>
      </c>
    </row>
    <row r="57" spans="1:44" ht="50.1" customHeight="1" x14ac:dyDescent="0.3">
      <c r="A57" s="31" t="str">
        <f>IFERROR(VLOOKUP($C57,구분표!$A$2:$C$313,2,FALSE),"")</f>
        <v/>
      </c>
      <c r="B57" s="22" t="str">
        <f>IFERROR(VLOOKUP($C57,구분표!$A$2:$C$313,3,FALSE),"")</f>
        <v/>
      </c>
      <c r="C57" s="29"/>
      <c r="D57" s="33"/>
      <c r="E57" s="34"/>
      <c r="F57" s="34"/>
      <c r="G57" s="33"/>
      <c r="H57" s="40"/>
      <c r="I57" s="38"/>
      <c r="J57" s="41"/>
      <c r="K57" s="46">
        <f t="shared" si="3"/>
        <v>0</v>
      </c>
      <c r="L57" s="38"/>
      <c r="M57" s="41"/>
      <c r="N57" s="48">
        <f t="shared" si="4"/>
        <v>0</v>
      </c>
      <c r="O57" s="25" t="str">
        <f t="shared" si="5"/>
        <v>X</v>
      </c>
      <c r="P57" s="60"/>
      <c r="Q57" s="60"/>
      <c r="R57" s="27"/>
      <c r="T57" s="25"/>
      <c r="V57" s="25"/>
      <c r="W57" s="38">
        <f t="shared" si="12"/>
        <v>0</v>
      </c>
      <c r="X57" s="38">
        <f t="shared" si="13"/>
        <v>0</v>
      </c>
      <c r="Y57" s="25" t="str">
        <f t="shared" si="6"/>
        <v>OK</v>
      </c>
      <c r="AA57" s="25"/>
      <c r="AB57" s="38">
        <f t="shared" si="7"/>
        <v>0</v>
      </c>
      <c r="AC57" s="38">
        <f t="shared" si="8"/>
        <v>0</v>
      </c>
      <c r="AD57" s="25" t="str">
        <f t="shared" si="9"/>
        <v>OK</v>
      </c>
      <c r="AF57" s="25" t="str">
        <f>IF(AH57="","",IF(V57="도비","세입없음",CONCATENATE(AH57,"-",COUNTIF($AH$7:AH57,AH57))))</f>
        <v/>
      </c>
      <c r="AH57" s="25" t="str">
        <f t="array" ref="AH57">IF(C57="","",INDEX(구분표!$I$2:$I$313, MATCH(1,(구분표!$E$2:$E$313='17년일입'!B57)*(구분표!$F$2:$F$313='17년일입'!C57)*(구분표!$G$2:$G$313='17년일입'!A57),0)))</f>
        <v/>
      </c>
      <c r="AJ57" s="25"/>
      <c r="AL57" s="38">
        <f>IF(AF57="",0,SUMIFS('17년일출'!$X$6:$X$223,'17년일출'!$AG$6:$AG$223,'17년일입'!$AF57))</f>
        <v>0</v>
      </c>
      <c r="AM57" s="38" t="str">
        <f>IF(AF57="","",COUNTIFS('17년일출'!$AG$6:$AG$223,'17년일입'!AF57))</f>
        <v/>
      </c>
      <c r="AN57" s="25" t="str">
        <f t="shared" si="10"/>
        <v>OK</v>
      </c>
      <c r="AP57" s="38">
        <f>IF(AF57="",0,SUMIFS('17년일출'!$AC$6:$AC$223,'17년일출'!$AG$6:$AG$223,'17년일입'!$AF57))</f>
        <v>0</v>
      </c>
      <c r="AQ57" s="38" t="str">
        <f>IF(AF57="","",COUNTIFS('17년일출'!$AG$6:$AG$223,AF57))</f>
        <v/>
      </c>
      <c r="AR57" s="25" t="str">
        <f t="shared" si="11"/>
        <v>OK</v>
      </c>
    </row>
    <row r="58" spans="1:44" ht="50.1" customHeight="1" x14ac:dyDescent="0.3">
      <c r="A58" s="31" t="str">
        <f>IFERROR(VLOOKUP($C58,구분표!$A$2:$C$313,2,FALSE),"")</f>
        <v/>
      </c>
      <c r="B58" s="22" t="str">
        <f>IFERROR(VLOOKUP($C58,구분표!$A$2:$C$313,3,FALSE),"")</f>
        <v/>
      </c>
      <c r="C58" s="29"/>
      <c r="D58" s="33"/>
      <c r="E58" s="34"/>
      <c r="F58" s="34"/>
      <c r="G58" s="33"/>
      <c r="H58" s="40"/>
      <c r="I58" s="38"/>
      <c r="J58" s="41"/>
      <c r="K58" s="46">
        <f t="shared" si="3"/>
        <v>0</v>
      </c>
      <c r="L58" s="38"/>
      <c r="M58" s="41"/>
      <c r="N58" s="48">
        <f t="shared" si="4"/>
        <v>0</v>
      </c>
      <c r="O58" s="25" t="str">
        <f t="shared" si="5"/>
        <v>X</v>
      </c>
      <c r="P58" s="60"/>
      <c r="Q58" s="60"/>
      <c r="R58" s="27"/>
      <c r="T58" s="25"/>
      <c r="V58" s="25"/>
      <c r="W58" s="38">
        <f t="shared" si="12"/>
        <v>0</v>
      </c>
      <c r="X58" s="38">
        <f t="shared" si="13"/>
        <v>0</v>
      </c>
      <c r="Y58" s="25" t="str">
        <f t="shared" si="6"/>
        <v>OK</v>
      </c>
      <c r="AA58" s="25"/>
      <c r="AB58" s="38">
        <f t="shared" si="7"/>
        <v>0</v>
      </c>
      <c r="AC58" s="38">
        <f t="shared" si="8"/>
        <v>0</v>
      </c>
      <c r="AD58" s="25" t="str">
        <f t="shared" si="9"/>
        <v>OK</v>
      </c>
      <c r="AF58" s="25" t="str">
        <f>IF(AH58="","",IF(V58="도비","세입없음",CONCATENATE(AH58,"-",COUNTIF($AH$7:AH58,AH58))))</f>
        <v/>
      </c>
      <c r="AH58" s="25" t="str">
        <f t="array" ref="AH58">IF(C58="","",INDEX(구분표!$I$2:$I$313, MATCH(1,(구분표!$E$2:$E$313='17년일입'!B58)*(구분표!$F$2:$F$313='17년일입'!C58)*(구분표!$G$2:$G$313='17년일입'!A58),0)))</f>
        <v/>
      </c>
      <c r="AJ58" s="25"/>
      <c r="AL58" s="38">
        <f>IF(AF58="",0,SUMIFS('17년일출'!$X$6:$X$223,'17년일출'!$AG$6:$AG$223,'17년일입'!$AF58))</f>
        <v>0</v>
      </c>
      <c r="AM58" s="38" t="str">
        <f>IF(AF58="","",COUNTIFS('17년일출'!$AG$6:$AG$223,'17년일입'!AF58))</f>
        <v/>
      </c>
      <c r="AN58" s="25" t="str">
        <f t="shared" si="10"/>
        <v>OK</v>
      </c>
      <c r="AP58" s="38">
        <f>IF(AF58="",0,SUMIFS('17년일출'!$AC$6:$AC$223,'17년일출'!$AG$6:$AG$223,'17년일입'!$AF58))</f>
        <v>0</v>
      </c>
      <c r="AQ58" s="38" t="str">
        <f>IF(AF58="","",COUNTIFS('17년일출'!$AG$6:$AG$223,AF58))</f>
        <v/>
      </c>
      <c r="AR58" s="25" t="str">
        <f t="shared" si="11"/>
        <v>OK</v>
      </c>
    </row>
    <row r="59" spans="1:44" ht="50.1" customHeight="1" x14ac:dyDescent="0.3">
      <c r="A59" s="31" t="str">
        <f>IFERROR(VLOOKUP($C59,구분표!$A$2:$C$313,2,FALSE),"")</f>
        <v/>
      </c>
      <c r="B59" s="22" t="str">
        <f>IFERROR(VLOOKUP($C59,구분표!$A$2:$C$313,3,FALSE),"")</f>
        <v/>
      </c>
      <c r="C59" s="29"/>
      <c r="D59" s="33"/>
      <c r="E59" s="34"/>
      <c r="F59" s="34"/>
      <c r="G59" s="33"/>
      <c r="H59" s="40"/>
      <c r="I59" s="38"/>
      <c r="J59" s="41"/>
      <c r="K59" s="46">
        <f t="shared" si="3"/>
        <v>0</v>
      </c>
      <c r="L59" s="38"/>
      <c r="M59" s="41"/>
      <c r="N59" s="48">
        <f t="shared" si="4"/>
        <v>0</v>
      </c>
      <c r="O59" s="25" t="str">
        <f t="shared" si="5"/>
        <v>X</v>
      </c>
      <c r="P59" s="60"/>
      <c r="Q59" s="60"/>
      <c r="R59" s="27"/>
      <c r="T59" s="25"/>
      <c r="V59" s="25"/>
      <c r="W59" s="38">
        <f t="shared" si="12"/>
        <v>0</v>
      </c>
      <c r="X59" s="38">
        <f t="shared" si="13"/>
        <v>0</v>
      </c>
      <c r="Y59" s="25" t="str">
        <f t="shared" si="6"/>
        <v>OK</v>
      </c>
      <c r="AA59" s="25"/>
      <c r="AB59" s="38">
        <f t="shared" si="7"/>
        <v>0</v>
      </c>
      <c r="AC59" s="38">
        <f t="shared" si="8"/>
        <v>0</v>
      </c>
      <c r="AD59" s="25" t="str">
        <f t="shared" si="9"/>
        <v>OK</v>
      </c>
      <c r="AF59" s="25" t="str">
        <f>IF(AH59="","",IF(V59="도비","세입없음",CONCATENATE(AH59,"-",COUNTIF($AH$7:AH59,AH59))))</f>
        <v/>
      </c>
      <c r="AH59" s="25" t="str">
        <f t="array" ref="AH59">IF(C59="","",INDEX(구분표!$I$2:$I$313, MATCH(1,(구분표!$E$2:$E$313='17년일입'!B59)*(구분표!$F$2:$F$313='17년일입'!C59)*(구분표!$G$2:$G$313='17년일입'!A59),0)))</f>
        <v/>
      </c>
      <c r="AJ59" s="25"/>
      <c r="AL59" s="38">
        <f>IF(AF59="",0,SUMIFS('17년일출'!$X$6:$X$223,'17년일출'!$AG$6:$AG$223,'17년일입'!$AF59))</f>
        <v>0</v>
      </c>
      <c r="AM59" s="38" t="str">
        <f>IF(AF59="","",COUNTIFS('17년일출'!$AG$6:$AG$223,'17년일입'!AF59))</f>
        <v/>
      </c>
      <c r="AN59" s="25" t="str">
        <f t="shared" si="10"/>
        <v>OK</v>
      </c>
      <c r="AP59" s="38">
        <f>IF(AF59="",0,SUMIFS('17년일출'!$AC$6:$AC$223,'17년일출'!$AG$6:$AG$223,'17년일입'!$AF59))</f>
        <v>0</v>
      </c>
      <c r="AQ59" s="38" t="str">
        <f>IF(AF59="","",COUNTIFS('17년일출'!$AG$6:$AG$223,AF59))</f>
        <v/>
      </c>
      <c r="AR59" s="25" t="str">
        <f t="shared" si="11"/>
        <v>OK</v>
      </c>
    </row>
    <row r="60" spans="1:44" ht="50.1" customHeight="1" x14ac:dyDescent="0.3">
      <c r="A60" s="31" t="str">
        <f>IFERROR(VLOOKUP($C60,구분표!$A$2:$C$313,2,FALSE),"")</f>
        <v/>
      </c>
      <c r="B60" s="22" t="str">
        <f>IFERROR(VLOOKUP($C60,구분표!$A$2:$C$313,3,FALSE),"")</f>
        <v/>
      </c>
      <c r="C60" s="29"/>
      <c r="D60" s="33"/>
      <c r="E60" s="34"/>
      <c r="F60" s="34"/>
      <c r="G60" s="33"/>
      <c r="H60" s="40"/>
      <c r="I60" s="38"/>
      <c r="J60" s="41"/>
      <c r="K60" s="46">
        <f t="shared" si="3"/>
        <v>0</v>
      </c>
      <c r="L60" s="38"/>
      <c r="M60" s="41"/>
      <c r="N60" s="48">
        <f t="shared" si="4"/>
        <v>0</v>
      </c>
      <c r="O60" s="25" t="str">
        <f t="shared" si="5"/>
        <v>X</v>
      </c>
      <c r="P60" s="60"/>
      <c r="Q60" s="60"/>
      <c r="R60" s="27"/>
      <c r="T60" s="25"/>
      <c r="V60" s="25"/>
      <c r="W60" s="38">
        <f t="shared" si="12"/>
        <v>0</v>
      </c>
      <c r="X60" s="38">
        <f t="shared" si="13"/>
        <v>0</v>
      </c>
      <c r="Y60" s="25" t="str">
        <f t="shared" si="6"/>
        <v>OK</v>
      </c>
      <c r="AA60" s="25"/>
      <c r="AB60" s="38">
        <f t="shared" si="7"/>
        <v>0</v>
      </c>
      <c r="AC60" s="38">
        <f t="shared" si="8"/>
        <v>0</v>
      </c>
      <c r="AD60" s="25" t="str">
        <f t="shared" si="9"/>
        <v>OK</v>
      </c>
      <c r="AF60" s="25" t="str">
        <f>IF(AH60="","",IF(V60="도비","세입없음",CONCATENATE(AH60,"-",COUNTIF($AH$7:AH60,AH60))))</f>
        <v/>
      </c>
      <c r="AH60" s="25" t="str">
        <f t="array" ref="AH60">IF(C60="","",INDEX(구분표!$I$2:$I$313, MATCH(1,(구분표!$E$2:$E$313='17년일입'!B60)*(구분표!$F$2:$F$313='17년일입'!C60)*(구분표!$G$2:$G$313='17년일입'!A60),0)))</f>
        <v/>
      </c>
      <c r="AJ60" s="25"/>
      <c r="AL60" s="38">
        <f>IF(AF60="",0,SUMIFS('17년일출'!$X$6:$X$223,'17년일출'!$AG$6:$AG$223,'17년일입'!$AF60))</f>
        <v>0</v>
      </c>
      <c r="AM60" s="38" t="str">
        <f>IF(AF60="","",COUNTIFS('17년일출'!$AG$6:$AG$223,'17년일입'!AF60))</f>
        <v/>
      </c>
      <c r="AN60" s="25" t="str">
        <f t="shared" si="10"/>
        <v>OK</v>
      </c>
      <c r="AP60" s="38">
        <f>IF(AF60="",0,SUMIFS('17년일출'!$AC$6:$AC$223,'17년일출'!$AG$6:$AG$223,'17년일입'!$AF60))</f>
        <v>0</v>
      </c>
      <c r="AQ60" s="38" t="str">
        <f>IF(AF60="","",COUNTIFS('17년일출'!$AG$6:$AG$223,AF60))</f>
        <v/>
      </c>
      <c r="AR60" s="25" t="str">
        <f t="shared" si="11"/>
        <v>OK</v>
      </c>
    </row>
    <row r="61" spans="1:44" ht="50.1" customHeight="1" x14ac:dyDescent="0.3">
      <c r="A61" s="31" t="str">
        <f>IFERROR(VLOOKUP($C61,구분표!$A$2:$C$313,2,FALSE),"")</f>
        <v/>
      </c>
      <c r="B61" s="22" t="str">
        <f>IFERROR(VLOOKUP($C61,구분표!$A$2:$C$313,3,FALSE),"")</f>
        <v/>
      </c>
      <c r="C61" s="29"/>
      <c r="D61" s="33"/>
      <c r="E61" s="34"/>
      <c r="F61" s="34"/>
      <c r="G61" s="33"/>
      <c r="H61" s="40"/>
      <c r="I61" s="38"/>
      <c r="J61" s="41"/>
      <c r="K61" s="46">
        <f t="shared" si="3"/>
        <v>0</v>
      </c>
      <c r="L61" s="38"/>
      <c r="M61" s="41"/>
      <c r="N61" s="48">
        <f t="shared" si="4"/>
        <v>0</v>
      </c>
      <c r="O61" s="25" t="str">
        <f t="shared" si="5"/>
        <v>X</v>
      </c>
      <c r="P61" s="60"/>
      <c r="Q61" s="60"/>
      <c r="R61" s="27"/>
      <c r="T61" s="25"/>
      <c r="V61" s="25"/>
      <c r="W61" s="38">
        <f t="shared" si="12"/>
        <v>0</v>
      </c>
      <c r="X61" s="38">
        <f t="shared" si="13"/>
        <v>0</v>
      </c>
      <c r="Y61" s="25" t="str">
        <f t="shared" si="6"/>
        <v>OK</v>
      </c>
      <c r="AA61" s="25"/>
      <c r="AB61" s="38">
        <f t="shared" si="7"/>
        <v>0</v>
      </c>
      <c r="AC61" s="38">
        <f t="shared" si="8"/>
        <v>0</v>
      </c>
      <c r="AD61" s="25" t="str">
        <f t="shared" si="9"/>
        <v>OK</v>
      </c>
      <c r="AF61" s="25" t="str">
        <f>IF(AH61="","",IF(V61="도비","세입없음",CONCATENATE(AH61,"-",COUNTIF($AH$7:AH61,AH61))))</f>
        <v/>
      </c>
      <c r="AH61" s="25" t="str">
        <f t="array" ref="AH61">IF(C61="","",INDEX(구분표!$I$2:$I$313, MATCH(1,(구분표!$E$2:$E$313='17년일입'!B61)*(구분표!$F$2:$F$313='17년일입'!C61)*(구분표!$G$2:$G$313='17년일입'!A61),0)))</f>
        <v/>
      </c>
      <c r="AJ61" s="25"/>
      <c r="AL61" s="38">
        <f>IF(AF61="",0,SUMIFS('17년일출'!$X$6:$X$223,'17년일출'!$AG$6:$AG$223,'17년일입'!$AF61))</f>
        <v>0</v>
      </c>
      <c r="AM61" s="38" t="str">
        <f>IF(AF61="","",COUNTIFS('17년일출'!$AG$6:$AG$223,'17년일입'!AF61))</f>
        <v/>
      </c>
      <c r="AN61" s="25" t="str">
        <f t="shared" si="10"/>
        <v>OK</v>
      </c>
      <c r="AP61" s="38">
        <f>IF(AF61="",0,SUMIFS('17년일출'!$AC$6:$AC$223,'17년일출'!$AG$6:$AG$223,'17년일입'!$AF61))</f>
        <v>0</v>
      </c>
      <c r="AQ61" s="38" t="str">
        <f>IF(AF61="","",COUNTIFS('17년일출'!$AG$6:$AG$223,AF61))</f>
        <v/>
      </c>
      <c r="AR61" s="25" t="str">
        <f t="shared" si="11"/>
        <v>OK</v>
      </c>
    </row>
    <row r="62" spans="1:44" ht="50.1" customHeight="1" x14ac:dyDescent="0.3">
      <c r="A62" s="31" t="str">
        <f>IFERROR(VLOOKUP($C62,구분표!$A$2:$C$313,2,FALSE),"")</f>
        <v/>
      </c>
      <c r="B62" s="22" t="str">
        <f>IFERROR(VLOOKUP($C62,구분표!$A$2:$C$313,3,FALSE),"")</f>
        <v/>
      </c>
      <c r="C62" s="29"/>
      <c r="D62" s="33"/>
      <c r="E62" s="34"/>
      <c r="F62" s="34"/>
      <c r="G62" s="33"/>
      <c r="H62" s="40"/>
      <c r="I62" s="38"/>
      <c r="J62" s="41"/>
      <c r="K62" s="46">
        <f t="shared" si="3"/>
        <v>0</v>
      </c>
      <c r="L62" s="38"/>
      <c r="M62" s="41"/>
      <c r="N62" s="48">
        <f t="shared" si="4"/>
        <v>0</v>
      </c>
      <c r="O62" s="25" t="str">
        <f t="shared" si="5"/>
        <v>X</v>
      </c>
      <c r="P62" s="60"/>
      <c r="Q62" s="60"/>
      <c r="R62" s="27"/>
      <c r="T62" s="25"/>
      <c r="V62" s="25"/>
      <c r="W62" s="38">
        <f t="shared" si="12"/>
        <v>0</v>
      </c>
      <c r="X62" s="38">
        <f t="shared" si="13"/>
        <v>0</v>
      </c>
      <c r="Y62" s="25" t="str">
        <f t="shared" si="6"/>
        <v>OK</v>
      </c>
      <c r="AA62" s="25"/>
      <c r="AB62" s="38">
        <f t="shared" si="7"/>
        <v>0</v>
      </c>
      <c r="AC62" s="38">
        <f t="shared" si="8"/>
        <v>0</v>
      </c>
      <c r="AD62" s="25" t="str">
        <f t="shared" si="9"/>
        <v>OK</v>
      </c>
      <c r="AF62" s="25" t="str">
        <f>IF(AH62="","",IF(V62="도비","세입없음",CONCATENATE(AH62,"-",COUNTIF($AH$7:AH62,AH62))))</f>
        <v/>
      </c>
      <c r="AH62" s="25" t="str">
        <f t="array" ref="AH62">IF(C62="","",INDEX(구분표!$I$2:$I$313, MATCH(1,(구분표!$E$2:$E$313='17년일입'!B62)*(구분표!$F$2:$F$313='17년일입'!C62)*(구분표!$G$2:$G$313='17년일입'!A62),0)))</f>
        <v/>
      </c>
      <c r="AJ62" s="25"/>
      <c r="AL62" s="38">
        <f>IF(AF62="",0,SUMIFS('17년일출'!$X$6:$X$223,'17년일출'!$AG$6:$AG$223,'17년일입'!$AF62))</f>
        <v>0</v>
      </c>
      <c r="AM62" s="38" t="str">
        <f>IF(AF62="","",COUNTIFS('17년일출'!$AG$6:$AG$223,'17년일입'!AF62))</f>
        <v/>
      </c>
      <c r="AN62" s="25" t="str">
        <f t="shared" si="10"/>
        <v>OK</v>
      </c>
      <c r="AP62" s="38">
        <f>IF(AF62="",0,SUMIFS('17년일출'!$AC$6:$AC$223,'17년일출'!$AG$6:$AG$223,'17년일입'!$AF62))</f>
        <v>0</v>
      </c>
      <c r="AQ62" s="38" t="str">
        <f>IF(AF62="","",COUNTIFS('17년일출'!$AG$6:$AG$223,AF62))</f>
        <v/>
      </c>
      <c r="AR62" s="25" t="str">
        <f t="shared" si="11"/>
        <v>OK</v>
      </c>
    </row>
    <row r="63" spans="1:44" ht="50.1" customHeight="1" x14ac:dyDescent="0.3">
      <c r="A63" s="31" t="str">
        <f>IFERROR(VLOOKUP($C63,구분표!$A$2:$C$313,2,FALSE),"")</f>
        <v/>
      </c>
      <c r="B63" s="22" t="str">
        <f>IFERROR(VLOOKUP($C63,구분표!$A$2:$C$313,3,FALSE),"")</f>
        <v/>
      </c>
      <c r="C63" s="29"/>
      <c r="D63" s="33"/>
      <c r="E63" s="34"/>
      <c r="F63" s="34"/>
      <c r="G63" s="33"/>
      <c r="H63" s="40"/>
      <c r="I63" s="38"/>
      <c r="J63" s="41"/>
      <c r="K63" s="46">
        <f t="shared" si="3"/>
        <v>0</v>
      </c>
      <c r="L63" s="38"/>
      <c r="M63" s="41"/>
      <c r="N63" s="48">
        <f t="shared" si="4"/>
        <v>0</v>
      </c>
      <c r="O63" s="25" t="str">
        <f t="shared" si="5"/>
        <v>X</v>
      </c>
      <c r="P63" s="60"/>
      <c r="Q63" s="60"/>
      <c r="R63" s="27"/>
      <c r="T63" s="25"/>
      <c r="V63" s="25"/>
      <c r="W63" s="38">
        <f t="shared" si="12"/>
        <v>0</v>
      </c>
      <c r="X63" s="38">
        <f t="shared" si="13"/>
        <v>0</v>
      </c>
      <c r="Y63" s="25" t="str">
        <f t="shared" si="6"/>
        <v>OK</v>
      </c>
      <c r="AA63" s="25"/>
      <c r="AB63" s="38">
        <f t="shared" si="7"/>
        <v>0</v>
      </c>
      <c r="AC63" s="38">
        <f t="shared" si="8"/>
        <v>0</v>
      </c>
      <c r="AD63" s="25" t="str">
        <f t="shared" si="9"/>
        <v>OK</v>
      </c>
      <c r="AF63" s="25" t="str">
        <f>IF(AH63="","",IF(V63="도비","세입없음",CONCATENATE(AH63,"-",COUNTIF($AH$7:AH63,AH63))))</f>
        <v/>
      </c>
      <c r="AH63" s="25" t="str">
        <f t="array" ref="AH63">IF(C63="","",INDEX(구분표!$I$2:$I$313, MATCH(1,(구분표!$E$2:$E$313='17년일입'!B63)*(구분표!$F$2:$F$313='17년일입'!C63)*(구분표!$G$2:$G$313='17년일입'!A63),0)))</f>
        <v/>
      </c>
      <c r="AJ63" s="25"/>
      <c r="AL63" s="38">
        <f>IF(AF63="",0,SUMIFS('17년일출'!$X$6:$X$223,'17년일출'!$AG$6:$AG$223,'17년일입'!$AF63))</f>
        <v>0</v>
      </c>
      <c r="AM63" s="38" t="str">
        <f>IF(AF63="","",COUNTIFS('17년일출'!$AG$6:$AG$223,'17년일입'!AF63))</f>
        <v/>
      </c>
      <c r="AN63" s="25" t="str">
        <f t="shared" si="10"/>
        <v>OK</v>
      </c>
      <c r="AP63" s="38">
        <f>IF(AF63="",0,SUMIFS('17년일출'!$AC$6:$AC$223,'17년일출'!$AG$6:$AG$223,'17년일입'!$AF63))</f>
        <v>0</v>
      </c>
      <c r="AQ63" s="38" t="str">
        <f>IF(AF63="","",COUNTIFS('17년일출'!$AG$6:$AG$223,AF63))</f>
        <v/>
      </c>
      <c r="AR63" s="25" t="str">
        <f t="shared" si="11"/>
        <v>OK</v>
      </c>
    </row>
    <row r="64" spans="1:44" ht="50.1" customHeight="1" x14ac:dyDescent="0.3">
      <c r="A64" s="31" t="str">
        <f>IFERROR(VLOOKUP($C64,구분표!$A$2:$C$313,2,FALSE),"")</f>
        <v/>
      </c>
      <c r="B64" s="22" t="str">
        <f>IFERROR(VLOOKUP($C64,구분표!$A$2:$C$313,3,FALSE),"")</f>
        <v/>
      </c>
      <c r="C64" s="29"/>
      <c r="D64" s="33"/>
      <c r="E64" s="34"/>
      <c r="F64" s="34"/>
      <c r="G64" s="33"/>
      <c r="H64" s="40"/>
      <c r="I64" s="38"/>
      <c r="J64" s="41"/>
      <c r="K64" s="46">
        <f t="shared" si="3"/>
        <v>0</v>
      </c>
      <c r="L64" s="38"/>
      <c r="M64" s="41"/>
      <c r="N64" s="48">
        <f t="shared" si="4"/>
        <v>0</v>
      </c>
      <c r="O64" s="25" t="str">
        <f t="shared" si="5"/>
        <v>X</v>
      </c>
      <c r="P64" s="60"/>
      <c r="Q64" s="60"/>
      <c r="R64" s="27"/>
      <c r="T64" s="25"/>
      <c r="V64" s="25"/>
      <c r="W64" s="38">
        <f t="shared" si="12"/>
        <v>0</v>
      </c>
      <c r="X64" s="38">
        <f t="shared" si="13"/>
        <v>0</v>
      </c>
      <c r="Y64" s="25" t="str">
        <f t="shared" si="6"/>
        <v>OK</v>
      </c>
      <c r="AA64" s="25"/>
      <c r="AB64" s="38">
        <f t="shared" si="7"/>
        <v>0</v>
      </c>
      <c r="AC64" s="38">
        <f t="shared" si="8"/>
        <v>0</v>
      </c>
      <c r="AD64" s="25" t="str">
        <f t="shared" si="9"/>
        <v>OK</v>
      </c>
      <c r="AF64" s="25" t="str">
        <f>IF(AH64="","",IF(V64="도비","세입없음",CONCATENATE(AH64,"-",COUNTIF($AH$7:AH64,AH64))))</f>
        <v/>
      </c>
      <c r="AH64" s="25" t="str">
        <f t="array" ref="AH64">IF(C64="","",INDEX(구분표!$I$2:$I$313, MATCH(1,(구분표!$E$2:$E$313='17년일입'!B64)*(구분표!$F$2:$F$313='17년일입'!C64)*(구분표!$G$2:$G$313='17년일입'!A64),0)))</f>
        <v/>
      </c>
      <c r="AJ64" s="25"/>
      <c r="AL64" s="38">
        <f>IF(AF64="",0,SUMIFS('17년일출'!$X$6:$X$223,'17년일출'!$AG$6:$AG$223,'17년일입'!$AF64))</f>
        <v>0</v>
      </c>
      <c r="AM64" s="38" t="str">
        <f>IF(AF64="","",COUNTIFS('17년일출'!$AG$6:$AG$223,'17년일입'!AF64))</f>
        <v/>
      </c>
      <c r="AN64" s="25" t="str">
        <f t="shared" si="10"/>
        <v>OK</v>
      </c>
      <c r="AP64" s="38">
        <f>IF(AF64="",0,SUMIFS('17년일출'!$AC$6:$AC$223,'17년일출'!$AG$6:$AG$223,'17년일입'!$AF64))</f>
        <v>0</v>
      </c>
      <c r="AQ64" s="38" t="str">
        <f>IF(AF64="","",COUNTIFS('17년일출'!$AG$6:$AG$223,AF64))</f>
        <v/>
      </c>
      <c r="AR64" s="25" t="str">
        <f t="shared" si="11"/>
        <v>OK</v>
      </c>
    </row>
    <row r="65" spans="1:44" ht="50.1" customHeight="1" x14ac:dyDescent="0.3">
      <c r="A65" s="31" t="str">
        <f>IFERROR(VLOOKUP($C65,구분표!$A$2:$C$313,2,FALSE),"")</f>
        <v/>
      </c>
      <c r="B65" s="22" t="str">
        <f>IFERROR(VLOOKUP($C65,구분표!$A$2:$C$313,3,FALSE),"")</f>
        <v/>
      </c>
      <c r="C65" s="29"/>
      <c r="D65" s="33"/>
      <c r="E65" s="34"/>
      <c r="F65" s="34"/>
      <c r="G65" s="33"/>
      <c r="H65" s="40"/>
      <c r="I65" s="38"/>
      <c r="J65" s="41"/>
      <c r="K65" s="46">
        <f t="shared" si="3"/>
        <v>0</v>
      </c>
      <c r="L65" s="38"/>
      <c r="M65" s="41"/>
      <c r="N65" s="48">
        <f t="shared" si="4"/>
        <v>0</v>
      </c>
      <c r="O65" s="25" t="str">
        <f t="shared" si="5"/>
        <v>X</v>
      </c>
      <c r="P65" s="60"/>
      <c r="Q65" s="60"/>
      <c r="R65" s="27"/>
      <c r="T65" s="25"/>
      <c r="V65" s="25"/>
      <c r="W65" s="38">
        <f t="shared" si="12"/>
        <v>0</v>
      </c>
      <c r="X65" s="38">
        <f t="shared" si="13"/>
        <v>0</v>
      </c>
      <c r="Y65" s="25" t="str">
        <f t="shared" si="6"/>
        <v>OK</v>
      </c>
      <c r="AA65" s="25"/>
      <c r="AB65" s="38">
        <f t="shared" si="7"/>
        <v>0</v>
      </c>
      <c r="AC65" s="38">
        <f t="shared" si="8"/>
        <v>0</v>
      </c>
      <c r="AD65" s="25" t="str">
        <f t="shared" si="9"/>
        <v>OK</v>
      </c>
      <c r="AF65" s="25" t="str">
        <f>IF(AH65="","",IF(V65="도비","세입없음",CONCATENATE(AH65,"-",COUNTIF($AH$7:AH65,AH65))))</f>
        <v/>
      </c>
      <c r="AH65" s="25" t="str">
        <f t="array" ref="AH65">IF(C65="","",INDEX(구분표!$I$2:$I$313, MATCH(1,(구분표!$E$2:$E$313='17년일입'!B65)*(구분표!$F$2:$F$313='17년일입'!C65)*(구분표!$G$2:$G$313='17년일입'!A65),0)))</f>
        <v/>
      </c>
      <c r="AJ65" s="25"/>
      <c r="AL65" s="38">
        <f>IF(AF65="",0,SUMIFS('17년일출'!$X$6:$X$223,'17년일출'!$AG$6:$AG$223,'17년일입'!$AF65))</f>
        <v>0</v>
      </c>
      <c r="AM65" s="38" t="str">
        <f>IF(AF65="","",COUNTIFS('17년일출'!$AG$6:$AG$223,'17년일입'!AF65))</f>
        <v/>
      </c>
      <c r="AN65" s="25" t="str">
        <f t="shared" si="10"/>
        <v>OK</v>
      </c>
      <c r="AP65" s="38">
        <f>IF(AF65="",0,SUMIFS('17년일출'!$AC$6:$AC$223,'17년일출'!$AG$6:$AG$223,'17년일입'!$AF65))</f>
        <v>0</v>
      </c>
      <c r="AQ65" s="38" t="str">
        <f>IF(AF65="","",COUNTIFS('17년일출'!$AG$6:$AG$223,AF65))</f>
        <v/>
      </c>
      <c r="AR65" s="25" t="str">
        <f t="shared" si="11"/>
        <v>OK</v>
      </c>
    </row>
    <row r="66" spans="1:44" ht="50.1" customHeight="1" x14ac:dyDescent="0.3">
      <c r="A66" s="31" t="str">
        <f>IFERROR(VLOOKUP($C66,구분표!$A$2:$C$313,2,FALSE),"")</f>
        <v/>
      </c>
      <c r="B66" s="22" t="str">
        <f>IFERROR(VLOOKUP($C66,구분표!$A$2:$C$313,3,FALSE),"")</f>
        <v/>
      </c>
      <c r="C66" s="29"/>
      <c r="D66" s="33"/>
      <c r="E66" s="34"/>
      <c r="F66" s="34"/>
      <c r="G66" s="33"/>
      <c r="H66" s="40"/>
      <c r="I66" s="38"/>
      <c r="J66" s="41"/>
      <c r="K66" s="46">
        <f t="shared" si="3"/>
        <v>0</v>
      </c>
      <c r="L66" s="38"/>
      <c r="M66" s="41"/>
      <c r="N66" s="48">
        <f t="shared" si="4"/>
        <v>0</v>
      </c>
      <c r="O66" s="25" t="str">
        <f t="shared" si="5"/>
        <v>X</v>
      </c>
      <c r="P66" s="60"/>
      <c r="Q66" s="60"/>
      <c r="R66" s="27"/>
      <c r="T66" s="25"/>
      <c r="V66" s="25"/>
      <c r="W66" s="38">
        <f t="shared" si="12"/>
        <v>0</v>
      </c>
      <c r="X66" s="38">
        <f t="shared" si="13"/>
        <v>0</v>
      </c>
      <c r="Y66" s="25" t="str">
        <f t="shared" si="6"/>
        <v>OK</v>
      </c>
      <c r="AA66" s="25"/>
      <c r="AB66" s="38">
        <f t="shared" si="7"/>
        <v>0</v>
      </c>
      <c r="AC66" s="38">
        <f t="shared" si="8"/>
        <v>0</v>
      </c>
      <c r="AD66" s="25" t="str">
        <f t="shared" si="9"/>
        <v>OK</v>
      </c>
      <c r="AF66" s="25" t="str">
        <f>IF(AH66="","",IF(V66="도비","세입없음",CONCATENATE(AH66,"-",COUNTIF($AH$7:AH66,AH66))))</f>
        <v/>
      </c>
      <c r="AH66" s="25" t="str">
        <f t="array" ref="AH66">IF(C66="","",INDEX(구분표!$I$2:$I$313, MATCH(1,(구분표!$E$2:$E$313='17년일입'!B66)*(구분표!$F$2:$F$313='17년일입'!C66)*(구분표!$G$2:$G$313='17년일입'!A66),0)))</f>
        <v/>
      </c>
      <c r="AJ66" s="25"/>
      <c r="AL66" s="38">
        <f>IF(AF66="",0,SUMIFS('17년일출'!$X$6:$X$223,'17년일출'!$AG$6:$AG$223,'17년일입'!$AF66))</f>
        <v>0</v>
      </c>
      <c r="AM66" s="38" t="str">
        <f>IF(AF66="","",COUNTIFS('17년일출'!$AG$6:$AG$223,'17년일입'!AF66))</f>
        <v/>
      </c>
      <c r="AN66" s="25" t="str">
        <f t="shared" si="10"/>
        <v>OK</v>
      </c>
      <c r="AP66" s="38">
        <f>IF(AF66="",0,SUMIFS('17년일출'!$AC$6:$AC$223,'17년일출'!$AG$6:$AG$223,'17년일입'!$AF66))</f>
        <v>0</v>
      </c>
      <c r="AQ66" s="38" t="str">
        <f>IF(AF66="","",COUNTIFS('17년일출'!$AG$6:$AG$223,AF66))</f>
        <v/>
      </c>
      <c r="AR66" s="25" t="str">
        <f t="shared" si="11"/>
        <v>OK</v>
      </c>
    </row>
    <row r="67" spans="1:44" ht="50.1" customHeight="1" x14ac:dyDescent="0.3">
      <c r="A67" s="31" t="str">
        <f>IFERROR(VLOOKUP($C67,구분표!$A$2:$C$313,2,FALSE),"")</f>
        <v/>
      </c>
      <c r="B67" s="22" t="str">
        <f>IFERROR(VLOOKUP($C67,구분표!$A$2:$C$313,3,FALSE),"")</f>
        <v/>
      </c>
      <c r="C67" s="29"/>
      <c r="D67" s="33"/>
      <c r="E67" s="34"/>
      <c r="F67" s="34"/>
      <c r="G67" s="33"/>
      <c r="H67" s="40"/>
      <c r="I67" s="38"/>
      <c r="J67" s="41"/>
      <c r="K67" s="46">
        <f t="shared" si="3"/>
        <v>0</v>
      </c>
      <c r="L67" s="38"/>
      <c r="M67" s="41"/>
      <c r="N67" s="48">
        <f t="shared" si="4"/>
        <v>0</v>
      </c>
      <c r="O67" s="25" t="str">
        <f t="shared" si="5"/>
        <v>X</v>
      </c>
      <c r="P67" s="60"/>
      <c r="Q67" s="60"/>
      <c r="R67" s="27"/>
      <c r="T67" s="25"/>
      <c r="V67" s="25"/>
      <c r="W67" s="38">
        <f t="shared" si="12"/>
        <v>0</v>
      </c>
      <c r="X67" s="38">
        <f t="shared" si="13"/>
        <v>0</v>
      </c>
      <c r="Y67" s="25" t="str">
        <f t="shared" si="6"/>
        <v>OK</v>
      </c>
      <c r="AA67" s="25"/>
      <c r="AB67" s="38">
        <f t="shared" si="7"/>
        <v>0</v>
      </c>
      <c r="AC67" s="38">
        <f t="shared" si="8"/>
        <v>0</v>
      </c>
      <c r="AD67" s="25" t="str">
        <f t="shared" si="9"/>
        <v>OK</v>
      </c>
      <c r="AF67" s="25" t="str">
        <f>IF(AH67="","",IF(V67="도비","세입없음",CONCATENATE(AH67,"-",COUNTIF($AH$7:AH67,AH67))))</f>
        <v/>
      </c>
      <c r="AH67" s="25" t="str">
        <f t="array" ref="AH67">IF(C67="","",INDEX(구분표!$I$2:$I$313, MATCH(1,(구분표!$E$2:$E$313='17년일입'!B67)*(구분표!$F$2:$F$313='17년일입'!C67)*(구분표!$G$2:$G$313='17년일입'!A67),0)))</f>
        <v/>
      </c>
      <c r="AJ67" s="25"/>
      <c r="AL67" s="38">
        <f>IF(AF67="",0,SUMIFS('17년일출'!$X$6:$X$223,'17년일출'!$AG$6:$AG$223,'17년일입'!$AF67))</f>
        <v>0</v>
      </c>
      <c r="AM67" s="38" t="str">
        <f>IF(AF67="","",COUNTIFS('17년일출'!$AG$6:$AG$223,'17년일입'!AF67))</f>
        <v/>
      </c>
      <c r="AN67" s="25" t="str">
        <f t="shared" si="10"/>
        <v>OK</v>
      </c>
      <c r="AP67" s="38">
        <f>IF(AF67="",0,SUMIFS('17년일출'!$AC$6:$AC$223,'17년일출'!$AG$6:$AG$223,'17년일입'!$AF67))</f>
        <v>0</v>
      </c>
      <c r="AQ67" s="38" t="str">
        <f>IF(AF67="","",COUNTIFS('17년일출'!$AG$6:$AG$223,AF67))</f>
        <v/>
      </c>
      <c r="AR67" s="25" t="str">
        <f t="shared" si="11"/>
        <v>OK</v>
      </c>
    </row>
    <row r="68" spans="1:44" ht="50.1" customHeight="1" x14ac:dyDescent="0.3">
      <c r="A68" s="31" t="str">
        <f>IFERROR(VLOOKUP($C68,구분표!$A$2:$C$313,2,FALSE),"")</f>
        <v/>
      </c>
      <c r="B68" s="22" t="str">
        <f>IFERROR(VLOOKUP($C68,구분표!$A$2:$C$313,3,FALSE),"")</f>
        <v/>
      </c>
      <c r="C68" s="29"/>
      <c r="D68" s="33"/>
      <c r="E68" s="34"/>
      <c r="F68" s="34"/>
      <c r="G68" s="33"/>
      <c r="H68" s="40"/>
      <c r="I68" s="38"/>
      <c r="J68" s="41"/>
      <c r="K68" s="46">
        <f t="shared" si="3"/>
        <v>0</v>
      </c>
      <c r="L68" s="38"/>
      <c r="M68" s="41"/>
      <c r="N68" s="48">
        <f t="shared" si="4"/>
        <v>0</v>
      </c>
      <c r="O68" s="25" t="str">
        <f t="shared" si="5"/>
        <v>X</v>
      </c>
      <c r="P68" s="60"/>
      <c r="Q68" s="60"/>
      <c r="R68" s="27"/>
      <c r="T68" s="25"/>
      <c r="V68" s="25"/>
      <c r="W68" s="38">
        <f t="shared" si="12"/>
        <v>0</v>
      </c>
      <c r="X68" s="38">
        <f t="shared" si="13"/>
        <v>0</v>
      </c>
      <c r="Y68" s="25" t="str">
        <f t="shared" si="6"/>
        <v>OK</v>
      </c>
      <c r="AA68" s="25"/>
      <c r="AB68" s="38">
        <f t="shared" si="7"/>
        <v>0</v>
      </c>
      <c r="AC68" s="38">
        <f t="shared" si="8"/>
        <v>0</v>
      </c>
      <c r="AD68" s="25" t="str">
        <f t="shared" si="9"/>
        <v>OK</v>
      </c>
      <c r="AF68" s="25" t="str">
        <f>IF(AH68="","",IF(V68="도비","세입없음",CONCATENATE(AH68,"-",COUNTIF($AH$7:AH68,AH68))))</f>
        <v/>
      </c>
      <c r="AH68" s="25" t="str">
        <f t="array" ref="AH68">IF(C68="","",INDEX(구분표!$I$2:$I$313, MATCH(1,(구분표!$E$2:$E$313='17년일입'!B68)*(구분표!$F$2:$F$313='17년일입'!C68)*(구분표!$G$2:$G$313='17년일입'!A68),0)))</f>
        <v/>
      </c>
      <c r="AJ68" s="25"/>
      <c r="AL68" s="38">
        <f>IF(AF68="",0,SUMIFS('17년일출'!$X$6:$X$223,'17년일출'!$AG$6:$AG$223,'17년일입'!$AF68))</f>
        <v>0</v>
      </c>
      <c r="AM68" s="38" t="str">
        <f>IF(AF68="","",COUNTIFS('17년일출'!$AG$6:$AG$223,'17년일입'!AF68))</f>
        <v/>
      </c>
      <c r="AN68" s="25" t="str">
        <f t="shared" si="10"/>
        <v>OK</v>
      </c>
      <c r="AP68" s="38">
        <f>IF(AF68="",0,SUMIFS('17년일출'!$AC$6:$AC$223,'17년일출'!$AG$6:$AG$223,'17년일입'!$AF68))</f>
        <v>0</v>
      </c>
      <c r="AQ68" s="38" t="str">
        <f>IF(AF68="","",COUNTIFS('17년일출'!$AG$6:$AG$223,AF68))</f>
        <v/>
      </c>
      <c r="AR68" s="25" t="str">
        <f t="shared" si="11"/>
        <v>OK</v>
      </c>
    </row>
    <row r="69" spans="1:44" ht="50.1" customHeight="1" x14ac:dyDescent="0.3">
      <c r="A69" s="31" t="str">
        <f>IFERROR(VLOOKUP($C69,구분표!$A$2:$C$313,2,FALSE),"")</f>
        <v/>
      </c>
      <c r="B69" s="22" t="str">
        <f>IFERROR(VLOOKUP($C69,구분표!$A$2:$C$313,3,FALSE),"")</f>
        <v/>
      </c>
      <c r="C69" s="29"/>
      <c r="D69" s="33"/>
      <c r="E69" s="34"/>
      <c r="F69" s="34"/>
      <c r="G69" s="33"/>
      <c r="H69" s="40"/>
      <c r="I69" s="38"/>
      <c r="J69" s="41"/>
      <c r="K69" s="46">
        <f t="shared" si="3"/>
        <v>0</v>
      </c>
      <c r="L69" s="38"/>
      <c r="M69" s="41"/>
      <c r="N69" s="48">
        <f t="shared" si="4"/>
        <v>0</v>
      </c>
      <c r="O69" s="25" t="str">
        <f t="shared" si="5"/>
        <v>X</v>
      </c>
      <c r="P69" s="60"/>
      <c r="Q69" s="60"/>
      <c r="R69" s="27"/>
      <c r="T69" s="25"/>
      <c r="V69" s="25"/>
      <c r="W69" s="38">
        <f t="shared" si="12"/>
        <v>0</v>
      </c>
      <c r="X69" s="38">
        <f t="shared" si="13"/>
        <v>0</v>
      </c>
      <c r="Y69" s="25" t="str">
        <f t="shared" si="6"/>
        <v>OK</v>
      </c>
      <c r="AA69" s="25"/>
      <c r="AB69" s="38">
        <f t="shared" si="7"/>
        <v>0</v>
      </c>
      <c r="AC69" s="38">
        <f t="shared" si="8"/>
        <v>0</v>
      </c>
      <c r="AD69" s="25" t="str">
        <f t="shared" si="9"/>
        <v>OK</v>
      </c>
      <c r="AF69" s="25" t="str">
        <f>IF(AH69="","",IF(V69="도비","세입없음",CONCATENATE(AH69,"-",COUNTIF($AH$7:AH69,AH69))))</f>
        <v/>
      </c>
      <c r="AH69" s="25" t="str">
        <f t="array" ref="AH69">IF(C69="","",INDEX(구분표!$I$2:$I$313, MATCH(1,(구분표!$E$2:$E$313='17년일입'!B69)*(구분표!$F$2:$F$313='17년일입'!C69)*(구분표!$G$2:$G$313='17년일입'!A69),0)))</f>
        <v/>
      </c>
      <c r="AJ69" s="25"/>
      <c r="AL69" s="38">
        <f>IF(AF69="",0,SUMIFS('17년일출'!$X$6:$X$223,'17년일출'!$AG$6:$AG$223,'17년일입'!$AF69))</f>
        <v>0</v>
      </c>
      <c r="AM69" s="38" t="str">
        <f>IF(AF69="","",COUNTIFS('17년일출'!$AG$6:$AG$223,'17년일입'!AF69))</f>
        <v/>
      </c>
      <c r="AN69" s="25" t="str">
        <f t="shared" si="10"/>
        <v>OK</v>
      </c>
      <c r="AP69" s="38">
        <f>IF(AF69="",0,SUMIFS('17년일출'!$AC$6:$AC$223,'17년일출'!$AG$6:$AG$223,'17년일입'!$AF69))</f>
        <v>0</v>
      </c>
      <c r="AQ69" s="38" t="str">
        <f>IF(AF69="","",COUNTIFS('17년일출'!$AG$6:$AG$223,AF69))</f>
        <v/>
      </c>
      <c r="AR69" s="25" t="str">
        <f t="shared" si="11"/>
        <v>OK</v>
      </c>
    </row>
    <row r="70" spans="1:44" ht="50.1" customHeight="1" x14ac:dyDescent="0.3">
      <c r="A70" s="31" t="str">
        <f>IFERROR(VLOOKUP($C70,구분표!$A$2:$C$313,2,FALSE),"")</f>
        <v/>
      </c>
      <c r="B70" s="22" t="str">
        <f>IFERROR(VLOOKUP($C70,구분표!$A$2:$C$313,3,FALSE),"")</f>
        <v/>
      </c>
      <c r="C70" s="29"/>
      <c r="D70" s="33"/>
      <c r="E70" s="34"/>
      <c r="F70" s="34"/>
      <c r="G70" s="33"/>
      <c r="H70" s="40"/>
      <c r="I70" s="38"/>
      <c r="J70" s="41"/>
      <c r="K70" s="46">
        <f t="shared" si="3"/>
        <v>0</v>
      </c>
      <c r="L70" s="38"/>
      <c r="M70" s="41"/>
      <c r="N70" s="48">
        <f t="shared" si="4"/>
        <v>0</v>
      </c>
      <c r="O70" s="25" t="str">
        <f t="shared" si="5"/>
        <v>X</v>
      </c>
      <c r="P70" s="60"/>
      <c r="Q70" s="60"/>
      <c r="R70" s="27"/>
      <c r="T70" s="25"/>
      <c r="V70" s="25"/>
      <c r="W70" s="38">
        <f t="shared" si="12"/>
        <v>0</v>
      </c>
      <c r="X70" s="38">
        <f t="shared" si="13"/>
        <v>0</v>
      </c>
      <c r="Y70" s="25" t="str">
        <f t="shared" si="6"/>
        <v>OK</v>
      </c>
      <c r="AA70" s="25"/>
      <c r="AB70" s="38">
        <f t="shared" si="7"/>
        <v>0</v>
      </c>
      <c r="AC70" s="38">
        <f t="shared" si="8"/>
        <v>0</v>
      </c>
      <c r="AD70" s="25" t="str">
        <f t="shared" si="9"/>
        <v>OK</v>
      </c>
      <c r="AF70" s="25" t="str">
        <f>IF(AH70="","",IF(V70="도비","세입없음",CONCATENATE(AH70,"-",COUNTIF($AH$7:AH70,AH70))))</f>
        <v/>
      </c>
      <c r="AH70" s="25" t="str">
        <f t="array" ref="AH70">IF(C70="","",INDEX(구분표!$I$2:$I$313, MATCH(1,(구분표!$E$2:$E$313='17년일입'!B70)*(구분표!$F$2:$F$313='17년일입'!C70)*(구분표!$G$2:$G$313='17년일입'!A70),0)))</f>
        <v/>
      </c>
      <c r="AJ70" s="25"/>
      <c r="AL70" s="38">
        <f>IF(AF70="",0,SUMIFS('17년일출'!$X$6:$X$223,'17년일출'!$AG$6:$AG$223,'17년일입'!$AF70))</f>
        <v>0</v>
      </c>
      <c r="AM70" s="38" t="str">
        <f>IF(AF70="","",COUNTIFS('17년일출'!$AG$6:$AG$223,'17년일입'!AF70))</f>
        <v/>
      </c>
      <c r="AN70" s="25" t="str">
        <f t="shared" si="10"/>
        <v>OK</v>
      </c>
      <c r="AP70" s="38">
        <f>IF(AF70="",0,SUMIFS('17년일출'!$AC$6:$AC$223,'17년일출'!$AG$6:$AG$223,'17년일입'!$AF70))</f>
        <v>0</v>
      </c>
      <c r="AQ70" s="38" t="str">
        <f>IF(AF70="","",COUNTIFS('17년일출'!$AG$6:$AG$223,AF70))</f>
        <v/>
      </c>
      <c r="AR70" s="25" t="str">
        <f t="shared" si="11"/>
        <v>OK</v>
      </c>
    </row>
    <row r="71" spans="1:44" ht="50.1" customHeight="1" x14ac:dyDescent="0.3">
      <c r="A71" s="31" t="str">
        <f>IFERROR(VLOOKUP($C71,구분표!$A$2:$C$313,2,FALSE),"")</f>
        <v/>
      </c>
      <c r="B71" s="22" t="str">
        <f>IFERROR(VLOOKUP($C71,구분표!$A$2:$C$313,3,FALSE),"")</f>
        <v/>
      </c>
      <c r="C71" s="29"/>
      <c r="D71" s="33"/>
      <c r="E71" s="34"/>
      <c r="F71" s="34"/>
      <c r="G71" s="33"/>
      <c r="H71" s="40"/>
      <c r="I71" s="38"/>
      <c r="J71" s="41"/>
      <c r="K71" s="46">
        <f t="shared" si="3"/>
        <v>0</v>
      </c>
      <c r="L71" s="38"/>
      <c r="M71" s="41"/>
      <c r="N71" s="48">
        <f t="shared" si="4"/>
        <v>0</v>
      </c>
      <c r="O71" s="25" t="str">
        <f t="shared" si="5"/>
        <v>X</v>
      </c>
      <c r="P71" s="60"/>
      <c r="Q71" s="60"/>
      <c r="R71" s="27"/>
      <c r="T71" s="25"/>
      <c r="V71" s="25"/>
      <c r="W71" s="38">
        <f t="shared" si="12"/>
        <v>0</v>
      </c>
      <c r="X71" s="38">
        <f t="shared" si="13"/>
        <v>0</v>
      </c>
      <c r="Y71" s="25" t="str">
        <f t="shared" si="6"/>
        <v>OK</v>
      </c>
      <c r="AA71" s="25"/>
      <c r="AB71" s="38">
        <f t="shared" si="7"/>
        <v>0</v>
      </c>
      <c r="AC71" s="38">
        <f t="shared" si="8"/>
        <v>0</v>
      </c>
      <c r="AD71" s="25" t="str">
        <f t="shared" si="9"/>
        <v>OK</v>
      </c>
      <c r="AF71" s="25" t="str">
        <f>IF(AH71="","",IF(V71="도비","세입없음",CONCATENATE(AH71,"-",COUNTIF($AH$7:AH71,AH71))))</f>
        <v/>
      </c>
      <c r="AH71" s="25" t="str">
        <f t="array" ref="AH71">IF(C71="","",INDEX(구분표!$I$2:$I$313, MATCH(1,(구분표!$E$2:$E$313='17년일입'!B71)*(구분표!$F$2:$F$313='17년일입'!C71)*(구분표!$G$2:$G$313='17년일입'!A71),0)))</f>
        <v/>
      </c>
      <c r="AJ71" s="25"/>
      <c r="AL71" s="38">
        <f>IF(AF71="",0,SUMIFS('17년일출'!$X$6:$X$223,'17년일출'!$AG$6:$AG$223,'17년일입'!$AF71))</f>
        <v>0</v>
      </c>
      <c r="AM71" s="38" t="str">
        <f>IF(AF71="","",COUNTIFS('17년일출'!$AG$6:$AG$223,'17년일입'!AF71))</f>
        <v/>
      </c>
      <c r="AN71" s="25" t="str">
        <f t="shared" si="10"/>
        <v>OK</v>
      </c>
      <c r="AP71" s="38">
        <f>IF(AF71="",0,SUMIFS('17년일출'!$AC$6:$AC$223,'17년일출'!$AG$6:$AG$223,'17년일입'!$AF71))</f>
        <v>0</v>
      </c>
      <c r="AQ71" s="38" t="str">
        <f>IF(AF71="","",COUNTIFS('17년일출'!$AG$6:$AG$223,AF71))</f>
        <v/>
      </c>
      <c r="AR71" s="25" t="str">
        <f t="shared" si="11"/>
        <v>OK</v>
      </c>
    </row>
    <row r="72" spans="1:44" ht="50.1" customHeight="1" x14ac:dyDescent="0.3">
      <c r="A72" s="31" t="str">
        <f>IFERROR(VLOOKUP($C72,구분표!$A$2:$C$313,2,FALSE),"")</f>
        <v/>
      </c>
      <c r="B72" s="22" t="str">
        <f>IFERROR(VLOOKUP($C72,구분표!$A$2:$C$313,3,FALSE),"")</f>
        <v/>
      </c>
      <c r="C72" s="29"/>
      <c r="D72" s="33"/>
      <c r="E72" s="34"/>
      <c r="F72" s="34"/>
      <c r="G72" s="33"/>
      <c r="H72" s="40"/>
      <c r="I72" s="38"/>
      <c r="J72" s="41"/>
      <c r="K72" s="46">
        <f t="shared" ref="K72:K100" si="14">SUM(H72:J72)</f>
        <v>0</v>
      </c>
      <c r="L72" s="38"/>
      <c r="M72" s="41"/>
      <c r="N72" s="48">
        <f t="shared" ref="N72:N100" si="15">SUM(H72,L72,M72)</f>
        <v>0</v>
      </c>
      <c r="O72" s="25" t="str">
        <f t="shared" ref="O72:O100" si="16">IF(AND((K72=0),(N72&gt;0)),"O",IF(AND((I72&lt;0),(K72-N72&lt;0)),"O","X"))</f>
        <v>X</v>
      </c>
      <c r="P72" s="60"/>
      <c r="Q72" s="60"/>
      <c r="R72" s="27"/>
      <c r="T72" s="25"/>
      <c r="V72" s="25"/>
      <c r="W72" s="38">
        <f t="shared" ref="W72:W100" si="17">IF($V72&lt;&gt;"도비",IF($T72="국도비","직접입력",SUM($I72:$J72)),)</f>
        <v>0</v>
      </c>
      <c r="X72" s="38">
        <f t="shared" ref="X72:X100" si="18">IF($V72="도비",SUM($I72:$J72),IF($T72="국도비","직접입력",SUM($I72:$J72)-$W72))</f>
        <v>0</v>
      </c>
      <c r="Y72" s="25" t="str">
        <f t="shared" ref="Y72:Y100" si="19">IF(SUM($I72:$J72)=SUM($W72:$X72),"OK","검토")</f>
        <v>OK</v>
      </c>
      <c r="AA72" s="25"/>
      <c r="AB72" s="38">
        <f t="shared" ref="AB72:AB100" si="20">IF($V72&lt;&gt;"도비",IF($T72="국도비","직접입력",SUM($L72:$M72)),)</f>
        <v>0</v>
      </c>
      <c r="AC72" s="38">
        <f t="shared" ref="AC72:AC100" si="21">IF($V72="도비",SUM(L72:M72),IF($T72="국도비","직접입력",SUM(L72:M72)-AB72))</f>
        <v>0</v>
      </c>
      <c r="AD72" s="25" t="str">
        <f t="shared" ref="AD72:AD100" si="22">IF(SUM(L72:M72)=SUM(AB72:AC72),"OK","검토")</f>
        <v>OK</v>
      </c>
      <c r="AF72" s="25" t="str">
        <f>IF(AH72="","",IF(V72="도비","세입없음",CONCATENATE(AH72,"-",COUNTIF($AH$7:AH72,AH72))))</f>
        <v/>
      </c>
      <c r="AH72" s="25" t="str">
        <f t="array" ref="AH72">IF(C72="","",INDEX(구분표!$I$2:$I$313, MATCH(1,(구분표!$E$2:$E$313='17년일입'!B72)*(구분표!$F$2:$F$313='17년일입'!C72)*(구분표!$G$2:$G$313='17년일입'!A72),0)))</f>
        <v/>
      </c>
      <c r="AJ72" s="25"/>
      <c r="AL72" s="38">
        <f>IF(AF72="",0,SUMIFS('17년일출'!$X$6:$X$223,'17년일출'!$AG$6:$AG$223,'17년일입'!$AF72))</f>
        <v>0</v>
      </c>
      <c r="AM72" s="38" t="str">
        <f>IF(AF72="","",COUNTIFS('17년일출'!$AG$6:$AG$223,'17년일입'!AF72))</f>
        <v/>
      </c>
      <c r="AN72" s="25" t="str">
        <f t="shared" ref="AN72:AN100" si="23">IF(W72=AL72,"OK","@@")</f>
        <v>OK</v>
      </c>
      <c r="AP72" s="38">
        <f>IF(AF72="",0,SUMIFS('17년일출'!$AC$6:$AC$223,'17년일출'!$AG$6:$AG$223,'17년일입'!$AF72))</f>
        <v>0</v>
      </c>
      <c r="AQ72" s="38" t="str">
        <f>IF(AF72="","",COUNTIFS('17년일출'!$AG$6:$AG$223,AF72))</f>
        <v/>
      </c>
      <c r="AR72" s="25" t="str">
        <f t="shared" ref="AR72:AR100" si="24">IF(AB72=AP72,"OK","@@")</f>
        <v>OK</v>
      </c>
    </row>
    <row r="73" spans="1:44" ht="50.1" customHeight="1" x14ac:dyDescent="0.3">
      <c r="A73" s="31" t="str">
        <f>IFERROR(VLOOKUP($C73,구분표!$A$2:$C$313,2,FALSE),"")</f>
        <v/>
      </c>
      <c r="B73" s="22" t="str">
        <f>IFERROR(VLOOKUP($C73,구분표!$A$2:$C$313,3,FALSE),"")</f>
        <v/>
      </c>
      <c r="C73" s="29"/>
      <c r="D73" s="33"/>
      <c r="E73" s="34"/>
      <c r="F73" s="34"/>
      <c r="G73" s="33"/>
      <c r="H73" s="40"/>
      <c r="I73" s="38"/>
      <c r="J73" s="41"/>
      <c r="K73" s="46">
        <f t="shared" si="14"/>
        <v>0</v>
      </c>
      <c r="L73" s="38"/>
      <c r="M73" s="41"/>
      <c r="N73" s="48">
        <f t="shared" si="15"/>
        <v>0</v>
      </c>
      <c r="O73" s="25" t="str">
        <f t="shared" si="16"/>
        <v>X</v>
      </c>
      <c r="P73" s="60"/>
      <c r="Q73" s="60"/>
      <c r="R73" s="27"/>
      <c r="T73" s="25"/>
      <c r="V73" s="25"/>
      <c r="W73" s="38">
        <f t="shared" si="17"/>
        <v>0</v>
      </c>
      <c r="X73" s="38">
        <f t="shared" si="18"/>
        <v>0</v>
      </c>
      <c r="Y73" s="25" t="str">
        <f t="shared" si="19"/>
        <v>OK</v>
      </c>
      <c r="AA73" s="25"/>
      <c r="AB73" s="38">
        <f t="shared" si="20"/>
        <v>0</v>
      </c>
      <c r="AC73" s="38">
        <f t="shared" si="21"/>
        <v>0</v>
      </c>
      <c r="AD73" s="25" t="str">
        <f t="shared" si="22"/>
        <v>OK</v>
      </c>
      <c r="AF73" s="25" t="str">
        <f>IF(AH73="","",IF(V73="도비","세입없음",CONCATENATE(AH73,"-",COUNTIF($AH$7:AH73,AH73))))</f>
        <v/>
      </c>
      <c r="AH73" s="25" t="str">
        <f t="array" ref="AH73">IF(C73="","",INDEX(구분표!$I$2:$I$313, MATCH(1,(구분표!$E$2:$E$313='17년일입'!B73)*(구분표!$F$2:$F$313='17년일입'!C73)*(구분표!$G$2:$G$313='17년일입'!A73),0)))</f>
        <v/>
      </c>
      <c r="AJ73" s="25"/>
      <c r="AL73" s="38">
        <f>IF(AF73="",0,SUMIFS('17년일출'!$X$6:$X$223,'17년일출'!$AG$6:$AG$223,'17년일입'!$AF73))</f>
        <v>0</v>
      </c>
      <c r="AM73" s="38" t="str">
        <f>IF(AF73="","",COUNTIFS('17년일출'!$AG$6:$AG$223,'17년일입'!AF73))</f>
        <v/>
      </c>
      <c r="AN73" s="25" t="str">
        <f t="shared" si="23"/>
        <v>OK</v>
      </c>
      <c r="AP73" s="38">
        <f>IF(AF73="",0,SUMIFS('17년일출'!$AC$6:$AC$223,'17년일출'!$AG$6:$AG$223,'17년일입'!$AF73))</f>
        <v>0</v>
      </c>
      <c r="AQ73" s="38" t="str">
        <f>IF(AF73="","",COUNTIFS('17년일출'!$AG$6:$AG$223,AF73))</f>
        <v/>
      </c>
      <c r="AR73" s="25" t="str">
        <f t="shared" si="24"/>
        <v>OK</v>
      </c>
    </row>
    <row r="74" spans="1:44" ht="50.1" customHeight="1" x14ac:dyDescent="0.3">
      <c r="A74" s="31" t="str">
        <f>IFERROR(VLOOKUP($C74,구분표!$A$2:$C$313,2,FALSE),"")</f>
        <v/>
      </c>
      <c r="B74" s="22" t="str">
        <f>IFERROR(VLOOKUP($C74,구분표!$A$2:$C$313,3,FALSE),"")</f>
        <v/>
      </c>
      <c r="C74" s="29"/>
      <c r="D74" s="33"/>
      <c r="E74" s="34"/>
      <c r="F74" s="34"/>
      <c r="G74" s="33"/>
      <c r="H74" s="40"/>
      <c r="I74" s="38"/>
      <c r="J74" s="41"/>
      <c r="K74" s="46">
        <f t="shared" si="14"/>
        <v>0</v>
      </c>
      <c r="L74" s="38"/>
      <c r="M74" s="41"/>
      <c r="N74" s="48">
        <f t="shared" si="15"/>
        <v>0</v>
      </c>
      <c r="O74" s="25" t="str">
        <f t="shared" si="16"/>
        <v>X</v>
      </c>
      <c r="P74" s="60"/>
      <c r="Q74" s="60"/>
      <c r="R74" s="27"/>
      <c r="T74" s="25"/>
      <c r="V74" s="25"/>
      <c r="W74" s="38">
        <f t="shared" si="17"/>
        <v>0</v>
      </c>
      <c r="X74" s="38">
        <f t="shared" si="18"/>
        <v>0</v>
      </c>
      <c r="Y74" s="25" t="str">
        <f t="shared" si="19"/>
        <v>OK</v>
      </c>
      <c r="AA74" s="25"/>
      <c r="AB74" s="38">
        <f t="shared" si="20"/>
        <v>0</v>
      </c>
      <c r="AC74" s="38">
        <f t="shared" si="21"/>
        <v>0</v>
      </c>
      <c r="AD74" s="25" t="str">
        <f t="shared" si="22"/>
        <v>OK</v>
      </c>
      <c r="AF74" s="25" t="str">
        <f>IF(AH74="","",IF(V74="도비","세입없음",CONCATENATE(AH74,"-",COUNTIF($AH$7:AH74,AH74))))</f>
        <v/>
      </c>
      <c r="AH74" s="25" t="str">
        <f t="array" ref="AH74">IF(C74="","",INDEX(구분표!$I$2:$I$313, MATCH(1,(구분표!$E$2:$E$313='17년일입'!B74)*(구분표!$F$2:$F$313='17년일입'!C74)*(구분표!$G$2:$G$313='17년일입'!A74),0)))</f>
        <v/>
      </c>
      <c r="AJ74" s="25"/>
      <c r="AL74" s="38">
        <f>IF(AF74="",0,SUMIFS('17년일출'!$X$6:$X$223,'17년일출'!$AG$6:$AG$223,'17년일입'!$AF74))</f>
        <v>0</v>
      </c>
      <c r="AM74" s="38" t="str">
        <f>IF(AF74="","",COUNTIFS('17년일출'!$AG$6:$AG$223,'17년일입'!AF74))</f>
        <v/>
      </c>
      <c r="AN74" s="25" t="str">
        <f t="shared" si="23"/>
        <v>OK</v>
      </c>
      <c r="AP74" s="38">
        <f>IF(AF74="",0,SUMIFS('17년일출'!$AC$6:$AC$223,'17년일출'!$AG$6:$AG$223,'17년일입'!$AF74))</f>
        <v>0</v>
      </c>
      <c r="AQ74" s="38" t="str">
        <f>IF(AF74="","",COUNTIFS('17년일출'!$AG$6:$AG$223,AF74))</f>
        <v/>
      </c>
      <c r="AR74" s="25" t="str">
        <f t="shared" si="24"/>
        <v>OK</v>
      </c>
    </row>
    <row r="75" spans="1:44" ht="50.1" customHeight="1" x14ac:dyDescent="0.3">
      <c r="A75" s="31" t="str">
        <f>IFERROR(VLOOKUP($C75,구분표!$A$2:$C$313,2,FALSE),"")</f>
        <v/>
      </c>
      <c r="B75" s="22" t="str">
        <f>IFERROR(VLOOKUP($C75,구분표!$A$2:$C$313,3,FALSE),"")</f>
        <v/>
      </c>
      <c r="C75" s="29"/>
      <c r="D75" s="33"/>
      <c r="E75" s="34"/>
      <c r="F75" s="34"/>
      <c r="G75" s="33"/>
      <c r="H75" s="40"/>
      <c r="I75" s="38"/>
      <c r="J75" s="41"/>
      <c r="K75" s="46">
        <f t="shared" si="14"/>
        <v>0</v>
      </c>
      <c r="L75" s="38"/>
      <c r="M75" s="41"/>
      <c r="N75" s="48">
        <f t="shared" si="15"/>
        <v>0</v>
      </c>
      <c r="O75" s="25" t="str">
        <f t="shared" si="16"/>
        <v>X</v>
      </c>
      <c r="P75" s="60"/>
      <c r="Q75" s="60"/>
      <c r="R75" s="27"/>
      <c r="T75" s="25"/>
      <c r="V75" s="25"/>
      <c r="W75" s="38">
        <f t="shared" si="17"/>
        <v>0</v>
      </c>
      <c r="X75" s="38">
        <f t="shared" si="18"/>
        <v>0</v>
      </c>
      <c r="Y75" s="25" t="str">
        <f t="shared" si="19"/>
        <v>OK</v>
      </c>
      <c r="AA75" s="25"/>
      <c r="AB75" s="38">
        <f t="shared" si="20"/>
        <v>0</v>
      </c>
      <c r="AC75" s="38">
        <f t="shared" si="21"/>
        <v>0</v>
      </c>
      <c r="AD75" s="25" t="str">
        <f t="shared" si="22"/>
        <v>OK</v>
      </c>
      <c r="AF75" s="25" t="str">
        <f>IF(AH75="","",IF(V75="도비","세입없음",CONCATENATE(AH75,"-",COUNTIF($AH$7:AH75,AH75))))</f>
        <v/>
      </c>
      <c r="AH75" s="25" t="str">
        <f t="array" ref="AH75">IF(C75="","",INDEX(구분표!$I$2:$I$313, MATCH(1,(구분표!$E$2:$E$313='17년일입'!B75)*(구분표!$F$2:$F$313='17년일입'!C75)*(구분표!$G$2:$G$313='17년일입'!A75),0)))</f>
        <v/>
      </c>
      <c r="AJ75" s="25"/>
      <c r="AL75" s="38">
        <f>IF(AF75="",0,SUMIFS('17년일출'!$X$6:$X$223,'17년일출'!$AG$6:$AG$223,'17년일입'!$AF75))</f>
        <v>0</v>
      </c>
      <c r="AM75" s="38" t="str">
        <f>IF(AF75="","",COUNTIFS('17년일출'!$AG$6:$AG$223,'17년일입'!AF75))</f>
        <v/>
      </c>
      <c r="AN75" s="25" t="str">
        <f t="shared" si="23"/>
        <v>OK</v>
      </c>
      <c r="AP75" s="38">
        <f>IF(AF75="",0,SUMIFS('17년일출'!$AC$6:$AC$223,'17년일출'!$AG$6:$AG$223,'17년일입'!$AF75))</f>
        <v>0</v>
      </c>
      <c r="AQ75" s="38" t="str">
        <f>IF(AF75="","",COUNTIFS('17년일출'!$AG$6:$AG$223,AF75))</f>
        <v/>
      </c>
      <c r="AR75" s="25" t="str">
        <f t="shared" si="24"/>
        <v>OK</v>
      </c>
    </row>
    <row r="76" spans="1:44" ht="50.1" customHeight="1" x14ac:dyDescent="0.3">
      <c r="A76" s="31" t="str">
        <f>IFERROR(VLOOKUP($C76,구분표!$A$2:$C$313,2,FALSE),"")</f>
        <v/>
      </c>
      <c r="B76" s="22" t="str">
        <f>IFERROR(VLOOKUP($C76,구분표!$A$2:$C$313,3,FALSE),"")</f>
        <v/>
      </c>
      <c r="C76" s="29"/>
      <c r="D76" s="33"/>
      <c r="E76" s="34"/>
      <c r="F76" s="34"/>
      <c r="G76" s="33"/>
      <c r="H76" s="40"/>
      <c r="I76" s="38"/>
      <c r="J76" s="41"/>
      <c r="K76" s="46">
        <f t="shared" si="14"/>
        <v>0</v>
      </c>
      <c r="L76" s="38"/>
      <c r="M76" s="41"/>
      <c r="N76" s="48">
        <f t="shared" si="15"/>
        <v>0</v>
      </c>
      <c r="O76" s="25" t="str">
        <f t="shared" si="16"/>
        <v>X</v>
      </c>
      <c r="P76" s="60"/>
      <c r="Q76" s="60"/>
      <c r="R76" s="27"/>
      <c r="T76" s="25"/>
      <c r="V76" s="25"/>
      <c r="W76" s="38">
        <f t="shared" si="17"/>
        <v>0</v>
      </c>
      <c r="X76" s="38">
        <f t="shared" si="18"/>
        <v>0</v>
      </c>
      <c r="Y76" s="25" t="str">
        <f t="shared" si="19"/>
        <v>OK</v>
      </c>
      <c r="AA76" s="25"/>
      <c r="AB76" s="38">
        <f t="shared" si="20"/>
        <v>0</v>
      </c>
      <c r="AC76" s="38">
        <f t="shared" si="21"/>
        <v>0</v>
      </c>
      <c r="AD76" s="25" t="str">
        <f t="shared" si="22"/>
        <v>OK</v>
      </c>
      <c r="AF76" s="25" t="str">
        <f>IF(AH76="","",IF(V76="도비","세입없음",CONCATENATE(AH76,"-",COUNTIF($AH$7:AH76,AH76))))</f>
        <v/>
      </c>
      <c r="AH76" s="25" t="str">
        <f t="array" ref="AH76">IF(C76="","",INDEX(구분표!$I$2:$I$313, MATCH(1,(구분표!$E$2:$E$313='17년일입'!B76)*(구분표!$F$2:$F$313='17년일입'!C76)*(구분표!$G$2:$G$313='17년일입'!A76),0)))</f>
        <v/>
      </c>
      <c r="AJ76" s="25"/>
      <c r="AL76" s="38">
        <f>IF(AF76="",0,SUMIFS('17년일출'!$X$6:$X$223,'17년일출'!$AG$6:$AG$223,'17년일입'!$AF76))</f>
        <v>0</v>
      </c>
      <c r="AM76" s="38" t="str">
        <f>IF(AF76="","",COUNTIFS('17년일출'!$AG$6:$AG$223,'17년일입'!AF76))</f>
        <v/>
      </c>
      <c r="AN76" s="25" t="str">
        <f t="shared" si="23"/>
        <v>OK</v>
      </c>
      <c r="AP76" s="38">
        <f>IF(AF76="",0,SUMIFS('17년일출'!$AC$6:$AC$223,'17년일출'!$AG$6:$AG$223,'17년일입'!$AF76))</f>
        <v>0</v>
      </c>
      <c r="AQ76" s="38" t="str">
        <f>IF(AF76="","",COUNTIFS('17년일출'!$AG$6:$AG$223,AF76))</f>
        <v/>
      </c>
      <c r="AR76" s="25" t="str">
        <f t="shared" si="24"/>
        <v>OK</v>
      </c>
    </row>
    <row r="77" spans="1:44" ht="50.1" customHeight="1" x14ac:dyDescent="0.3">
      <c r="A77" s="31" t="str">
        <f>IFERROR(VLOOKUP($C77,구분표!$A$2:$C$313,2,FALSE),"")</f>
        <v/>
      </c>
      <c r="B77" s="22" t="str">
        <f>IFERROR(VLOOKUP($C77,구분표!$A$2:$C$313,3,FALSE),"")</f>
        <v/>
      </c>
      <c r="C77" s="29"/>
      <c r="D77" s="33"/>
      <c r="E77" s="34"/>
      <c r="F77" s="34"/>
      <c r="G77" s="33"/>
      <c r="H77" s="40"/>
      <c r="I77" s="38"/>
      <c r="J77" s="41"/>
      <c r="K77" s="46">
        <f t="shared" si="14"/>
        <v>0</v>
      </c>
      <c r="L77" s="38"/>
      <c r="M77" s="41"/>
      <c r="N77" s="48">
        <f t="shared" si="15"/>
        <v>0</v>
      </c>
      <c r="O77" s="25" t="str">
        <f t="shared" si="16"/>
        <v>X</v>
      </c>
      <c r="P77" s="60"/>
      <c r="Q77" s="60"/>
      <c r="R77" s="27"/>
      <c r="T77" s="25"/>
      <c r="V77" s="25"/>
      <c r="W77" s="38">
        <f t="shared" si="17"/>
        <v>0</v>
      </c>
      <c r="X77" s="38">
        <f t="shared" si="18"/>
        <v>0</v>
      </c>
      <c r="Y77" s="25" t="str">
        <f t="shared" si="19"/>
        <v>OK</v>
      </c>
      <c r="AA77" s="25"/>
      <c r="AB77" s="38">
        <f t="shared" si="20"/>
        <v>0</v>
      </c>
      <c r="AC77" s="38">
        <f t="shared" si="21"/>
        <v>0</v>
      </c>
      <c r="AD77" s="25" t="str">
        <f t="shared" si="22"/>
        <v>OK</v>
      </c>
      <c r="AF77" s="25" t="str">
        <f>IF(AH77="","",IF(V77="도비","세입없음",CONCATENATE(AH77,"-",COUNTIF($AH$7:AH77,AH77))))</f>
        <v/>
      </c>
      <c r="AH77" s="25" t="str">
        <f t="array" ref="AH77">IF(C77="","",INDEX(구분표!$I$2:$I$313, MATCH(1,(구분표!$E$2:$E$313='17년일입'!B77)*(구분표!$F$2:$F$313='17년일입'!C77)*(구분표!$G$2:$G$313='17년일입'!A77),0)))</f>
        <v/>
      </c>
      <c r="AJ77" s="25"/>
      <c r="AL77" s="38">
        <f>IF(AF77="",0,SUMIFS('17년일출'!$X$6:$X$223,'17년일출'!$AG$6:$AG$223,'17년일입'!$AF77))</f>
        <v>0</v>
      </c>
      <c r="AM77" s="38" t="str">
        <f>IF(AF77="","",COUNTIFS('17년일출'!$AG$6:$AG$223,'17년일입'!AF77))</f>
        <v/>
      </c>
      <c r="AN77" s="25" t="str">
        <f t="shared" si="23"/>
        <v>OK</v>
      </c>
      <c r="AP77" s="38">
        <f>IF(AF77="",0,SUMIFS('17년일출'!$AC$6:$AC$223,'17년일출'!$AG$6:$AG$223,'17년일입'!$AF77))</f>
        <v>0</v>
      </c>
      <c r="AQ77" s="38" t="str">
        <f>IF(AF77="","",COUNTIFS('17년일출'!$AG$6:$AG$223,AF77))</f>
        <v/>
      </c>
      <c r="AR77" s="25" t="str">
        <f t="shared" si="24"/>
        <v>OK</v>
      </c>
    </row>
    <row r="78" spans="1:44" ht="50.1" customHeight="1" x14ac:dyDescent="0.3">
      <c r="A78" s="31" t="str">
        <f>IFERROR(VLOOKUP($C78,구분표!$A$2:$C$313,2,FALSE),"")</f>
        <v/>
      </c>
      <c r="B78" s="22" t="str">
        <f>IFERROR(VLOOKUP($C78,구분표!$A$2:$C$313,3,FALSE),"")</f>
        <v/>
      </c>
      <c r="C78" s="29"/>
      <c r="D78" s="33"/>
      <c r="E78" s="34"/>
      <c r="F78" s="34"/>
      <c r="G78" s="33"/>
      <c r="H78" s="40"/>
      <c r="I78" s="38"/>
      <c r="J78" s="41"/>
      <c r="K78" s="46">
        <f t="shared" si="14"/>
        <v>0</v>
      </c>
      <c r="L78" s="38"/>
      <c r="M78" s="41"/>
      <c r="N78" s="48">
        <f t="shared" si="15"/>
        <v>0</v>
      </c>
      <c r="O78" s="25" t="str">
        <f t="shared" si="16"/>
        <v>X</v>
      </c>
      <c r="P78" s="60"/>
      <c r="Q78" s="60"/>
      <c r="R78" s="27"/>
      <c r="T78" s="25"/>
      <c r="V78" s="25"/>
      <c r="W78" s="38">
        <f t="shared" si="17"/>
        <v>0</v>
      </c>
      <c r="X78" s="38">
        <f t="shared" si="18"/>
        <v>0</v>
      </c>
      <c r="Y78" s="25" t="str">
        <f t="shared" si="19"/>
        <v>OK</v>
      </c>
      <c r="AA78" s="25"/>
      <c r="AB78" s="38">
        <f t="shared" si="20"/>
        <v>0</v>
      </c>
      <c r="AC78" s="38">
        <f t="shared" si="21"/>
        <v>0</v>
      </c>
      <c r="AD78" s="25" t="str">
        <f t="shared" si="22"/>
        <v>OK</v>
      </c>
      <c r="AF78" s="25" t="str">
        <f>IF(AH78="","",IF(V78="도비","세입없음",CONCATENATE(AH78,"-",COUNTIF($AH$7:AH78,AH78))))</f>
        <v/>
      </c>
      <c r="AH78" s="25" t="str">
        <f t="array" ref="AH78">IF(C78="","",INDEX(구분표!$I$2:$I$313, MATCH(1,(구분표!$E$2:$E$313='17년일입'!B78)*(구분표!$F$2:$F$313='17년일입'!C78)*(구분표!$G$2:$G$313='17년일입'!A78),0)))</f>
        <v/>
      </c>
      <c r="AJ78" s="25"/>
      <c r="AL78" s="38">
        <f>IF(AF78="",0,SUMIFS('17년일출'!$X$6:$X$223,'17년일출'!$AG$6:$AG$223,'17년일입'!$AF78))</f>
        <v>0</v>
      </c>
      <c r="AM78" s="38" t="str">
        <f>IF(AF78="","",COUNTIFS('17년일출'!$AG$6:$AG$223,'17년일입'!AF78))</f>
        <v/>
      </c>
      <c r="AN78" s="25" t="str">
        <f t="shared" si="23"/>
        <v>OK</v>
      </c>
      <c r="AP78" s="38">
        <f>IF(AF78="",0,SUMIFS('17년일출'!$AC$6:$AC$223,'17년일출'!$AG$6:$AG$223,'17년일입'!$AF78))</f>
        <v>0</v>
      </c>
      <c r="AQ78" s="38" t="str">
        <f>IF(AF78="","",COUNTIFS('17년일출'!$AG$6:$AG$223,AF78))</f>
        <v/>
      </c>
      <c r="AR78" s="25" t="str">
        <f t="shared" si="24"/>
        <v>OK</v>
      </c>
    </row>
    <row r="79" spans="1:44" ht="50.1" customHeight="1" x14ac:dyDescent="0.3">
      <c r="A79" s="31" t="str">
        <f>IFERROR(VLOOKUP($C79,구분표!$A$2:$C$313,2,FALSE),"")</f>
        <v/>
      </c>
      <c r="B79" s="22" t="str">
        <f>IFERROR(VLOOKUP($C79,구분표!$A$2:$C$313,3,FALSE),"")</f>
        <v/>
      </c>
      <c r="C79" s="29"/>
      <c r="D79" s="33"/>
      <c r="E79" s="34"/>
      <c r="F79" s="34"/>
      <c r="G79" s="33"/>
      <c r="H79" s="40"/>
      <c r="I79" s="38"/>
      <c r="J79" s="41"/>
      <c r="K79" s="46">
        <f t="shared" si="14"/>
        <v>0</v>
      </c>
      <c r="L79" s="38"/>
      <c r="M79" s="41"/>
      <c r="N79" s="48">
        <f t="shared" si="15"/>
        <v>0</v>
      </c>
      <c r="O79" s="25" t="str">
        <f t="shared" si="16"/>
        <v>X</v>
      </c>
      <c r="P79" s="60"/>
      <c r="Q79" s="60"/>
      <c r="R79" s="27"/>
      <c r="T79" s="25"/>
      <c r="V79" s="25"/>
      <c r="W79" s="38">
        <f t="shared" si="17"/>
        <v>0</v>
      </c>
      <c r="X79" s="38">
        <f t="shared" si="18"/>
        <v>0</v>
      </c>
      <c r="Y79" s="25" t="str">
        <f t="shared" si="19"/>
        <v>OK</v>
      </c>
      <c r="AA79" s="25"/>
      <c r="AB79" s="38">
        <f t="shared" si="20"/>
        <v>0</v>
      </c>
      <c r="AC79" s="38">
        <f t="shared" si="21"/>
        <v>0</v>
      </c>
      <c r="AD79" s="25" t="str">
        <f t="shared" si="22"/>
        <v>OK</v>
      </c>
      <c r="AF79" s="25" t="str">
        <f>IF(AH79="","",IF(V79="도비","세입없음",CONCATENATE(AH79,"-",COUNTIF($AH$7:AH79,AH79))))</f>
        <v/>
      </c>
      <c r="AH79" s="25" t="str">
        <f t="array" ref="AH79">IF(C79="","",INDEX(구분표!$I$2:$I$313, MATCH(1,(구분표!$E$2:$E$313='17년일입'!B79)*(구분표!$F$2:$F$313='17년일입'!C79)*(구분표!$G$2:$G$313='17년일입'!A79),0)))</f>
        <v/>
      </c>
      <c r="AJ79" s="25"/>
      <c r="AL79" s="38">
        <f>IF(AF79="",0,SUMIFS('17년일출'!$X$6:$X$223,'17년일출'!$AG$6:$AG$223,'17년일입'!$AF79))</f>
        <v>0</v>
      </c>
      <c r="AM79" s="38" t="str">
        <f>IF(AF79="","",COUNTIFS('17년일출'!$AG$6:$AG$223,'17년일입'!AF79))</f>
        <v/>
      </c>
      <c r="AN79" s="25" t="str">
        <f t="shared" si="23"/>
        <v>OK</v>
      </c>
      <c r="AP79" s="38">
        <f>IF(AF79="",0,SUMIFS('17년일출'!$AC$6:$AC$223,'17년일출'!$AG$6:$AG$223,'17년일입'!$AF79))</f>
        <v>0</v>
      </c>
      <c r="AQ79" s="38" t="str">
        <f>IF(AF79="","",COUNTIFS('17년일출'!$AG$6:$AG$223,AF79))</f>
        <v/>
      </c>
      <c r="AR79" s="25" t="str">
        <f t="shared" si="24"/>
        <v>OK</v>
      </c>
    </row>
    <row r="80" spans="1:44" ht="50.1" customHeight="1" x14ac:dyDescent="0.3">
      <c r="A80" s="31" t="str">
        <f>IFERROR(VLOOKUP($C80,구분표!$A$2:$C$313,2,FALSE),"")</f>
        <v/>
      </c>
      <c r="B80" s="22" t="str">
        <f>IFERROR(VLOOKUP($C80,구분표!$A$2:$C$313,3,FALSE),"")</f>
        <v/>
      </c>
      <c r="C80" s="29"/>
      <c r="D80" s="33"/>
      <c r="E80" s="34"/>
      <c r="F80" s="34"/>
      <c r="G80" s="33"/>
      <c r="H80" s="40"/>
      <c r="I80" s="38"/>
      <c r="J80" s="41"/>
      <c r="K80" s="46">
        <f t="shared" si="14"/>
        <v>0</v>
      </c>
      <c r="L80" s="38"/>
      <c r="M80" s="41"/>
      <c r="N80" s="48">
        <f t="shared" si="15"/>
        <v>0</v>
      </c>
      <c r="O80" s="25" t="str">
        <f t="shared" si="16"/>
        <v>X</v>
      </c>
      <c r="P80" s="60"/>
      <c r="Q80" s="60"/>
      <c r="R80" s="27"/>
      <c r="T80" s="25"/>
      <c r="V80" s="25"/>
      <c r="W80" s="38">
        <f t="shared" si="17"/>
        <v>0</v>
      </c>
      <c r="X80" s="38">
        <f t="shared" si="18"/>
        <v>0</v>
      </c>
      <c r="Y80" s="25" t="str">
        <f t="shared" si="19"/>
        <v>OK</v>
      </c>
      <c r="AA80" s="25"/>
      <c r="AB80" s="38">
        <f t="shared" si="20"/>
        <v>0</v>
      </c>
      <c r="AC80" s="38">
        <f t="shared" si="21"/>
        <v>0</v>
      </c>
      <c r="AD80" s="25" t="str">
        <f t="shared" si="22"/>
        <v>OK</v>
      </c>
      <c r="AF80" s="25" t="str">
        <f>IF(AH80="","",IF(V80="도비","세입없음",CONCATENATE(AH80,"-",COUNTIF($AH$7:AH80,AH80))))</f>
        <v/>
      </c>
      <c r="AH80" s="25" t="str">
        <f t="array" ref="AH80">IF(C80="","",INDEX(구분표!$I$2:$I$313, MATCH(1,(구분표!$E$2:$E$313='17년일입'!B80)*(구분표!$F$2:$F$313='17년일입'!C80)*(구분표!$G$2:$G$313='17년일입'!A80),0)))</f>
        <v/>
      </c>
      <c r="AJ80" s="25"/>
      <c r="AL80" s="38">
        <f>IF(AF80="",0,SUMIFS('17년일출'!$X$6:$X$223,'17년일출'!$AG$6:$AG$223,'17년일입'!$AF80))</f>
        <v>0</v>
      </c>
      <c r="AM80" s="38" t="str">
        <f>IF(AF80="","",COUNTIFS('17년일출'!$AG$6:$AG$223,'17년일입'!AF80))</f>
        <v/>
      </c>
      <c r="AN80" s="25" t="str">
        <f t="shared" si="23"/>
        <v>OK</v>
      </c>
      <c r="AP80" s="38">
        <f>IF(AF80="",0,SUMIFS('17년일출'!$AC$6:$AC$223,'17년일출'!$AG$6:$AG$223,'17년일입'!$AF80))</f>
        <v>0</v>
      </c>
      <c r="AQ80" s="38" t="str">
        <f>IF(AF80="","",COUNTIFS('17년일출'!$AG$6:$AG$223,AF80))</f>
        <v/>
      </c>
      <c r="AR80" s="25" t="str">
        <f t="shared" si="24"/>
        <v>OK</v>
      </c>
    </row>
    <row r="81" spans="1:44" ht="50.1" customHeight="1" x14ac:dyDescent="0.3">
      <c r="A81" s="31" t="str">
        <f>IFERROR(VLOOKUP($C81,구분표!$A$2:$C$313,2,FALSE),"")</f>
        <v/>
      </c>
      <c r="B81" s="22" t="str">
        <f>IFERROR(VLOOKUP($C81,구분표!$A$2:$C$313,3,FALSE),"")</f>
        <v/>
      </c>
      <c r="C81" s="29"/>
      <c r="D81" s="33"/>
      <c r="E81" s="34"/>
      <c r="F81" s="34"/>
      <c r="G81" s="33"/>
      <c r="H81" s="40"/>
      <c r="I81" s="38"/>
      <c r="J81" s="41"/>
      <c r="K81" s="46">
        <f t="shared" si="14"/>
        <v>0</v>
      </c>
      <c r="L81" s="38"/>
      <c r="M81" s="41"/>
      <c r="N81" s="48">
        <f t="shared" si="15"/>
        <v>0</v>
      </c>
      <c r="O81" s="25" t="str">
        <f t="shared" si="16"/>
        <v>X</v>
      </c>
      <c r="P81" s="60"/>
      <c r="Q81" s="60"/>
      <c r="R81" s="27"/>
      <c r="T81" s="25"/>
      <c r="V81" s="25"/>
      <c r="W81" s="38">
        <f t="shared" si="17"/>
        <v>0</v>
      </c>
      <c r="X81" s="38">
        <f t="shared" si="18"/>
        <v>0</v>
      </c>
      <c r="Y81" s="25" t="str">
        <f t="shared" si="19"/>
        <v>OK</v>
      </c>
      <c r="AA81" s="25"/>
      <c r="AB81" s="38">
        <f t="shared" si="20"/>
        <v>0</v>
      </c>
      <c r="AC81" s="38">
        <f t="shared" si="21"/>
        <v>0</v>
      </c>
      <c r="AD81" s="25" t="str">
        <f t="shared" si="22"/>
        <v>OK</v>
      </c>
      <c r="AF81" s="25" t="str">
        <f>IF(AH81="","",IF(V81="도비","세입없음",CONCATENATE(AH81,"-",COUNTIF($AH$7:AH81,AH81))))</f>
        <v/>
      </c>
      <c r="AH81" s="25" t="str">
        <f t="array" ref="AH81">IF(C81="","",INDEX(구분표!$I$2:$I$313, MATCH(1,(구분표!$E$2:$E$313='17년일입'!B81)*(구분표!$F$2:$F$313='17년일입'!C81)*(구분표!$G$2:$G$313='17년일입'!A81),0)))</f>
        <v/>
      </c>
      <c r="AJ81" s="25"/>
      <c r="AL81" s="38">
        <f>IF(AF81="",0,SUMIFS('17년일출'!$X$6:$X$223,'17년일출'!$AG$6:$AG$223,'17년일입'!$AF81))</f>
        <v>0</v>
      </c>
      <c r="AM81" s="38" t="str">
        <f>IF(AF81="","",COUNTIFS('17년일출'!$AG$6:$AG$223,'17년일입'!AF81))</f>
        <v/>
      </c>
      <c r="AN81" s="25" t="str">
        <f t="shared" si="23"/>
        <v>OK</v>
      </c>
      <c r="AP81" s="38">
        <f>IF(AF81="",0,SUMIFS('17년일출'!$AC$6:$AC$223,'17년일출'!$AG$6:$AG$223,'17년일입'!$AF81))</f>
        <v>0</v>
      </c>
      <c r="AQ81" s="38" t="str">
        <f>IF(AF81="","",COUNTIFS('17년일출'!$AG$6:$AG$223,AF81))</f>
        <v/>
      </c>
      <c r="AR81" s="25" t="str">
        <f t="shared" si="24"/>
        <v>OK</v>
      </c>
    </row>
    <row r="82" spans="1:44" ht="50.1" customHeight="1" x14ac:dyDescent="0.3">
      <c r="A82" s="31" t="str">
        <f>IFERROR(VLOOKUP($C82,구분표!$A$2:$C$313,2,FALSE),"")</f>
        <v/>
      </c>
      <c r="B82" s="22" t="str">
        <f>IFERROR(VLOOKUP($C82,구분표!$A$2:$C$313,3,FALSE),"")</f>
        <v/>
      </c>
      <c r="C82" s="29"/>
      <c r="D82" s="33"/>
      <c r="E82" s="34"/>
      <c r="F82" s="34"/>
      <c r="G82" s="33"/>
      <c r="H82" s="40"/>
      <c r="I82" s="38"/>
      <c r="J82" s="41"/>
      <c r="K82" s="46">
        <f t="shared" si="14"/>
        <v>0</v>
      </c>
      <c r="L82" s="38"/>
      <c r="M82" s="41"/>
      <c r="N82" s="48">
        <f t="shared" si="15"/>
        <v>0</v>
      </c>
      <c r="O82" s="25" t="str">
        <f t="shared" si="16"/>
        <v>X</v>
      </c>
      <c r="P82" s="60"/>
      <c r="Q82" s="60"/>
      <c r="R82" s="27"/>
      <c r="T82" s="25"/>
      <c r="V82" s="25"/>
      <c r="W82" s="38">
        <f t="shared" si="17"/>
        <v>0</v>
      </c>
      <c r="X82" s="38">
        <f t="shared" si="18"/>
        <v>0</v>
      </c>
      <c r="Y82" s="25" t="str">
        <f t="shared" si="19"/>
        <v>OK</v>
      </c>
      <c r="AA82" s="25"/>
      <c r="AB82" s="38">
        <f t="shared" si="20"/>
        <v>0</v>
      </c>
      <c r="AC82" s="38">
        <f t="shared" si="21"/>
        <v>0</v>
      </c>
      <c r="AD82" s="25" t="str">
        <f t="shared" si="22"/>
        <v>OK</v>
      </c>
      <c r="AF82" s="25" t="str">
        <f>IF(AH82="","",IF(V82="도비","세입없음",CONCATENATE(AH82,"-",COUNTIF($AH$7:AH82,AH82))))</f>
        <v/>
      </c>
      <c r="AH82" s="25" t="str">
        <f t="array" ref="AH82">IF(C82="","",INDEX(구분표!$I$2:$I$313, MATCH(1,(구분표!$E$2:$E$313='17년일입'!B82)*(구분표!$F$2:$F$313='17년일입'!C82)*(구분표!$G$2:$G$313='17년일입'!A82),0)))</f>
        <v/>
      </c>
      <c r="AJ82" s="25"/>
      <c r="AL82" s="38">
        <f>IF(AF82="",0,SUMIFS('17년일출'!$X$6:$X$223,'17년일출'!$AG$6:$AG$223,'17년일입'!$AF82))</f>
        <v>0</v>
      </c>
      <c r="AM82" s="38" t="str">
        <f>IF(AF82="","",COUNTIFS('17년일출'!$AG$6:$AG$223,'17년일입'!AF82))</f>
        <v/>
      </c>
      <c r="AN82" s="25" t="str">
        <f t="shared" si="23"/>
        <v>OK</v>
      </c>
      <c r="AP82" s="38">
        <f>IF(AF82="",0,SUMIFS('17년일출'!$AC$6:$AC$223,'17년일출'!$AG$6:$AG$223,'17년일입'!$AF82))</f>
        <v>0</v>
      </c>
      <c r="AQ82" s="38" t="str">
        <f>IF(AF82="","",COUNTIFS('17년일출'!$AG$6:$AG$223,AF82))</f>
        <v/>
      </c>
      <c r="AR82" s="25" t="str">
        <f t="shared" si="24"/>
        <v>OK</v>
      </c>
    </row>
    <row r="83" spans="1:44" ht="50.1" customHeight="1" x14ac:dyDescent="0.3">
      <c r="A83" s="31" t="str">
        <f>IFERROR(VLOOKUP($C83,구분표!$A$2:$C$313,2,FALSE),"")</f>
        <v/>
      </c>
      <c r="B83" s="22" t="str">
        <f>IFERROR(VLOOKUP($C83,구분표!$A$2:$C$313,3,FALSE),"")</f>
        <v/>
      </c>
      <c r="C83" s="29"/>
      <c r="D83" s="33"/>
      <c r="E83" s="34"/>
      <c r="F83" s="34"/>
      <c r="G83" s="33"/>
      <c r="H83" s="40"/>
      <c r="I83" s="38"/>
      <c r="J83" s="41"/>
      <c r="K83" s="46">
        <f t="shared" si="14"/>
        <v>0</v>
      </c>
      <c r="L83" s="38"/>
      <c r="M83" s="41"/>
      <c r="N83" s="48">
        <f t="shared" si="15"/>
        <v>0</v>
      </c>
      <c r="O83" s="25" t="str">
        <f t="shared" si="16"/>
        <v>X</v>
      </c>
      <c r="P83" s="60"/>
      <c r="Q83" s="60"/>
      <c r="R83" s="27"/>
      <c r="T83" s="25"/>
      <c r="V83" s="25"/>
      <c r="W83" s="38">
        <f t="shared" si="17"/>
        <v>0</v>
      </c>
      <c r="X83" s="38">
        <f t="shared" si="18"/>
        <v>0</v>
      </c>
      <c r="Y83" s="25" t="str">
        <f t="shared" si="19"/>
        <v>OK</v>
      </c>
      <c r="AA83" s="25"/>
      <c r="AB83" s="38">
        <f t="shared" si="20"/>
        <v>0</v>
      </c>
      <c r="AC83" s="38">
        <f t="shared" si="21"/>
        <v>0</v>
      </c>
      <c r="AD83" s="25" t="str">
        <f t="shared" si="22"/>
        <v>OK</v>
      </c>
      <c r="AF83" s="25" t="str">
        <f>IF(AH83="","",IF(V83="도비","세입없음",CONCATENATE(AH83,"-",COUNTIF($AH$7:AH83,AH83))))</f>
        <v/>
      </c>
      <c r="AH83" s="25" t="str">
        <f t="array" ref="AH83">IF(C83="","",INDEX(구분표!$I$2:$I$313, MATCH(1,(구분표!$E$2:$E$313='17년일입'!B83)*(구분표!$F$2:$F$313='17년일입'!C83)*(구분표!$G$2:$G$313='17년일입'!A83),0)))</f>
        <v/>
      </c>
      <c r="AJ83" s="25"/>
      <c r="AL83" s="38">
        <f>IF(AF83="",0,SUMIFS('17년일출'!$X$6:$X$223,'17년일출'!$AG$6:$AG$223,'17년일입'!$AF83))</f>
        <v>0</v>
      </c>
      <c r="AM83" s="38" t="str">
        <f>IF(AF83="","",COUNTIFS('17년일출'!$AG$6:$AG$223,'17년일입'!AF83))</f>
        <v/>
      </c>
      <c r="AN83" s="25" t="str">
        <f t="shared" si="23"/>
        <v>OK</v>
      </c>
      <c r="AP83" s="38">
        <f>IF(AF83="",0,SUMIFS('17년일출'!$AC$6:$AC$223,'17년일출'!$AG$6:$AG$223,'17년일입'!$AF83))</f>
        <v>0</v>
      </c>
      <c r="AQ83" s="38" t="str">
        <f>IF(AF83="","",COUNTIFS('17년일출'!$AG$6:$AG$223,AF83))</f>
        <v/>
      </c>
      <c r="AR83" s="25" t="str">
        <f t="shared" si="24"/>
        <v>OK</v>
      </c>
    </row>
    <row r="84" spans="1:44" ht="50.1" customHeight="1" x14ac:dyDescent="0.3">
      <c r="A84" s="31" t="str">
        <f>IFERROR(VLOOKUP($C84,구분표!$A$2:$C$313,2,FALSE),"")</f>
        <v/>
      </c>
      <c r="B84" s="22" t="str">
        <f>IFERROR(VLOOKUP($C84,구분표!$A$2:$C$313,3,FALSE),"")</f>
        <v/>
      </c>
      <c r="C84" s="29"/>
      <c r="D84" s="33"/>
      <c r="E84" s="34"/>
      <c r="F84" s="34"/>
      <c r="G84" s="33"/>
      <c r="H84" s="40"/>
      <c r="I84" s="38"/>
      <c r="J84" s="41"/>
      <c r="K84" s="46">
        <f t="shared" si="14"/>
        <v>0</v>
      </c>
      <c r="L84" s="38"/>
      <c r="M84" s="41"/>
      <c r="N84" s="48">
        <f t="shared" si="15"/>
        <v>0</v>
      </c>
      <c r="O84" s="25" t="str">
        <f t="shared" si="16"/>
        <v>X</v>
      </c>
      <c r="P84" s="60"/>
      <c r="Q84" s="60"/>
      <c r="R84" s="27"/>
      <c r="T84" s="25"/>
      <c r="V84" s="25"/>
      <c r="W84" s="38">
        <f t="shared" si="17"/>
        <v>0</v>
      </c>
      <c r="X84" s="38">
        <f t="shared" si="18"/>
        <v>0</v>
      </c>
      <c r="Y84" s="25" t="str">
        <f t="shared" si="19"/>
        <v>OK</v>
      </c>
      <c r="AA84" s="25"/>
      <c r="AB84" s="38">
        <f t="shared" si="20"/>
        <v>0</v>
      </c>
      <c r="AC84" s="38">
        <f t="shared" si="21"/>
        <v>0</v>
      </c>
      <c r="AD84" s="25" t="str">
        <f t="shared" si="22"/>
        <v>OK</v>
      </c>
      <c r="AF84" s="25" t="str">
        <f>IF(AH84="","",IF(V84="도비","세입없음",CONCATENATE(AH84,"-",COUNTIF($AH$7:AH84,AH84))))</f>
        <v/>
      </c>
      <c r="AH84" s="25" t="str">
        <f t="array" ref="AH84">IF(C84="","",INDEX(구분표!$I$2:$I$313, MATCH(1,(구분표!$E$2:$E$313='17년일입'!B84)*(구분표!$F$2:$F$313='17년일입'!C84)*(구분표!$G$2:$G$313='17년일입'!A84),0)))</f>
        <v/>
      </c>
      <c r="AJ84" s="25"/>
      <c r="AL84" s="38">
        <f>IF(AF84="",0,SUMIFS('17년일출'!$X$6:$X$223,'17년일출'!$AG$6:$AG$223,'17년일입'!$AF84))</f>
        <v>0</v>
      </c>
      <c r="AM84" s="38" t="str">
        <f>IF(AF84="","",COUNTIFS('17년일출'!$AG$6:$AG$223,'17년일입'!AF84))</f>
        <v/>
      </c>
      <c r="AN84" s="25" t="str">
        <f t="shared" si="23"/>
        <v>OK</v>
      </c>
      <c r="AP84" s="38">
        <f>IF(AF84="",0,SUMIFS('17년일출'!$AC$6:$AC$223,'17년일출'!$AG$6:$AG$223,'17년일입'!$AF84))</f>
        <v>0</v>
      </c>
      <c r="AQ84" s="38" t="str">
        <f>IF(AF84="","",COUNTIFS('17년일출'!$AG$6:$AG$223,AF84))</f>
        <v/>
      </c>
      <c r="AR84" s="25" t="str">
        <f t="shared" si="24"/>
        <v>OK</v>
      </c>
    </row>
    <row r="85" spans="1:44" ht="50.1" customHeight="1" x14ac:dyDescent="0.3">
      <c r="A85" s="31" t="str">
        <f>IFERROR(VLOOKUP($C85,구분표!$A$2:$C$313,2,FALSE),"")</f>
        <v/>
      </c>
      <c r="B85" s="22" t="str">
        <f>IFERROR(VLOOKUP($C85,구분표!$A$2:$C$313,3,FALSE),"")</f>
        <v/>
      </c>
      <c r="C85" s="29"/>
      <c r="D85" s="33"/>
      <c r="E85" s="34"/>
      <c r="F85" s="34"/>
      <c r="G85" s="33"/>
      <c r="H85" s="40"/>
      <c r="I85" s="38"/>
      <c r="J85" s="41"/>
      <c r="K85" s="46">
        <f t="shared" si="14"/>
        <v>0</v>
      </c>
      <c r="L85" s="38"/>
      <c r="M85" s="41"/>
      <c r="N85" s="48">
        <f t="shared" si="15"/>
        <v>0</v>
      </c>
      <c r="O85" s="25" t="str">
        <f t="shared" si="16"/>
        <v>X</v>
      </c>
      <c r="P85" s="60"/>
      <c r="Q85" s="60"/>
      <c r="R85" s="27"/>
      <c r="T85" s="25"/>
      <c r="V85" s="25"/>
      <c r="W85" s="38">
        <f t="shared" si="17"/>
        <v>0</v>
      </c>
      <c r="X85" s="38">
        <f t="shared" si="18"/>
        <v>0</v>
      </c>
      <c r="Y85" s="25" t="str">
        <f t="shared" si="19"/>
        <v>OK</v>
      </c>
      <c r="AA85" s="25"/>
      <c r="AB85" s="38">
        <f t="shared" si="20"/>
        <v>0</v>
      </c>
      <c r="AC85" s="38">
        <f t="shared" si="21"/>
        <v>0</v>
      </c>
      <c r="AD85" s="25" t="str">
        <f t="shared" si="22"/>
        <v>OK</v>
      </c>
      <c r="AF85" s="25" t="str">
        <f>IF(AH85="","",IF(V85="도비","세입없음",CONCATENATE(AH85,"-",COUNTIF($AH$7:AH85,AH85))))</f>
        <v/>
      </c>
      <c r="AH85" s="25" t="str">
        <f t="array" ref="AH85">IF(C85="","",INDEX(구분표!$I$2:$I$313, MATCH(1,(구분표!$E$2:$E$313='17년일입'!B85)*(구분표!$F$2:$F$313='17년일입'!C85)*(구분표!$G$2:$G$313='17년일입'!A85),0)))</f>
        <v/>
      </c>
      <c r="AJ85" s="25"/>
      <c r="AL85" s="38">
        <f>IF(AF85="",0,SUMIFS('17년일출'!$X$6:$X$223,'17년일출'!$AG$6:$AG$223,'17년일입'!$AF85))</f>
        <v>0</v>
      </c>
      <c r="AM85" s="38" t="str">
        <f>IF(AF85="","",COUNTIFS('17년일출'!$AG$6:$AG$223,'17년일입'!AF85))</f>
        <v/>
      </c>
      <c r="AN85" s="25" t="str">
        <f t="shared" si="23"/>
        <v>OK</v>
      </c>
      <c r="AP85" s="38">
        <f>IF(AF85="",0,SUMIFS('17년일출'!$AC$6:$AC$223,'17년일출'!$AG$6:$AG$223,'17년일입'!$AF85))</f>
        <v>0</v>
      </c>
      <c r="AQ85" s="38" t="str">
        <f>IF(AF85="","",COUNTIFS('17년일출'!$AG$6:$AG$223,AF85))</f>
        <v/>
      </c>
      <c r="AR85" s="25" t="str">
        <f t="shared" si="24"/>
        <v>OK</v>
      </c>
    </row>
    <row r="86" spans="1:44" ht="50.1" customHeight="1" x14ac:dyDescent="0.3">
      <c r="A86" s="31" t="str">
        <f>IFERROR(VLOOKUP($C86,구분표!$A$2:$C$313,2,FALSE),"")</f>
        <v/>
      </c>
      <c r="B86" s="22" t="str">
        <f>IFERROR(VLOOKUP($C86,구분표!$A$2:$C$313,3,FALSE),"")</f>
        <v/>
      </c>
      <c r="C86" s="29"/>
      <c r="D86" s="33"/>
      <c r="E86" s="34"/>
      <c r="F86" s="34"/>
      <c r="G86" s="33"/>
      <c r="H86" s="40"/>
      <c r="I86" s="38"/>
      <c r="J86" s="41"/>
      <c r="K86" s="46">
        <f t="shared" si="14"/>
        <v>0</v>
      </c>
      <c r="L86" s="38"/>
      <c r="M86" s="41"/>
      <c r="N86" s="48">
        <f t="shared" si="15"/>
        <v>0</v>
      </c>
      <c r="O86" s="25" t="str">
        <f t="shared" si="16"/>
        <v>X</v>
      </c>
      <c r="P86" s="60"/>
      <c r="Q86" s="60"/>
      <c r="R86" s="27"/>
      <c r="T86" s="25"/>
      <c r="V86" s="25"/>
      <c r="W86" s="38">
        <f t="shared" si="17"/>
        <v>0</v>
      </c>
      <c r="X86" s="38">
        <f t="shared" si="18"/>
        <v>0</v>
      </c>
      <c r="Y86" s="25" t="str">
        <f t="shared" si="19"/>
        <v>OK</v>
      </c>
      <c r="AA86" s="25"/>
      <c r="AB86" s="38">
        <f t="shared" si="20"/>
        <v>0</v>
      </c>
      <c r="AC86" s="38">
        <f t="shared" si="21"/>
        <v>0</v>
      </c>
      <c r="AD86" s="25" t="str">
        <f t="shared" si="22"/>
        <v>OK</v>
      </c>
      <c r="AF86" s="25" t="str">
        <f>IF(AH86="","",IF(V86="도비","세입없음",CONCATENATE(AH86,"-",COUNTIF($AH$7:AH86,AH86))))</f>
        <v/>
      </c>
      <c r="AH86" s="25" t="str">
        <f t="array" ref="AH86">IF(C86="","",INDEX(구분표!$I$2:$I$313, MATCH(1,(구분표!$E$2:$E$313='17년일입'!B86)*(구분표!$F$2:$F$313='17년일입'!C86)*(구분표!$G$2:$G$313='17년일입'!A86),0)))</f>
        <v/>
      </c>
      <c r="AJ86" s="25"/>
      <c r="AL86" s="38">
        <f>IF(AF86="",0,SUMIFS('17년일출'!$X$6:$X$223,'17년일출'!$AG$6:$AG$223,'17년일입'!$AF86))</f>
        <v>0</v>
      </c>
      <c r="AM86" s="38" t="str">
        <f>IF(AF86="","",COUNTIFS('17년일출'!$AG$6:$AG$223,'17년일입'!AF86))</f>
        <v/>
      </c>
      <c r="AN86" s="25" t="str">
        <f t="shared" si="23"/>
        <v>OK</v>
      </c>
      <c r="AP86" s="38">
        <f>IF(AF86="",0,SUMIFS('17년일출'!$AC$6:$AC$223,'17년일출'!$AG$6:$AG$223,'17년일입'!$AF86))</f>
        <v>0</v>
      </c>
      <c r="AQ86" s="38" t="str">
        <f>IF(AF86="","",COUNTIFS('17년일출'!$AG$6:$AG$223,AF86))</f>
        <v/>
      </c>
      <c r="AR86" s="25" t="str">
        <f t="shared" si="24"/>
        <v>OK</v>
      </c>
    </row>
    <row r="87" spans="1:44" ht="50.1" customHeight="1" x14ac:dyDescent="0.3">
      <c r="A87" s="31" t="str">
        <f>IFERROR(VLOOKUP($C87,구분표!$A$2:$C$313,2,FALSE),"")</f>
        <v/>
      </c>
      <c r="B87" s="22" t="str">
        <f>IFERROR(VLOOKUP($C87,구분표!$A$2:$C$313,3,FALSE),"")</f>
        <v/>
      </c>
      <c r="C87" s="29"/>
      <c r="D87" s="33"/>
      <c r="E87" s="34"/>
      <c r="F87" s="34"/>
      <c r="G87" s="33"/>
      <c r="H87" s="40"/>
      <c r="I87" s="38"/>
      <c r="J87" s="41"/>
      <c r="K87" s="46">
        <f t="shared" si="14"/>
        <v>0</v>
      </c>
      <c r="L87" s="38"/>
      <c r="M87" s="41"/>
      <c r="N87" s="48">
        <f t="shared" si="15"/>
        <v>0</v>
      </c>
      <c r="O87" s="25" t="str">
        <f t="shared" si="16"/>
        <v>X</v>
      </c>
      <c r="P87" s="60"/>
      <c r="Q87" s="60"/>
      <c r="R87" s="27"/>
      <c r="T87" s="25"/>
      <c r="V87" s="25"/>
      <c r="W87" s="38">
        <f t="shared" si="17"/>
        <v>0</v>
      </c>
      <c r="X87" s="38">
        <f t="shared" si="18"/>
        <v>0</v>
      </c>
      <c r="Y87" s="25" t="str">
        <f t="shared" si="19"/>
        <v>OK</v>
      </c>
      <c r="AA87" s="25"/>
      <c r="AB87" s="38">
        <f t="shared" si="20"/>
        <v>0</v>
      </c>
      <c r="AC87" s="38">
        <f t="shared" si="21"/>
        <v>0</v>
      </c>
      <c r="AD87" s="25" t="str">
        <f t="shared" si="22"/>
        <v>OK</v>
      </c>
      <c r="AF87" s="25" t="str">
        <f>IF(AH87="","",IF(V87="도비","세입없음",CONCATENATE(AH87,"-",COUNTIF($AH$7:AH87,AH87))))</f>
        <v/>
      </c>
      <c r="AH87" s="25" t="str">
        <f t="array" ref="AH87">IF(C87="","",INDEX(구분표!$I$2:$I$313, MATCH(1,(구분표!$E$2:$E$313='17년일입'!B87)*(구분표!$F$2:$F$313='17년일입'!C87)*(구분표!$G$2:$G$313='17년일입'!A87),0)))</f>
        <v/>
      </c>
      <c r="AJ87" s="25"/>
      <c r="AL87" s="38">
        <f>IF(AF87="",0,SUMIFS('17년일출'!$X$6:$X$223,'17년일출'!$AG$6:$AG$223,'17년일입'!$AF87))</f>
        <v>0</v>
      </c>
      <c r="AM87" s="38" t="str">
        <f>IF(AF87="","",COUNTIFS('17년일출'!$AG$6:$AG$223,'17년일입'!AF87))</f>
        <v/>
      </c>
      <c r="AN87" s="25" t="str">
        <f t="shared" si="23"/>
        <v>OK</v>
      </c>
      <c r="AP87" s="38">
        <f>IF(AF87="",0,SUMIFS('17년일출'!$AC$6:$AC$223,'17년일출'!$AG$6:$AG$223,'17년일입'!$AF87))</f>
        <v>0</v>
      </c>
      <c r="AQ87" s="38" t="str">
        <f>IF(AF87="","",COUNTIFS('17년일출'!$AG$6:$AG$223,AF87))</f>
        <v/>
      </c>
      <c r="AR87" s="25" t="str">
        <f t="shared" si="24"/>
        <v>OK</v>
      </c>
    </row>
    <row r="88" spans="1:44" ht="50.1" customHeight="1" x14ac:dyDescent="0.3">
      <c r="A88" s="31" t="str">
        <f>IFERROR(VLOOKUP($C88,구분표!$A$2:$C$313,2,FALSE),"")</f>
        <v/>
      </c>
      <c r="B88" s="22" t="str">
        <f>IFERROR(VLOOKUP($C88,구분표!$A$2:$C$313,3,FALSE),"")</f>
        <v/>
      </c>
      <c r="C88" s="29"/>
      <c r="D88" s="33"/>
      <c r="E88" s="34"/>
      <c r="F88" s="34"/>
      <c r="G88" s="33"/>
      <c r="H88" s="40"/>
      <c r="I88" s="38"/>
      <c r="J88" s="41"/>
      <c r="K88" s="46">
        <f t="shared" si="14"/>
        <v>0</v>
      </c>
      <c r="L88" s="38"/>
      <c r="M88" s="41"/>
      <c r="N88" s="48">
        <f t="shared" si="15"/>
        <v>0</v>
      </c>
      <c r="O88" s="25" t="str">
        <f t="shared" si="16"/>
        <v>X</v>
      </c>
      <c r="P88" s="60"/>
      <c r="Q88" s="60"/>
      <c r="R88" s="27"/>
      <c r="T88" s="25"/>
      <c r="V88" s="25"/>
      <c r="W88" s="38">
        <f t="shared" si="17"/>
        <v>0</v>
      </c>
      <c r="X88" s="38">
        <f t="shared" si="18"/>
        <v>0</v>
      </c>
      <c r="Y88" s="25" t="str">
        <f t="shared" si="19"/>
        <v>OK</v>
      </c>
      <c r="AA88" s="25"/>
      <c r="AB88" s="38">
        <f t="shared" si="20"/>
        <v>0</v>
      </c>
      <c r="AC88" s="38">
        <f t="shared" si="21"/>
        <v>0</v>
      </c>
      <c r="AD88" s="25" t="str">
        <f t="shared" si="22"/>
        <v>OK</v>
      </c>
      <c r="AF88" s="25" t="str">
        <f>IF(AH88="","",IF(V88="도비","세입없음",CONCATENATE(AH88,"-",COUNTIF($AH$7:AH88,AH88))))</f>
        <v/>
      </c>
      <c r="AH88" s="25" t="str">
        <f t="array" ref="AH88">IF(C88="","",INDEX(구분표!$I$2:$I$313, MATCH(1,(구분표!$E$2:$E$313='17년일입'!B88)*(구분표!$F$2:$F$313='17년일입'!C88)*(구분표!$G$2:$G$313='17년일입'!A88),0)))</f>
        <v/>
      </c>
      <c r="AJ88" s="25"/>
      <c r="AL88" s="38">
        <f>IF(AF88="",0,SUMIFS('17년일출'!$X$6:$X$223,'17년일출'!$AG$6:$AG$223,'17년일입'!$AF88))</f>
        <v>0</v>
      </c>
      <c r="AM88" s="38" t="str">
        <f>IF(AF88="","",COUNTIFS('17년일출'!$AG$6:$AG$223,'17년일입'!AF88))</f>
        <v/>
      </c>
      <c r="AN88" s="25" t="str">
        <f t="shared" si="23"/>
        <v>OK</v>
      </c>
      <c r="AP88" s="38">
        <f>IF(AF88="",0,SUMIFS('17년일출'!$AC$6:$AC$223,'17년일출'!$AG$6:$AG$223,'17년일입'!$AF88))</f>
        <v>0</v>
      </c>
      <c r="AQ88" s="38" t="str">
        <f>IF(AF88="","",COUNTIFS('17년일출'!$AG$6:$AG$223,AF88))</f>
        <v/>
      </c>
      <c r="AR88" s="25" t="str">
        <f t="shared" si="24"/>
        <v>OK</v>
      </c>
    </row>
    <row r="89" spans="1:44" ht="50.1" customHeight="1" x14ac:dyDescent="0.3">
      <c r="A89" s="31" t="str">
        <f>IFERROR(VLOOKUP($C89,구분표!$A$2:$C$313,2,FALSE),"")</f>
        <v/>
      </c>
      <c r="B89" s="22" t="str">
        <f>IFERROR(VLOOKUP($C89,구분표!$A$2:$C$313,3,FALSE),"")</f>
        <v/>
      </c>
      <c r="C89" s="29"/>
      <c r="D89" s="33"/>
      <c r="E89" s="34"/>
      <c r="F89" s="34"/>
      <c r="G89" s="33"/>
      <c r="H89" s="40"/>
      <c r="I89" s="38"/>
      <c r="J89" s="41"/>
      <c r="K89" s="46">
        <f t="shared" si="14"/>
        <v>0</v>
      </c>
      <c r="L89" s="38"/>
      <c r="M89" s="41"/>
      <c r="N89" s="48">
        <f t="shared" si="15"/>
        <v>0</v>
      </c>
      <c r="O89" s="25" t="str">
        <f t="shared" si="16"/>
        <v>X</v>
      </c>
      <c r="P89" s="60"/>
      <c r="Q89" s="60"/>
      <c r="R89" s="27"/>
      <c r="T89" s="25"/>
      <c r="V89" s="25"/>
      <c r="W89" s="38">
        <f t="shared" si="17"/>
        <v>0</v>
      </c>
      <c r="X89" s="38">
        <f t="shared" si="18"/>
        <v>0</v>
      </c>
      <c r="Y89" s="25" t="str">
        <f t="shared" si="19"/>
        <v>OK</v>
      </c>
      <c r="AA89" s="25"/>
      <c r="AB89" s="38">
        <f t="shared" si="20"/>
        <v>0</v>
      </c>
      <c r="AC89" s="38">
        <f t="shared" si="21"/>
        <v>0</v>
      </c>
      <c r="AD89" s="25" t="str">
        <f t="shared" si="22"/>
        <v>OK</v>
      </c>
      <c r="AF89" s="25" t="str">
        <f>IF(AH89="","",IF(V89="도비","세입없음",CONCATENATE(AH89,"-",COUNTIF($AH$7:AH89,AH89))))</f>
        <v/>
      </c>
      <c r="AH89" s="25" t="str">
        <f t="array" ref="AH89">IF(C89="","",INDEX(구분표!$I$2:$I$313, MATCH(1,(구분표!$E$2:$E$313='17년일입'!B89)*(구분표!$F$2:$F$313='17년일입'!C89)*(구분표!$G$2:$G$313='17년일입'!A89),0)))</f>
        <v/>
      </c>
      <c r="AJ89" s="25"/>
      <c r="AL89" s="38">
        <f>IF(AF89="",0,SUMIFS('17년일출'!$X$6:$X$223,'17년일출'!$AG$6:$AG$223,'17년일입'!$AF89))</f>
        <v>0</v>
      </c>
      <c r="AM89" s="38" t="str">
        <f>IF(AF89="","",COUNTIFS('17년일출'!$AG$6:$AG$223,'17년일입'!AF89))</f>
        <v/>
      </c>
      <c r="AN89" s="25" t="str">
        <f t="shared" si="23"/>
        <v>OK</v>
      </c>
      <c r="AP89" s="38">
        <f>IF(AF89="",0,SUMIFS('17년일출'!$AC$6:$AC$223,'17년일출'!$AG$6:$AG$223,'17년일입'!$AF89))</f>
        <v>0</v>
      </c>
      <c r="AQ89" s="38" t="str">
        <f>IF(AF89="","",COUNTIFS('17년일출'!$AG$6:$AG$223,AF89))</f>
        <v/>
      </c>
      <c r="AR89" s="25" t="str">
        <f t="shared" si="24"/>
        <v>OK</v>
      </c>
    </row>
    <row r="90" spans="1:44" ht="50.1" customHeight="1" x14ac:dyDescent="0.3">
      <c r="A90" s="31" t="str">
        <f>IFERROR(VLOOKUP($C90,구분표!$A$2:$C$313,2,FALSE),"")</f>
        <v/>
      </c>
      <c r="B90" s="22" t="str">
        <f>IFERROR(VLOOKUP($C90,구분표!$A$2:$C$313,3,FALSE),"")</f>
        <v/>
      </c>
      <c r="C90" s="29"/>
      <c r="D90" s="33"/>
      <c r="E90" s="34"/>
      <c r="F90" s="34"/>
      <c r="G90" s="33"/>
      <c r="H90" s="40"/>
      <c r="I90" s="38"/>
      <c r="J90" s="41"/>
      <c r="K90" s="46">
        <f t="shared" si="14"/>
        <v>0</v>
      </c>
      <c r="L90" s="38"/>
      <c r="M90" s="41"/>
      <c r="N90" s="48">
        <f t="shared" si="15"/>
        <v>0</v>
      </c>
      <c r="O90" s="25" t="str">
        <f t="shared" si="16"/>
        <v>X</v>
      </c>
      <c r="P90" s="60"/>
      <c r="Q90" s="60"/>
      <c r="R90" s="27"/>
      <c r="T90" s="25"/>
      <c r="V90" s="25"/>
      <c r="W90" s="38">
        <f t="shared" si="17"/>
        <v>0</v>
      </c>
      <c r="X90" s="38">
        <f t="shared" si="18"/>
        <v>0</v>
      </c>
      <c r="Y90" s="25" t="str">
        <f t="shared" si="19"/>
        <v>OK</v>
      </c>
      <c r="AA90" s="25"/>
      <c r="AB90" s="38">
        <f t="shared" si="20"/>
        <v>0</v>
      </c>
      <c r="AC90" s="38">
        <f t="shared" si="21"/>
        <v>0</v>
      </c>
      <c r="AD90" s="25" t="str">
        <f t="shared" si="22"/>
        <v>OK</v>
      </c>
      <c r="AF90" s="25" t="str">
        <f>IF(AH90="","",IF(V90="도비","세입없음",CONCATENATE(AH90,"-",COUNTIF($AH$7:AH90,AH90))))</f>
        <v/>
      </c>
      <c r="AH90" s="25" t="str">
        <f t="array" ref="AH90">IF(C90="","",INDEX(구분표!$I$2:$I$313, MATCH(1,(구분표!$E$2:$E$313='17년일입'!B90)*(구분표!$F$2:$F$313='17년일입'!C90)*(구분표!$G$2:$G$313='17년일입'!A90),0)))</f>
        <v/>
      </c>
      <c r="AJ90" s="25"/>
      <c r="AL90" s="38">
        <f>IF(AF90="",0,SUMIFS('17년일출'!$X$6:$X$223,'17년일출'!$AG$6:$AG$223,'17년일입'!$AF90))</f>
        <v>0</v>
      </c>
      <c r="AM90" s="38" t="str">
        <f>IF(AF90="","",COUNTIFS('17년일출'!$AG$6:$AG$223,'17년일입'!AF90))</f>
        <v/>
      </c>
      <c r="AN90" s="25" t="str">
        <f t="shared" si="23"/>
        <v>OK</v>
      </c>
      <c r="AP90" s="38">
        <f>IF(AF90="",0,SUMIFS('17년일출'!$AC$6:$AC$223,'17년일출'!$AG$6:$AG$223,'17년일입'!$AF90))</f>
        <v>0</v>
      </c>
      <c r="AQ90" s="38" t="str">
        <f>IF(AF90="","",COUNTIFS('17년일출'!$AG$6:$AG$223,AF90))</f>
        <v/>
      </c>
      <c r="AR90" s="25" t="str">
        <f t="shared" si="24"/>
        <v>OK</v>
      </c>
    </row>
    <row r="91" spans="1:44" ht="50.1" customHeight="1" x14ac:dyDescent="0.3">
      <c r="A91" s="31" t="str">
        <f>IFERROR(VLOOKUP($C91,구분표!$A$2:$C$313,2,FALSE),"")</f>
        <v/>
      </c>
      <c r="B91" s="22" t="str">
        <f>IFERROR(VLOOKUP($C91,구분표!$A$2:$C$313,3,FALSE),"")</f>
        <v/>
      </c>
      <c r="C91" s="29"/>
      <c r="D91" s="33"/>
      <c r="E91" s="34"/>
      <c r="F91" s="34"/>
      <c r="G91" s="33"/>
      <c r="H91" s="40"/>
      <c r="I91" s="38"/>
      <c r="J91" s="41"/>
      <c r="K91" s="46">
        <f t="shared" si="14"/>
        <v>0</v>
      </c>
      <c r="L91" s="38"/>
      <c r="M91" s="41"/>
      <c r="N91" s="48">
        <f t="shared" si="15"/>
        <v>0</v>
      </c>
      <c r="O91" s="25" t="str">
        <f t="shared" si="16"/>
        <v>X</v>
      </c>
      <c r="P91" s="60"/>
      <c r="Q91" s="60"/>
      <c r="R91" s="27"/>
      <c r="T91" s="25"/>
      <c r="V91" s="25"/>
      <c r="W91" s="38">
        <f t="shared" si="17"/>
        <v>0</v>
      </c>
      <c r="X91" s="38">
        <f t="shared" si="18"/>
        <v>0</v>
      </c>
      <c r="Y91" s="25" t="str">
        <f t="shared" si="19"/>
        <v>OK</v>
      </c>
      <c r="AA91" s="25"/>
      <c r="AB91" s="38">
        <f t="shared" si="20"/>
        <v>0</v>
      </c>
      <c r="AC91" s="38">
        <f t="shared" si="21"/>
        <v>0</v>
      </c>
      <c r="AD91" s="25" t="str">
        <f t="shared" si="22"/>
        <v>OK</v>
      </c>
      <c r="AF91" s="25" t="str">
        <f>IF(AH91="","",IF(V91="도비","세입없음",CONCATENATE(AH91,"-",COUNTIF($AH$7:AH91,AH91))))</f>
        <v/>
      </c>
      <c r="AH91" s="25" t="str">
        <f t="array" ref="AH91">IF(C91="","",INDEX(구분표!$I$2:$I$313, MATCH(1,(구분표!$E$2:$E$313='17년일입'!B91)*(구분표!$F$2:$F$313='17년일입'!C91)*(구분표!$G$2:$G$313='17년일입'!A91),0)))</f>
        <v/>
      </c>
      <c r="AJ91" s="25"/>
      <c r="AL91" s="38">
        <f>IF(AF91="",0,SUMIFS('17년일출'!$X$6:$X$223,'17년일출'!$AG$6:$AG$223,'17년일입'!$AF91))</f>
        <v>0</v>
      </c>
      <c r="AM91" s="38" t="str">
        <f>IF(AF91="","",COUNTIFS('17년일출'!$AG$6:$AG$223,'17년일입'!AF91))</f>
        <v/>
      </c>
      <c r="AN91" s="25" t="str">
        <f t="shared" si="23"/>
        <v>OK</v>
      </c>
      <c r="AP91" s="38">
        <f>IF(AF91="",0,SUMIFS('17년일출'!$AC$6:$AC$223,'17년일출'!$AG$6:$AG$223,'17년일입'!$AF91))</f>
        <v>0</v>
      </c>
      <c r="AQ91" s="38" t="str">
        <f>IF(AF91="","",COUNTIFS('17년일출'!$AG$6:$AG$223,AF91))</f>
        <v/>
      </c>
      <c r="AR91" s="25" t="str">
        <f t="shared" si="24"/>
        <v>OK</v>
      </c>
    </row>
    <row r="92" spans="1:44" ht="50.1" customHeight="1" x14ac:dyDescent="0.3">
      <c r="A92" s="31" t="str">
        <f>IFERROR(VLOOKUP($C92,구분표!$A$2:$C$313,2,FALSE),"")</f>
        <v/>
      </c>
      <c r="B92" s="22" t="str">
        <f>IFERROR(VLOOKUP($C92,구분표!$A$2:$C$313,3,FALSE),"")</f>
        <v/>
      </c>
      <c r="C92" s="29"/>
      <c r="D92" s="33"/>
      <c r="E92" s="34"/>
      <c r="F92" s="34"/>
      <c r="G92" s="33"/>
      <c r="H92" s="40"/>
      <c r="I92" s="38"/>
      <c r="J92" s="41"/>
      <c r="K92" s="46">
        <f t="shared" si="14"/>
        <v>0</v>
      </c>
      <c r="L92" s="38"/>
      <c r="M92" s="41"/>
      <c r="N92" s="48">
        <f t="shared" si="15"/>
        <v>0</v>
      </c>
      <c r="O92" s="25" t="str">
        <f t="shared" si="16"/>
        <v>X</v>
      </c>
      <c r="P92" s="60"/>
      <c r="Q92" s="60"/>
      <c r="R92" s="27"/>
      <c r="T92" s="25"/>
      <c r="V92" s="25"/>
      <c r="W92" s="38">
        <f t="shared" si="17"/>
        <v>0</v>
      </c>
      <c r="X92" s="38">
        <f t="shared" si="18"/>
        <v>0</v>
      </c>
      <c r="Y92" s="25" t="str">
        <f t="shared" si="19"/>
        <v>OK</v>
      </c>
      <c r="AA92" s="25"/>
      <c r="AB92" s="38">
        <f t="shared" si="20"/>
        <v>0</v>
      </c>
      <c r="AC92" s="38">
        <f t="shared" si="21"/>
        <v>0</v>
      </c>
      <c r="AD92" s="25" t="str">
        <f t="shared" si="22"/>
        <v>OK</v>
      </c>
      <c r="AF92" s="25" t="str">
        <f>IF(AH92="","",IF(V92="도비","세입없음",CONCATENATE(AH92,"-",COUNTIF($AH$7:AH92,AH92))))</f>
        <v/>
      </c>
      <c r="AH92" s="25" t="str">
        <f t="array" ref="AH92">IF(C92="","",INDEX(구분표!$I$2:$I$313, MATCH(1,(구분표!$E$2:$E$313='17년일입'!B92)*(구분표!$F$2:$F$313='17년일입'!C92)*(구분표!$G$2:$G$313='17년일입'!A92),0)))</f>
        <v/>
      </c>
      <c r="AJ92" s="25"/>
      <c r="AL92" s="38">
        <f>IF(AF92="",0,SUMIFS('17년일출'!$X$6:$X$223,'17년일출'!$AG$6:$AG$223,'17년일입'!$AF92))</f>
        <v>0</v>
      </c>
      <c r="AM92" s="38" t="str">
        <f>IF(AF92="","",COUNTIFS('17년일출'!$AG$6:$AG$223,'17년일입'!AF92))</f>
        <v/>
      </c>
      <c r="AN92" s="25" t="str">
        <f t="shared" si="23"/>
        <v>OK</v>
      </c>
      <c r="AP92" s="38">
        <f>IF(AF92="",0,SUMIFS('17년일출'!$AC$6:$AC$223,'17년일출'!$AG$6:$AG$223,'17년일입'!$AF92))</f>
        <v>0</v>
      </c>
      <c r="AQ92" s="38" t="str">
        <f>IF(AF92="","",COUNTIFS('17년일출'!$AG$6:$AG$223,AF92))</f>
        <v/>
      </c>
      <c r="AR92" s="25" t="str">
        <f t="shared" si="24"/>
        <v>OK</v>
      </c>
    </row>
    <row r="93" spans="1:44" ht="50.1" customHeight="1" x14ac:dyDescent="0.3">
      <c r="A93" s="31" t="str">
        <f>IFERROR(VLOOKUP($C93,구분표!$A$2:$C$313,2,FALSE),"")</f>
        <v/>
      </c>
      <c r="B93" s="22" t="str">
        <f>IFERROR(VLOOKUP($C93,구분표!$A$2:$C$313,3,FALSE),"")</f>
        <v/>
      </c>
      <c r="C93" s="29"/>
      <c r="D93" s="33"/>
      <c r="E93" s="34"/>
      <c r="F93" s="34"/>
      <c r="G93" s="33"/>
      <c r="H93" s="40"/>
      <c r="I93" s="38"/>
      <c r="J93" s="41"/>
      <c r="K93" s="46">
        <f t="shared" si="14"/>
        <v>0</v>
      </c>
      <c r="L93" s="38"/>
      <c r="M93" s="41"/>
      <c r="N93" s="48">
        <f t="shared" si="15"/>
        <v>0</v>
      </c>
      <c r="O93" s="25" t="str">
        <f t="shared" si="16"/>
        <v>X</v>
      </c>
      <c r="P93" s="60"/>
      <c r="Q93" s="60"/>
      <c r="R93" s="27"/>
      <c r="T93" s="25"/>
      <c r="V93" s="25"/>
      <c r="W93" s="38">
        <f t="shared" si="17"/>
        <v>0</v>
      </c>
      <c r="X93" s="38">
        <f t="shared" si="18"/>
        <v>0</v>
      </c>
      <c r="Y93" s="25" t="str">
        <f t="shared" si="19"/>
        <v>OK</v>
      </c>
      <c r="AA93" s="25"/>
      <c r="AB93" s="38">
        <f t="shared" si="20"/>
        <v>0</v>
      </c>
      <c r="AC93" s="38">
        <f t="shared" si="21"/>
        <v>0</v>
      </c>
      <c r="AD93" s="25" t="str">
        <f t="shared" si="22"/>
        <v>OK</v>
      </c>
      <c r="AF93" s="25" t="str">
        <f>IF(AH93="","",IF(V93="도비","세입없음",CONCATENATE(AH93,"-",COUNTIF($AH$7:AH93,AH93))))</f>
        <v/>
      </c>
      <c r="AH93" s="25" t="str">
        <f t="array" ref="AH93">IF(C93="","",INDEX(구분표!$I$2:$I$313, MATCH(1,(구분표!$E$2:$E$313='17년일입'!B93)*(구분표!$F$2:$F$313='17년일입'!C93)*(구분표!$G$2:$G$313='17년일입'!A93),0)))</f>
        <v/>
      </c>
      <c r="AJ93" s="25"/>
      <c r="AL93" s="38">
        <f>IF(AF93="",0,SUMIFS('17년일출'!$X$6:$X$223,'17년일출'!$AG$6:$AG$223,'17년일입'!$AF93))</f>
        <v>0</v>
      </c>
      <c r="AM93" s="38" t="str">
        <f>IF(AF93="","",COUNTIFS('17년일출'!$AG$6:$AG$223,'17년일입'!AF93))</f>
        <v/>
      </c>
      <c r="AN93" s="25" t="str">
        <f t="shared" si="23"/>
        <v>OK</v>
      </c>
      <c r="AP93" s="38">
        <f>IF(AF93="",0,SUMIFS('17년일출'!$AC$6:$AC$223,'17년일출'!$AG$6:$AG$223,'17년일입'!$AF93))</f>
        <v>0</v>
      </c>
      <c r="AQ93" s="38" t="str">
        <f>IF(AF93="","",COUNTIFS('17년일출'!$AG$6:$AG$223,AF93))</f>
        <v/>
      </c>
      <c r="AR93" s="25" t="str">
        <f t="shared" si="24"/>
        <v>OK</v>
      </c>
    </row>
    <row r="94" spans="1:44" ht="50.1" customHeight="1" x14ac:dyDescent="0.3">
      <c r="A94" s="31" t="str">
        <f>IFERROR(VLOOKUP($C94,구분표!$A$2:$C$313,2,FALSE),"")</f>
        <v/>
      </c>
      <c r="B94" s="22" t="str">
        <f>IFERROR(VLOOKUP($C94,구분표!$A$2:$C$313,3,FALSE),"")</f>
        <v/>
      </c>
      <c r="C94" s="29"/>
      <c r="D94" s="33"/>
      <c r="E94" s="34"/>
      <c r="F94" s="34"/>
      <c r="G94" s="33"/>
      <c r="H94" s="40"/>
      <c r="I94" s="38"/>
      <c r="J94" s="41"/>
      <c r="K94" s="46">
        <f t="shared" si="14"/>
        <v>0</v>
      </c>
      <c r="L94" s="38"/>
      <c r="M94" s="41"/>
      <c r="N94" s="48">
        <f t="shared" si="15"/>
        <v>0</v>
      </c>
      <c r="O94" s="25" t="str">
        <f t="shared" si="16"/>
        <v>X</v>
      </c>
      <c r="P94" s="60"/>
      <c r="Q94" s="60"/>
      <c r="R94" s="27"/>
      <c r="T94" s="25"/>
      <c r="V94" s="25"/>
      <c r="W94" s="38">
        <f t="shared" si="17"/>
        <v>0</v>
      </c>
      <c r="X94" s="38">
        <f t="shared" si="18"/>
        <v>0</v>
      </c>
      <c r="Y94" s="25" t="str">
        <f t="shared" si="19"/>
        <v>OK</v>
      </c>
      <c r="AA94" s="25"/>
      <c r="AB94" s="38">
        <f t="shared" si="20"/>
        <v>0</v>
      </c>
      <c r="AC94" s="38">
        <f t="shared" si="21"/>
        <v>0</v>
      </c>
      <c r="AD94" s="25" t="str">
        <f t="shared" si="22"/>
        <v>OK</v>
      </c>
      <c r="AF94" s="25" t="str">
        <f>IF(AH94="","",IF(V94="도비","세입없음",CONCATENATE(AH94,"-",COUNTIF($AH$7:AH94,AH94))))</f>
        <v/>
      </c>
      <c r="AH94" s="25" t="str">
        <f t="array" ref="AH94">IF(C94="","",INDEX(구분표!$I$2:$I$313, MATCH(1,(구분표!$E$2:$E$313='17년일입'!B94)*(구분표!$F$2:$F$313='17년일입'!C94)*(구분표!$G$2:$G$313='17년일입'!A94),0)))</f>
        <v/>
      </c>
      <c r="AJ94" s="25"/>
      <c r="AL94" s="38">
        <f>IF(AF94="",0,SUMIFS('17년일출'!$X$6:$X$223,'17년일출'!$AG$6:$AG$223,'17년일입'!$AF94))</f>
        <v>0</v>
      </c>
      <c r="AM94" s="38" t="str">
        <f>IF(AF94="","",COUNTIFS('17년일출'!$AG$6:$AG$223,'17년일입'!AF94))</f>
        <v/>
      </c>
      <c r="AN94" s="25" t="str">
        <f t="shared" si="23"/>
        <v>OK</v>
      </c>
      <c r="AP94" s="38">
        <f>IF(AF94="",0,SUMIFS('17년일출'!$AC$6:$AC$223,'17년일출'!$AG$6:$AG$223,'17년일입'!$AF94))</f>
        <v>0</v>
      </c>
      <c r="AQ94" s="38" t="str">
        <f>IF(AF94="","",COUNTIFS('17년일출'!$AG$6:$AG$223,AF94))</f>
        <v/>
      </c>
      <c r="AR94" s="25" t="str">
        <f t="shared" si="24"/>
        <v>OK</v>
      </c>
    </row>
    <row r="95" spans="1:44" ht="50.1" customHeight="1" x14ac:dyDescent="0.3">
      <c r="A95" s="31" t="str">
        <f>IFERROR(VLOOKUP($C95,구분표!$A$2:$C$313,2,FALSE),"")</f>
        <v/>
      </c>
      <c r="B95" s="22" t="str">
        <f>IFERROR(VLOOKUP($C95,구분표!$A$2:$C$313,3,FALSE),"")</f>
        <v/>
      </c>
      <c r="C95" s="29"/>
      <c r="D95" s="33"/>
      <c r="E95" s="34"/>
      <c r="F95" s="34"/>
      <c r="G95" s="33"/>
      <c r="H95" s="40"/>
      <c r="I95" s="38"/>
      <c r="J95" s="41"/>
      <c r="K95" s="46">
        <f t="shared" si="14"/>
        <v>0</v>
      </c>
      <c r="L95" s="38"/>
      <c r="M95" s="41"/>
      <c r="N95" s="48">
        <f t="shared" si="15"/>
        <v>0</v>
      </c>
      <c r="O95" s="25" t="str">
        <f t="shared" si="16"/>
        <v>X</v>
      </c>
      <c r="P95" s="60"/>
      <c r="Q95" s="60"/>
      <c r="R95" s="27"/>
      <c r="T95" s="25"/>
      <c r="V95" s="25"/>
      <c r="W95" s="38">
        <f t="shared" si="17"/>
        <v>0</v>
      </c>
      <c r="X95" s="38">
        <f t="shared" si="18"/>
        <v>0</v>
      </c>
      <c r="Y95" s="25" t="str">
        <f t="shared" si="19"/>
        <v>OK</v>
      </c>
      <c r="AA95" s="25"/>
      <c r="AB95" s="38">
        <f t="shared" si="20"/>
        <v>0</v>
      </c>
      <c r="AC95" s="38">
        <f t="shared" si="21"/>
        <v>0</v>
      </c>
      <c r="AD95" s="25" t="str">
        <f t="shared" si="22"/>
        <v>OK</v>
      </c>
      <c r="AF95" s="25" t="str">
        <f>IF(AH95="","",IF(V95="도비","세입없음",CONCATENATE(AH95,"-",COUNTIF($AH$7:AH95,AH95))))</f>
        <v/>
      </c>
      <c r="AH95" s="25" t="str">
        <f t="array" ref="AH95">IF(C95="","",INDEX(구분표!$I$2:$I$313, MATCH(1,(구분표!$E$2:$E$313='17년일입'!B95)*(구분표!$F$2:$F$313='17년일입'!C95)*(구분표!$G$2:$G$313='17년일입'!A95),0)))</f>
        <v/>
      </c>
      <c r="AJ95" s="25"/>
      <c r="AL95" s="38">
        <f>IF(AF95="",0,SUMIFS('17년일출'!$X$6:$X$223,'17년일출'!$AG$6:$AG$223,'17년일입'!$AF95))</f>
        <v>0</v>
      </c>
      <c r="AM95" s="38" t="str">
        <f>IF(AF95="","",COUNTIFS('17년일출'!$AG$6:$AG$223,'17년일입'!AF95))</f>
        <v/>
      </c>
      <c r="AN95" s="25" t="str">
        <f t="shared" si="23"/>
        <v>OK</v>
      </c>
      <c r="AP95" s="38">
        <f>IF(AF95="",0,SUMIFS('17년일출'!$AC$6:$AC$223,'17년일출'!$AG$6:$AG$223,'17년일입'!$AF95))</f>
        <v>0</v>
      </c>
      <c r="AQ95" s="38" t="str">
        <f>IF(AF95="","",COUNTIFS('17년일출'!$AG$6:$AG$223,AF95))</f>
        <v/>
      </c>
      <c r="AR95" s="25" t="str">
        <f t="shared" si="24"/>
        <v>OK</v>
      </c>
    </row>
    <row r="96" spans="1:44" ht="50.1" customHeight="1" x14ac:dyDescent="0.3">
      <c r="A96" s="31" t="str">
        <f>IFERROR(VLOOKUP($C96,구분표!$A$2:$C$313,2,FALSE),"")</f>
        <v/>
      </c>
      <c r="B96" s="22" t="str">
        <f>IFERROR(VLOOKUP($C96,구분표!$A$2:$C$313,3,FALSE),"")</f>
        <v/>
      </c>
      <c r="C96" s="29"/>
      <c r="D96" s="33"/>
      <c r="E96" s="34"/>
      <c r="F96" s="34"/>
      <c r="G96" s="33"/>
      <c r="H96" s="40"/>
      <c r="I96" s="38"/>
      <c r="J96" s="41"/>
      <c r="K96" s="46">
        <f t="shared" si="14"/>
        <v>0</v>
      </c>
      <c r="L96" s="38"/>
      <c r="M96" s="41"/>
      <c r="N96" s="48">
        <f t="shared" si="15"/>
        <v>0</v>
      </c>
      <c r="O96" s="25" t="str">
        <f t="shared" si="16"/>
        <v>X</v>
      </c>
      <c r="P96" s="60"/>
      <c r="Q96" s="60"/>
      <c r="R96" s="27"/>
      <c r="T96" s="25"/>
      <c r="V96" s="25"/>
      <c r="W96" s="38">
        <f t="shared" si="17"/>
        <v>0</v>
      </c>
      <c r="X96" s="38">
        <f t="shared" si="18"/>
        <v>0</v>
      </c>
      <c r="Y96" s="25" t="str">
        <f t="shared" si="19"/>
        <v>OK</v>
      </c>
      <c r="AA96" s="25"/>
      <c r="AB96" s="38">
        <f t="shared" si="20"/>
        <v>0</v>
      </c>
      <c r="AC96" s="38">
        <f t="shared" si="21"/>
        <v>0</v>
      </c>
      <c r="AD96" s="25" t="str">
        <f t="shared" si="22"/>
        <v>OK</v>
      </c>
      <c r="AF96" s="25" t="str">
        <f>IF(AH96="","",IF(V96="도비","세입없음",CONCATENATE(AH96,"-",COUNTIF($AH$7:AH96,AH96))))</f>
        <v/>
      </c>
      <c r="AH96" s="25" t="str">
        <f t="array" ref="AH96">IF(C96="","",INDEX(구분표!$I$2:$I$313, MATCH(1,(구분표!$E$2:$E$313='17년일입'!B96)*(구분표!$F$2:$F$313='17년일입'!C96)*(구분표!$G$2:$G$313='17년일입'!A96),0)))</f>
        <v/>
      </c>
      <c r="AJ96" s="25"/>
      <c r="AL96" s="38">
        <f>IF(AF96="",0,SUMIFS('17년일출'!$X$6:$X$223,'17년일출'!$AG$6:$AG$223,'17년일입'!$AF96))</f>
        <v>0</v>
      </c>
      <c r="AM96" s="38" t="str">
        <f>IF(AF96="","",COUNTIFS('17년일출'!$AG$6:$AG$223,'17년일입'!AF96))</f>
        <v/>
      </c>
      <c r="AN96" s="25" t="str">
        <f t="shared" si="23"/>
        <v>OK</v>
      </c>
      <c r="AP96" s="38">
        <f>IF(AF96="",0,SUMIFS('17년일출'!$AC$6:$AC$223,'17년일출'!$AG$6:$AG$223,'17년일입'!$AF96))</f>
        <v>0</v>
      </c>
      <c r="AQ96" s="38" t="str">
        <f>IF(AF96="","",COUNTIFS('17년일출'!$AG$6:$AG$223,AF96))</f>
        <v/>
      </c>
      <c r="AR96" s="25" t="str">
        <f t="shared" si="24"/>
        <v>OK</v>
      </c>
    </row>
    <row r="97" spans="1:44" ht="50.1" customHeight="1" x14ac:dyDescent="0.3">
      <c r="A97" s="31" t="str">
        <f>IFERROR(VLOOKUP($C97,구분표!$A$2:$C$313,2,FALSE),"")</f>
        <v/>
      </c>
      <c r="B97" s="22" t="str">
        <f>IFERROR(VLOOKUP($C97,구분표!$A$2:$C$313,3,FALSE),"")</f>
        <v/>
      </c>
      <c r="C97" s="29"/>
      <c r="D97" s="33"/>
      <c r="E97" s="34"/>
      <c r="F97" s="34"/>
      <c r="G97" s="33"/>
      <c r="H97" s="40"/>
      <c r="I97" s="38"/>
      <c r="J97" s="41"/>
      <c r="K97" s="46">
        <f t="shared" si="14"/>
        <v>0</v>
      </c>
      <c r="L97" s="38"/>
      <c r="M97" s="41"/>
      <c r="N97" s="48">
        <f t="shared" si="15"/>
        <v>0</v>
      </c>
      <c r="O97" s="25" t="str">
        <f t="shared" si="16"/>
        <v>X</v>
      </c>
      <c r="P97" s="60"/>
      <c r="Q97" s="60"/>
      <c r="R97" s="27"/>
      <c r="T97" s="25"/>
      <c r="V97" s="25"/>
      <c r="W97" s="38">
        <f t="shared" si="17"/>
        <v>0</v>
      </c>
      <c r="X97" s="38">
        <f t="shared" si="18"/>
        <v>0</v>
      </c>
      <c r="Y97" s="25" t="str">
        <f t="shared" si="19"/>
        <v>OK</v>
      </c>
      <c r="AA97" s="25"/>
      <c r="AB97" s="38">
        <f t="shared" si="20"/>
        <v>0</v>
      </c>
      <c r="AC97" s="38">
        <f t="shared" si="21"/>
        <v>0</v>
      </c>
      <c r="AD97" s="25" t="str">
        <f t="shared" si="22"/>
        <v>OK</v>
      </c>
      <c r="AF97" s="25" t="str">
        <f>IF(AH97="","",IF(V97="도비","세입없음",CONCATENATE(AH97,"-",COUNTIF($AH$7:AH97,AH97))))</f>
        <v/>
      </c>
      <c r="AH97" s="25" t="str">
        <f t="array" ref="AH97">IF(C97="","",INDEX(구분표!$I$2:$I$313, MATCH(1,(구분표!$E$2:$E$313='17년일입'!B97)*(구분표!$F$2:$F$313='17년일입'!C97)*(구분표!$G$2:$G$313='17년일입'!A97),0)))</f>
        <v/>
      </c>
      <c r="AJ97" s="25"/>
      <c r="AL97" s="38">
        <f>IF(AF97="",0,SUMIFS('17년일출'!$X$6:$X$223,'17년일출'!$AG$6:$AG$223,'17년일입'!$AF97))</f>
        <v>0</v>
      </c>
      <c r="AM97" s="38" t="str">
        <f>IF(AF97="","",COUNTIFS('17년일출'!$AG$6:$AG$223,'17년일입'!AF97))</f>
        <v/>
      </c>
      <c r="AN97" s="25" t="str">
        <f t="shared" si="23"/>
        <v>OK</v>
      </c>
      <c r="AP97" s="38">
        <f>IF(AF97="",0,SUMIFS('17년일출'!$AC$6:$AC$223,'17년일출'!$AG$6:$AG$223,'17년일입'!$AF97))</f>
        <v>0</v>
      </c>
      <c r="AQ97" s="38" t="str">
        <f>IF(AF97="","",COUNTIFS('17년일출'!$AG$6:$AG$223,AF97))</f>
        <v/>
      </c>
      <c r="AR97" s="25" t="str">
        <f t="shared" si="24"/>
        <v>OK</v>
      </c>
    </row>
    <row r="98" spans="1:44" ht="50.1" customHeight="1" x14ac:dyDescent="0.3">
      <c r="A98" s="31" t="str">
        <f>IFERROR(VLOOKUP($C98,구분표!$A$2:$C$313,2,FALSE),"")</f>
        <v/>
      </c>
      <c r="B98" s="22" t="str">
        <f>IFERROR(VLOOKUP($C98,구분표!$A$2:$C$313,3,FALSE),"")</f>
        <v/>
      </c>
      <c r="C98" s="29"/>
      <c r="D98" s="33"/>
      <c r="E98" s="34"/>
      <c r="F98" s="34"/>
      <c r="G98" s="33"/>
      <c r="H98" s="40"/>
      <c r="I98" s="38"/>
      <c r="J98" s="41"/>
      <c r="K98" s="46">
        <f t="shared" si="14"/>
        <v>0</v>
      </c>
      <c r="L98" s="38"/>
      <c r="M98" s="41"/>
      <c r="N98" s="48">
        <f t="shared" si="15"/>
        <v>0</v>
      </c>
      <c r="O98" s="25" t="str">
        <f t="shared" si="16"/>
        <v>X</v>
      </c>
      <c r="P98" s="60"/>
      <c r="Q98" s="60"/>
      <c r="R98" s="27"/>
      <c r="T98" s="25"/>
      <c r="V98" s="25"/>
      <c r="W98" s="38">
        <f t="shared" si="17"/>
        <v>0</v>
      </c>
      <c r="X98" s="38">
        <f t="shared" si="18"/>
        <v>0</v>
      </c>
      <c r="Y98" s="25" t="str">
        <f t="shared" si="19"/>
        <v>OK</v>
      </c>
      <c r="AA98" s="25"/>
      <c r="AB98" s="38">
        <f t="shared" si="20"/>
        <v>0</v>
      </c>
      <c r="AC98" s="38">
        <f t="shared" si="21"/>
        <v>0</v>
      </c>
      <c r="AD98" s="25" t="str">
        <f t="shared" si="22"/>
        <v>OK</v>
      </c>
      <c r="AF98" s="25" t="str">
        <f>IF(AH98="","",IF(V98="도비","세입없음",CONCATENATE(AH98,"-",COUNTIF($AH$7:AH98,AH98))))</f>
        <v/>
      </c>
      <c r="AH98" s="25" t="str">
        <f t="array" ref="AH98">IF(C98="","",INDEX(구분표!$I$2:$I$313, MATCH(1,(구분표!$E$2:$E$313='17년일입'!B98)*(구분표!$F$2:$F$313='17년일입'!C98)*(구분표!$G$2:$G$313='17년일입'!A98),0)))</f>
        <v/>
      </c>
      <c r="AJ98" s="25"/>
      <c r="AL98" s="38">
        <f>IF(AF98="",0,SUMIFS('17년일출'!$X$6:$X$223,'17년일출'!$AG$6:$AG$223,'17년일입'!$AF98))</f>
        <v>0</v>
      </c>
      <c r="AM98" s="38" t="str">
        <f>IF(AF98="","",COUNTIFS('17년일출'!$AG$6:$AG$223,'17년일입'!AF98))</f>
        <v/>
      </c>
      <c r="AN98" s="25" t="str">
        <f t="shared" si="23"/>
        <v>OK</v>
      </c>
      <c r="AP98" s="38">
        <f>IF(AF98="",0,SUMIFS('17년일출'!$AC$6:$AC$223,'17년일출'!$AG$6:$AG$223,'17년일입'!$AF98))</f>
        <v>0</v>
      </c>
      <c r="AQ98" s="38" t="str">
        <f>IF(AF98="","",COUNTIFS('17년일출'!$AG$6:$AG$223,AF98))</f>
        <v/>
      </c>
      <c r="AR98" s="25" t="str">
        <f t="shared" si="24"/>
        <v>OK</v>
      </c>
    </row>
    <row r="99" spans="1:44" ht="50.1" customHeight="1" x14ac:dyDescent="0.3">
      <c r="A99" s="31" t="str">
        <f>IFERROR(VLOOKUP($C99,구분표!$A$2:$C$313,2,FALSE),"")</f>
        <v/>
      </c>
      <c r="B99" s="22" t="str">
        <f>IFERROR(VLOOKUP($C99,구분표!$A$2:$C$313,3,FALSE),"")</f>
        <v/>
      </c>
      <c r="C99" s="29"/>
      <c r="D99" s="33"/>
      <c r="E99" s="34"/>
      <c r="F99" s="34"/>
      <c r="G99" s="33"/>
      <c r="H99" s="40"/>
      <c r="I99" s="38"/>
      <c r="J99" s="41"/>
      <c r="K99" s="46">
        <f t="shared" si="14"/>
        <v>0</v>
      </c>
      <c r="L99" s="38"/>
      <c r="M99" s="41"/>
      <c r="N99" s="48">
        <f t="shared" si="15"/>
        <v>0</v>
      </c>
      <c r="O99" s="25" t="str">
        <f t="shared" si="16"/>
        <v>X</v>
      </c>
      <c r="P99" s="60"/>
      <c r="Q99" s="60"/>
      <c r="R99" s="27"/>
      <c r="T99" s="25"/>
      <c r="V99" s="25"/>
      <c r="W99" s="38">
        <f t="shared" si="17"/>
        <v>0</v>
      </c>
      <c r="X99" s="38">
        <f t="shared" si="18"/>
        <v>0</v>
      </c>
      <c r="Y99" s="25" t="str">
        <f t="shared" si="19"/>
        <v>OK</v>
      </c>
      <c r="AA99" s="25"/>
      <c r="AB99" s="38">
        <f t="shared" si="20"/>
        <v>0</v>
      </c>
      <c r="AC99" s="38">
        <f t="shared" si="21"/>
        <v>0</v>
      </c>
      <c r="AD99" s="25" t="str">
        <f t="shared" si="22"/>
        <v>OK</v>
      </c>
      <c r="AF99" s="25" t="str">
        <f>IF(AH99="","",IF(V99="도비","세입없음",CONCATENATE(AH99,"-",COUNTIF($AH$7:AH99,AH99))))</f>
        <v/>
      </c>
      <c r="AH99" s="25" t="str">
        <f t="array" ref="AH99">IF(C99="","",INDEX(구분표!$I$2:$I$313, MATCH(1,(구분표!$E$2:$E$313='17년일입'!B99)*(구분표!$F$2:$F$313='17년일입'!C99)*(구분표!$G$2:$G$313='17년일입'!A99),0)))</f>
        <v/>
      </c>
      <c r="AJ99" s="25"/>
      <c r="AL99" s="38">
        <f>IF(AF99="",0,SUMIFS('17년일출'!$X$6:$X$223,'17년일출'!$AG$6:$AG$223,'17년일입'!$AF99))</f>
        <v>0</v>
      </c>
      <c r="AM99" s="38" t="str">
        <f>IF(AF99="","",COUNTIFS('17년일출'!$AG$6:$AG$223,'17년일입'!AF99))</f>
        <v/>
      </c>
      <c r="AN99" s="25" t="str">
        <f t="shared" si="23"/>
        <v>OK</v>
      </c>
      <c r="AP99" s="38">
        <f>IF(AF99="",0,SUMIFS('17년일출'!$AC$6:$AC$223,'17년일출'!$AG$6:$AG$223,'17년일입'!$AF99))</f>
        <v>0</v>
      </c>
      <c r="AQ99" s="38" t="str">
        <f>IF(AF99="","",COUNTIFS('17년일출'!$AG$6:$AG$223,AF99))</f>
        <v/>
      </c>
      <c r="AR99" s="25" t="str">
        <f t="shared" si="24"/>
        <v>OK</v>
      </c>
    </row>
    <row r="100" spans="1:44" ht="50.1" customHeight="1" x14ac:dyDescent="0.3">
      <c r="A100" s="32" t="str">
        <f>IFERROR(VLOOKUP($C100,구분표!$A$2:$C$313,2,FALSE),"")</f>
        <v/>
      </c>
      <c r="B100" s="23" t="str">
        <f>IFERROR(VLOOKUP($C100,구분표!$A$2:$C$313,3,FALSE),"")</f>
        <v/>
      </c>
      <c r="C100" s="30"/>
      <c r="D100" s="35"/>
      <c r="E100" s="36"/>
      <c r="F100" s="36"/>
      <c r="G100" s="35"/>
      <c r="H100" s="42"/>
      <c r="I100" s="39"/>
      <c r="J100" s="43"/>
      <c r="K100" s="50">
        <f t="shared" si="14"/>
        <v>0</v>
      </c>
      <c r="L100" s="39"/>
      <c r="M100" s="43"/>
      <c r="N100" s="49">
        <f t="shared" si="15"/>
        <v>0</v>
      </c>
      <c r="O100" s="26" t="str">
        <f t="shared" si="16"/>
        <v>X</v>
      </c>
      <c r="P100" s="61"/>
      <c r="Q100" s="61"/>
      <c r="R100" s="28"/>
      <c r="T100" s="26"/>
      <c r="V100" s="26"/>
      <c r="W100" s="38">
        <f t="shared" si="17"/>
        <v>0</v>
      </c>
      <c r="X100" s="38">
        <f t="shared" si="18"/>
        <v>0</v>
      </c>
      <c r="Y100" s="26" t="str">
        <f t="shared" si="19"/>
        <v>OK</v>
      </c>
      <c r="AA100" s="26"/>
      <c r="AB100" s="38">
        <f t="shared" si="20"/>
        <v>0</v>
      </c>
      <c r="AC100" s="38">
        <f t="shared" si="21"/>
        <v>0</v>
      </c>
      <c r="AD100" s="26" t="str">
        <f t="shared" si="22"/>
        <v>OK</v>
      </c>
      <c r="AF100" s="26" t="str">
        <f>IF(AH100="","",IF(V100="도비","세입없음",CONCATENATE(AH100,"-",COUNTIF($AH$7:AH100,AH100))))</f>
        <v/>
      </c>
      <c r="AH100" s="26" t="str">
        <f t="array" ref="AH100">IF(C100="","",INDEX(구분표!$I$2:$I$313, MATCH(1,(구분표!$E$2:$E$313='17년일입'!B100)*(구분표!$F$2:$F$313='17년일입'!C100)*(구분표!$G$2:$G$313='17년일입'!A100),0)))</f>
        <v/>
      </c>
      <c r="AJ100" s="26"/>
      <c r="AL100" s="39">
        <f>IF(AF100="",0,SUMIFS('17년일출'!$X$6:$X$223,'17년일출'!$AG$6:$AG$223,'17년일입'!$AF100))</f>
        <v>0</v>
      </c>
      <c r="AM100" s="39" t="str">
        <f>IF(AF100="","",COUNTIFS('17년일출'!$AG$6:$AG$223,'17년일입'!AF100))</f>
        <v/>
      </c>
      <c r="AN100" s="26" t="str">
        <f t="shared" si="23"/>
        <v>OK</v>
      </c>
      <c r="AP100" s="39">
        <f>IF(AF100="",0,SUMIFS('17년일출'!$AC$6:$AC$223,'17년일출'!$AG$6:$AG$223,'17년일입'!$AF100))</f>
        <v>0</v>
      </c>
      <c r="AQ100" s="39" t="str">
        <f>IF(AF100="","",COUNTIFS('17년일출'!$AG$6:$AG$223,AF100))</f>
        <v/>
      </c>
      <c r="AR100" s="26" t="str">
        <f t="shared" si="24"/>
        <v>OK</v>
      </c>
    </row>
  </sheetData>
  <autoFilter ref="A6:AR6"/>
  <mergeCells count="26">
    <mergeCell ref="AP4:AR4"/>
    <mergeCell ref="R4:R5"/>
    <mergeCell ref="O4:O5"/>
    <mergeCell ref="T4:T5"/>
    <mergeCell ref="W4:Y4"/>
    <mergeCell ref="V4:V5"/>
    <mergeCell ref="AA4:AA5"/>
    <mergeCell ref="AB4:AD4"/>
    <mergeCell ref="AF4:AF5"/>
    <mergeCell ref="AH4:AH5"/>
    <mergeCell ref="AJ4:AJ5"/>
    <mergeCell ref="AL4:AN4"/>
    <mergeCell ref="P4:P5"/>
    <mergeCell ref="Q4:Q5"/>
    <mergeCell ref="N4:N5"/>
    <mergeCell ref="A4:A5"/>
    <mergeCell ref="H4:H5"/>
    <mergeCell ref="G4:G5"/>
    <mergeCell ref="E4:E5"/>
    <mergeCell ref="D4:D5"/>
    <mergeCell ref="C4:C5"/>
    <mergeCell ref="B4:B5"/>
    <mergeCell ref="I4:J4"/>
    <mergeCell ref="K4:K5"/>
    <mergeCell ref="L4:M4"/>
    <mergeCell ref="F4:F5"/>
  </mergeCells>
  <phoneticPr fontId="1" type="noConversion"/>
  <dataValidations count="3">
    <dataValidation type="list" allowBlank="1" showInputMessage="1" showErrorMessage="1" sqref="D7:D100">
      <formula1>"본예산,1회추경,2회추경,3회추경,신규"</formula1>
    </dataValidation>
    <dataValidation type="list" allowBlank="1" showInputMessage="1" showErrorMessage="1" sqref="T7:T100">
      <formula1>"도비,국도비"</formula1>
    </dataValidation>
    <dataValidation type="list" allowBlank="1" showInputMessage="1" showErrorMessage="1" sqref="V7:V100 AA7:AA100">
      <formula1>"도비,국비,지특,기금,특교"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44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N223"/>
  <sheetViews>
    <sheetView tabSelected="1" zoomScale="75" zoomScaleNormal="75" workbookViewId="0">
      <pane xSplit="4" ySplit="6" topLeftCell="E94" activePane="bottomRight" state="frozen"/>
      <selection pane="topRight" activeCell="E1" sqref="E1"/>
      <selection pane="bottomLeft" activeCell="A7" sqref="A7"/>
      <selection pane="bottomRight" activeCell="K100" sqref="K100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4" width="7.125" style="1" customWidth="1"/>
    <col min="5" max="5" width="7.125" style="197" customWidth="1"/>
    <col min="6" max="7" width="7.125" style="1" customWidth="1"/>
    <col min="8" max="8" width="47.875" style="1" customWidth="1"/>
    <col min="9" max="12" width="11.625" style="1" customWidth="1"/>
    <col min="13" max="15" width="11.625" style="1" hidden="1" customWidth="1"/>
    <col min="16" max="16" width="7.625" style="1" hidden="1" customWidth="1"/>
    <col min="17" max="17" width="30.875" style="1" customWidth="1"/>
    <col min="18" max="18" width="17.5" style="1" bestFit="1" customWidth="1"/>
    <col min="19" max="19" width="38.625" style="1" hidden="1" customWidth="1"/>
    <col min="20" max="20" width="3.62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hidden="1" customWidth="1"/>
    <col min="29" max="30" width="11.625" style="1" hidden="1" customWidth="1"/>
    <col min="31" max="31" width="6.625" style="1" hidden="1" customWidth="1"/>
    <col min="32" max="32" width="2.625" style="1" customWidth="1"/>
    <col min="33" max="33" width="10.625" style="1" customWidth="1"/>
    <col min="34" max="34" width="2.625" style="1" customWidth="1"/>
    <col min="35" max="36" width="7.625" style="1" customWidth="1"/>
    <col min="37" max="37" width="2.625" style="1" customWidth="1"/>
    <col min="38" max="38" width="10.625" style="1" customWidth="1"/>
    <col min="39" max="39" width="2.625" style="1" customWidth="1"/>
    <col min="40" max="40" width="6.625" style="1" hidden="1" customWidth="1"/>
    <col min="41" max="16384" width="9" style="1"/>
  </cols>
  <sheetData>
    <row r="1" spans="1:40" ht="35.1" customHeight="1" x14ac:dyDescent="0.3">
      <c r="A1" s="16" t="s">
        <v>797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</row>
    <row r="2" spans="1:40" ht="20.25" customHeight="1" x14ac:dyDescent="0.3">
      <c r="A2" s="19" t="s">
        <v>501</v>
      </c>
      <c r="X2" s="51" t="s">
        <v>512</v>
      </c>
      <c r="AC2" s="51" t="s">
        <v>512</v>
      </c>
    </row>
    <row r="3" spans="1:40" ht="20.25" customHeight="1" x14ac:dyDescent="0.3">
      <c r="J3" s="45">
        <f>COUNTA(J7:J223)-10</f>
        <v>19</v>
      </c>
      <c r="K3" s="45">
        <f>COUNTA(K7:K223)-10</f>
        <v>32</v>
      </c>
      <c r="M3" s="45">
        <f>COUNTA(M7:M223)-10</f>
        <v>1</v>
      </c>
      <c r="N3" s="45">
        <f>COUNTA(N7:N223)-10</f>
        <v>1</v>
      </c>
      <c r="S3" s="20" t="s">
        <v>485</v>
      </c>
      <c r="X3" s="58" t="str">
        <f>IF(X6='17년일입'!W6,"OK","@@")</f>
        <v>OK</v>
      </c>
      <c r="Y3" s="59"/>
      <c r="Z3" s="58" t="str">
        <f>IF(COUNTIF(Z6:Z223,"검토")&gt;0,"@@","OK")</f>
        <v>OK</v>
      </c>
      <c r="AC3" s="58" t="str">
        <f>IF(AC6='17년일입'!AB6,"OK","@@")</f>
        <v>OK</v>
      </c>
      <c r="AE3" s="58" t="str">
        <f>IF(COUNTIF(AE6:AE223,"검토")&gt;0,"@@","OK")</f>
        <v>OK</v>
      </c>
    </row>
    <row r="4" spans="1:40" s="18" customFormat="1" ht="30" customHeight="1" x14ac:dyDescent="0.3">
      <c r="A4" s="236" t="s">
        <v>475</v>
      </c>
      <c r="B4" s="243" t="s">
        <v>476</v>
      </c>
      <c r="C4" s="242" t="s">
        <v>477</v>
      </c>
      <c r="D4" s="241" t="s">
        <v>484</v>
      </c>
      <c r="E4" s="262" t="s">
        <v>926</v>
      </c>
      <c r="F4" s="240" t="s">
        <v>478</v>
      </c>
      <c r="G4" s="250" t="s">
        <v>908</v>
      </c>
      <c r="H4" s="239" t="s">
        <v>479</v>
      </c>
      <c r="I4" s="237" t="s">
        <v>798</v>
      </c>
      <c r="J4" s="244" t="s">
        <v>799</v>
      </c>
      <c r="K4" s="245"/>
      <c r="L4" s="246" t="s">
        <v>800</v>
      </c>
      <c r="M4" s="248" t="s">
        <v>801</v>
      </c>
      <c r="N4" s="249"/>
      <c r="O4" s="234" t="s">
        <v>802</v>
      </c>
      <c r="P4" s="254" t="s">
        <v>483</v>
      </c>
      <c r="Q4" s="260" t="s">
        <v>827</v>
      </c>
      <c r="R4" s="260" t="s">
        <v>828</v>
      </c>
      <c r="S4" s="253" t="s">
        <v>482</v>
      </c>
      <c r="U4" s="255" t="s">
        <v>486</v>
      </c>
      <c r="W4" s="256" t="s">
        <v>487</v>
      </c>
      <c r="X4" s="256" t="s">
        <v>488</v>
      </c>
      <c r="Y4" s="256"/>
      <c r="Z4" s="256"/>
      <c r="AB4" s="257" t="s">
        <v>487</v>
      </c>
      <c r="AC4" s="252" t="s">
        <v>492</v>
      </c>
      <c r="AD4" s="252"/>
      <c r="AE4" s="252"/>
      <c r="AG4" s="256" t="s">
        <v>493</v>
      </c>
      <c r="AI4" s="264" t="s">
        <v>513</v>
      </c>
      <c r="AJ4" s="266" t="s">
        <v>514</v>
      </c>
      <c r="AL4" s="258" t="s">
        <v>494</v>
      </c>
      <c r="AN4" s="258" t="s">
        <v>495</v>
      </c>
    </row>
    <row r="5" spans="1:40" s="18" customFormat="1" ht="18" customHeight="1" x14ac:dyDescent="0.3">
      <c r="A5" s="236"/>
      <c r="B5" s="243"/>
      <c r="C5" s="242"/>
      <c r="D5" s="239"/>
      <c r="E5" s="263"/>
      <c r="F5" s="240"/>
      <c r="G5" s="251"/>
      <c r="H5" s="239"/>
      <c r="I5" s="238"/>
      <c r="J5" s="115" t="s">
        <v>480</v>
      </c>
      <c r="K5" s="115" t="s">
        <v>481</v>
      </c>
      <c r="L5" s="247"/>
      <c r="M5" s="116" t="s">
        <v>480</v>
      </c>
      <c r="N5" s="116" t="s">
        <v>481</v>
      </c>
      <c r="O5" s="235"/>
      <c r="P5" s="254"/>
      <c r="Q5" s="261"/>
      <c r="R5" s="261"/>
      <c r="S5" s="253"/>
      <c r="U5" s="256"/>
      <c r="W5" s="256"/>
      <c r="X5" s="182" t="s">
        <v>489</v>
      </c>
      <c r="Y5" s="182" t="s">
        <v>490</v>
      </c>
      <c r="Z5" s="62" t="s">
        <v>491</v>
      </c>
      <c r="AB5" s="257"/>
      <c r="AC5" s="62" t="s">
        <v>489</v>
      </c>
      <c r="AD5" s="62" t="s">
        <v>490</v>
      </c>
      <c r="AE5" s="62" t="s">
        <v>491</v>
      </c>
      <c r="AG5" s="256"/>
      <c r="AI5" s="265"/>
      <c r="AJ5" s="267"/>
      <c r="AL5" s="257"/>
      <c r="AN5" s="257"/>
    </row>
    <row r="6" spans="1:40" ht="50.1" hidden="1" customHeight="1" x14ac:dyDescent="0.3">
      <c r="A6" s="44" t="s">
        <v>500</v>
      </c>
      <c r="B6" s="21"/>
      <c r="C6" s="21"/>
      <c r="D6" s="21"/>
      <c r="E6" s="21"/>
      <c r="F6" s="21"/>
      <c r="G6" s="21"/>
      <c r="H6" s="21"/>
      <c r="I6" s="37">
        <f t="shared" ref="I6:O6" si="0">SUBTOTAL(9,I7:I223)/2</f>
        <v>103927956</v>
      </c>
      <c r="J6" s="37">
        <f t="shared" si="0"/>
        <v>-13582625</v>
      </c>
      <c r="K6" s="37">
        <f t="shared" si="0"/>
        <v>20160740</v>
      </c>
      <c r="L6" s="37">
        <f t="shared" si="0"/>
        <v>110506071</v>
      </c>
      <c r="M6" s="37">
        <f t="shared" si="0"/>
        <v>0</v>
      </c>
      <c r="N6" s="37">
        <f t="shared" si="0"/>
        <v>0</v>
      </c>
      <c r="O6" s="37">
        <f t="shared" si="0"/>
        <v>98723579</v>
      </c>
      <c r="P6" s="24"/>
      <c r="Q6" s="24"/>
      <c r="R6" s="24"/>
      <c r="S6" s="21"/>
      <c r="U6" s="24"/>
      <c r="W6" s="24"/>
      <c r="X6" s="37">
        <f>SUBTOTAL(9,X7:X223)</f>
        <v>4516435</v>
      </c>
      <c r="Y6" s="37">
        <f>SUBTOTAL(9,Y7:Y223)</f>
        <v>2061680</v>
      </c>
      <c r="Z6" s="25" t="str">
        <f t="shared" ref="Z6" si="1">IF(SUM($J6:$K6)=SUM($X6:$Y6),"OK","검토")</f>
        <v>OK</v>
      </c>
      <c r="AB6" s="24"/>
      <c r="AC6" s="37">
        <f>SUBTOTAL(9,AC7:AC223)</f>
        <v>0</v>
      </c>
      <c r="AD6" s="37">
        <f>SUBTOTAL(9,AD7:AD223)</f>
        <v>0</v>
      </c>
      <c r="AE6" s="25" t="str">
        <f t="shared" ref="AE6" si="2">IF(SUM($J6:$K6)=SUM($X6:$Y6),"OK","검토")</f>
        <v>OK</v>
      </c>
      <c r="AG6" s="24"/>
      <c r="AI6" s="22"/>
      <c r="AJ6" s="27"/>
      <c r="AL6" s="24"/>
      <c r="AN6" s="24"/>
    </row>
    <row r="7" spans="1:40" ht="50.1" hidden="1" customHeight="1" x14ac:dyDescent="0.3">
      <c r="A7" s="52" t="s">
        <v>502</v>
      </c>
      <c r="B7" s="53"/>
      <c r="C7" s="54"/>
      <c r="D7" s="53"/>
      <c r="E7" s="54"/>
      <c r="F7" s="54"/>
      <c r="G7" s="54"/>
      <c r="H7" s="53"/>
      <c r="I7" s="55">
        <f t="shared" ref="I7:O7" si="3">SUM(I8:I17)</f>
        <v>0</v>
      </c>
      <c r="J7" s="55">
        <f t="shared" si="3"/>
        <v>0</v>
      </c>
      <c r="K7" s="55">
        <f t="shared" si="3"/>
        <v>0</v>
      </c>
      <c r="L7" s="55">
        <f t="shared" si="3"/>
        <v>0</v>
      </c>
      <c r="M7" s="55">
        <f t="shared" si="3"/>
        <v>0</v>
      </c>
      <c r="N7" s="55">
        <f t="shared" si="3"/>
        <v>0</v>
      </c>
      <c r="O7" s="55">
        <f t="shared" si="3"/>
        <v>0</v>
      </c>
      <c r="P7" s="56"/>
      <c r="Q7" s="183"/>
      <c r="R7" s="183"/>
      <c r="S7" s="57"/>
      <c r="U7" s="25"/>
      <c r="W7" s="25"/>
      <c r="X7" s="38"/>
      <c r="Y7" s="38"/>
      <c r="Z7" s="25"/>
      <c r="AB7" s="25"/>
      <c r="AC7" s="38"/>
      <c r="AD7" s="38"/>
      <c r="AE7" s="25"/>
      <c r="AG7" s="25"/>
      <c r="AI7" s="22"/>
      <c r="AJ7" s="60"/>
      <c r="AL7" s="25"/>
      <c r="AN7" s="25"/>
    </row>
    <row r="8" spans="1:40" ht="50.1" hidden="1" customHeight="1" x14ac:dyDescent="0.3">
      <c r="A8" s="31" t="str">
        <f>IFERROR(VLOOKUP($C8,구분표!$A$2:$C$313,2,FALSE),"")</f>
        <v/>
      </c>
      <c r="B8" s="22" t="str">
        <f>IFERROR(VLOOKUP($C8,구분표!$A$2:$C$313,3,FALSE),"")</f>
        <v/>
      </c>
      <c r="C8" s="29"/>
      <c r="D8" s="33" t="s">
        <v>830</v>
      </c>
      <c r="E8" s="34"/>
      <c r="F8" s="34"/>
      <c r="G8" s="34"/>
      <c r="H8" s="113"/>
      <c r="I8" s="40"/>
      <c r="J8" s="38"/>
      <c r="K8" s="41"/>
      <c r="L8" s="46">
        <f>I8+J8+K8</f>
        <v>0</v>
      </c>
      <c r="M8" s="38"/>
      <c r="N8" s="41"/>
      <c r="O8" s="48">
        <f>I8+M8+N8</f>
        <v>0</v>
      </c>
      <c r="P8" s="25" t="str">
        <f t="shared" ref="P8:P201" si="4">IF(AND((L8=0),(O8&gt;0)),"O",IF(AND((J8&lt;0),(L8-O8&lt;0)),"O","X"))</f>
        <v>X</v>
      </c>
      <c r="Q8" s="60"/>
      <c r="R8" s="60"/>
      <c r="S8" s="112"/>
      <c r="U8" s="25"/>
      <c r="W8" s="25"/>
      <c r="X8" s="38">
        <v>0</v>
      </c>
      <c r="Y8" s="38">
        <v>0</v>
      </c>
      <c r="Z8" s="25" t="str">
        <f>IF(SUM($J8:$K8)=SUM($X8:$Y8),"OK","검토")</f>
        <v>OK</v>
      </c>
      <c r="AB8" s="25"/>
      <c r="AC8" s="38">
        <f>IF($W8&lt;&gt;"도비",IF($U8="국도비","직접입력",SUM($M8:$N8)),)</f>
        <v>0</v>
      </c>
      <c r="AD8" s="38">
        <f>IF($W8="도비",SUM(M8:N8),IF($U8="국도비","직접입력",SUM(M8:N8)-AC8))</f>
        <v>0</v>
      </c>
      <c r="AE8" s="25" t="str">
        <f t="shared" ref="AE8" si="5">IF(SUM(M8:N8)=SUM(AC8:AD8),"OK","검토")</f>
        <v>OK</v>
      </c>
      <c r="AG8" s="25"/>
      <c r="AI8" s="22"/>
      <c r="AJ8" s="60" t="str">
        <f t="shared" ref="AJ8:AJ201" si="6">IF(W8="","",IF(AND(W8="도비",AG8="세입없음"),"OK",IF(AND(W8&lt;&gt;"도비",AG8&lt;&gt;""),"OK","@@")))</f>
        <v/>
      </c>
      <c r="AL8" s="25" t="str">
        <f t="array" ref="AL8">IF(C8="","",INDEX(구분표!$I$2:$I$313, MATCH(1,(구분표!$E$2:$E$313='17년일출'!B8)*(구분표!$F$2:$F$313='17년일출'!C8)*(구분표!$G$2:$G$313='17년일출'!A8),0)))</f>
        <v/>
      </c>
      <c r="AN8" s="25"/>
    </row>
    <row r="9" spans="1:40" ht="50.1" hidden="1" customHeight="1" x14ac:dyDescent="0.3">
      <c r="A9" s="31" t="str">
        <f>IFERROR(VLOOKUP($C9,구분표!$A$2:$C$313,2,FALSE),"")</f>
        <v/>
      </c>
      <c r="B9" s="22" t="str">
        <f>IFERROR(VLOOKUP($C9,구분표!$A$2:$C$313,3,FALSE),"")</f>
        <v/>
      </c>
      <c r="C9" s="29"/>
      <c r="D9" s="33" t="s">
        <v>831</v>
      </c>
      <c r="E9" s="34"/>
      <c r="F9" s="34"/>
      <c r="G9" s="34"/>
      <c r="H9" s="113"/>
      <c r="I9" s="40"/>
      <c r="J9" s="38"/>
      <c r="K9" s="41"/>
      <c r="L9" s="46">
        <f t="shared" ref="L9:L17" si="7">I9+J9+K9</f>
        <v>0</v>
      </c>
      <c r="M9" s="38"/>
      <c r="N9" s="41"/>
      <c r="O9" s="48">
        <f t="shared" ref="O9:O17" si="8">I9+M9+N9</f>
        <v>0</v>
      </c>
      <c r="P9" s="25" t="str">
        <f t="shared" ref="P9:P15" si="9">IF(AND((L9=0),(O9&gt;0)),"O",IF(AND((J9&lt;0),(L9-O9&lt;0)),"O","X"))</f>
        <v>X</v>
      </c>
      <c r="Q9" s="60"/>
      <c r="R9" s="60"/>
      <c r="S9" s="112"/>
      <c r="U9" s="25"/>
      <c r="W9" s="25"/>
      <c r="X9" s="38">
        <f>IF($W9&lt;&gt;"도비",IF($U9="국도비","직접입력",SUM($J9:$K9)),)</f>
        <v>0</v>
      </c>
      <c r="Y9" s="38">
        <f>IF($W9="도비",SUM($J9:$K9),IF($U9="국도비","직접입력",SUM($J9:$K9)-$X9))</f>
        <v>0</v>
      </c>
      <c r="Z9" s="25" t="str">
        <f>IF(SUM($J9:$K9)=SUM($X9:$Y9),"OK","검토")</f>
        <v>OK</v>
      </c>
      <c r="AB9" s="25"/>
      <c r="AC9" s="38">
        <f>IF($W9&lt;&gt;"도비",IF($U9="국도비","직접입력",SUM($M9:$N9)),)</f>
        <v>0</v>
      </c>
      <c r="AD9" s="38">
        <f>IF($W9="도비",SUM(M9:N9),IF($U9="국도비","직접입력",SUM(M9:N9)-AC9))</f>
        <v>0</v>
      </c>
      <c r="AE9" s="25" t="str">
        <f t="shared" ref="AE9:AE41" si="10">IF(SUM(M9:N9)=SUM(AC9:AD9),"OK","검토")</f>
        <v>OK</v>
      </c>
      <c r="AG9" s="25" t="str">
        <f t="shared" ref="AG9:AG53" si="11">IF(W9="","",IF(W9="도비","세입없음","직접입력"))</f>
        <v/>
      </c>
      <c r="AI9" s="22" t="str">
        <f t="shared" ref="AI9:AI17" si="12">IF(AG9="","",COUNTIF($AG$7:$AG$223,AG9))</f>
        <v/>
      </c>
      <c r="AJ9" s="60" t="str">
        <f t="shared" ref="AJ9:AJ15" si="13">IF(W9="","",IF(AND(W9="도비",AG9="세입없음"),"OK",IF(AND(W9&lt;&gt;"도비",AG9&lt;&gt;""),"OK","@@")))</f>
        <v/>
      </c>
      <c r="AL9" s="25" t="str">
        <f t="array" ref="AL9">IF(C9="","",INDEX(구분표!$I$2:$I$313, MATCH(1,(구분표!$E$2:$E$313='17년일출'!B9)*(구분표!$F$2:$F$313='17년일출'!C9)*(구분표!$G$2:$G$313='17년일출'!A9),0)))</f>
        <v/>
      </c>
      <c r="AN9" s="25"/>
    </row>
    <row r="10" spans="1:40" ht="50.1" hidden="1" customHeight="1" x14ac:dyDescent="0.3">
      <c r="A10" s="31" t="str">
        <f>IFERROR(VLOOKUP($C10,구분표!$A$2:$C$313,2,FALSE),"")</f>
        <v/>
      </c>
      <c r="B10" s="22" t="str">
        <f>IFERROR(VLOOKUP($C10,구분표!$A$2:$C$313,3,FALSE),"")</f>
        <v/>
      </c>
      <c r="C10" s="29"/>
      <c r="D10" s="33"/>
      <c r="E10" s="34"/>
      <c r="F10" s="34"/>
      <c r="G10" s="34"/>
      <c r="H10" s="113"/>
      <c r="I10" s="40"/>
      <c r="J10" s="38"/>
      <c r="K10" s="41"/>
      <c r="L10" s="46">
        <f t="shared" si="7"/>
        <v>0</v>
      </c>
      <c r="M10" s="38"/>
      <c r="N10" s="41"/>
      <c r="O10" s="48">
        <f t="shared" si="8"/>
        <v>0</v>
      </c>
      <c r="P10" s="25" t="str">
        <f t="shared" ref="P10:P11" si="14">IF(AND((L10=0),(O10&gt;0)),"O",IF(AND((J10&lt;0),(L10-O10&lt;0)),"O","X"))</f>
        <v>X</v>
      </c>
      <c r="Q10" s="60"/>
      <c r="R10" s="60"/>
      <c r="S10" s="112"/>
      <c r="U10" s="25"/>
      <c r="W10" s="25"/>
      <c r="X10" s="38">
        <f t="shared" ref="X10:X12" si="15">IF($W10&lt;&gt;"도비",IF($U10="국도비","직접입력",SUM($J10:$K10)),)</f>
        <v>0</v>
      </c>
      <c r="Y10" s="38">
        <f t="shared" ref="Y10:Y12" si="16">IF($W10="도비",SUM($J10:$K10),IF($U10="국도비","직접입력",SUM($J10:$K10)-$X10))</f>
        <v>0</v>
      </c>
      <c r="Z10" s="25" t="str">
        <f t="shared" ref="Z10:Z12" si="17">IF(SUM($J10:$K10)=SUM($X10:$Y10),"OK","검토")</f>
        <v>OK</v>
      </c>
      <c r="AB10" s="25"/>
      <c r="AC10" s="38">
        <f t="shared" ref="AC10:AC12" si="18">IF($W10&lt;&gt;"도비",IF($U10="국도비","직접입력",SUM($M10:$N10)),)</f>
        <v>0</v>
      </c>
      <c r="AD10" s="38">
        <f t="shared" ref="AD10:AD11" si="19">IF($W10="도비",SUM(M10:N10),IF($U10="국도비","직접입력",SUM(M10:N10)-AC10))</f>
        <v>0</v>
      </c>
      <c r="AE10" s="25" t="str">
        <f t="shared" ref="AE10:AE11" si="20">IF(SUM(M10:N10)=SUM(AC10:AD10),"OK","검토")</f>
        <v>OK</v>
      </c>
      <c r="AG10" s="25" t="str">
        <f t="shared" ref="AG10:AG11" si="21">IF(W10="","",IF(W10="도비","세입없음","직접입력"))</f>
        <v/>
      </c>
      <c r="AI10" s="22" t="str">
        <f t="shared" si="12"/>
        <v/>
      </c>
      <c r="AJ10" s="60" t="str">
        <f t="shared" ref="AJ10:AJ11" si="22">IF(W10="","",IF(AND(W10="도비",AG10="세입없음"),"OK",IF(AND(W10&lt;&gt;"도비",AG10&lt;&gt;""),"OK","@@")))</f>
        <v/>
      </c>
      <c r="AL10" s="25" t="str">
        <f t="array" ref="AL10">IF(C10="","",INDEX(구분표!$I$2:$I$313, MATCH(1,(구분표!$E$2:$E$313='17년일출'!B10)*(구분표!$F$2:$F$313='17년일출'!C10)*(구분표!$G$2:$G$313='17년일출'!A10),0)))</f>
        <v/>
      </c>
      <c r="AN10" s="25"/>
    </row>
    <row r="11" spans="1:40" ht="50.1" hidden="1" customHeight="1" x14ac:dyDescent="0.3">
      <c r="A11" s="31" t="str">
        <f>IFERROR(VLOOKUP($C11,구분표!$A$2:$C$313,2,FALSE),"")</f>
        <v/>
      </c>
      <c r="B11" s="22" t="str">
        <f>IFERROR(VLOOKUP($C11,구분표!$A$2:$C$313,3,FALSE),"")</f>
        <v/>
      </c>
      <c r="C11" s="29"/>
      <c r="D11" s="33"/>
      <c r="E11" s="34"/>
      <c r="F11" s="34"/>
      <c r="G11" s="34"/>
      <c r="H11" s="113"/>
      <c r="I11" s="40"/>
      <c r="J11" s="38"/>
      <c r="K11" s="41"/>
      <c r="L11" s="46">
        <f t="shared" si="7"/>
        <v>0</v>
      </c>
      <c r="M11" s="38"/>
      <c r="N11" s="41"/>
      <c r="O11" s="48">
        <f t="shared" si="8"/>
        <v>0</v>
      </c>
      <c r="P11" s="25" t="str">
        <f t="shared" si="14"/>
        <v>X</v>
      </c>
      <c r="Q11" s="60"/>
      <c r="R11" s="60"/>
      <c r="S11" s="112"/>
      <c r="U11" s="25"/>
      <c r="W11" s="25"/>
      <c r="X11" s="38">
        <f>IF($W11&lt;&gt;"도비",IF($U11="국도비","직접입력",SUM($J11:$K11)),)</f>
        <v>0</v>
      </c>
      <c r="Y11" s="38">
        <f>IF($W11="도비",SUM($J11:$K11),IF($U11="국도비","직접입력",SUM($J11:$K11)-$X11))</f>
        <v>0</v>
      </c>
      <c r="Z11" s="25" t="str">
        <f>IF(SUM($J11:$K11)=SUM($X11:$Y11),"OK","검토")</f>
        <v>OK</v>
      </c>
      <c r="AB11" s="25"/>
      <c r="AC11" s="38">
        <f>IF($W11&lt;&gt;"도비",IF($U11="국도비","직접입력",SUM($M11:$N11)),)</f>
        <v>0</v>
      </c>
      <c r="AD11" s="38">
        <f t="shared" si="19"/>
        <v>0</v>
      </c>
      <c r="AE11" s="25" t="str">
        <f t="shared" si="20"/>
        <v>OK</v>
      </c>
      <c r="AG11" s="25" t="str">
        <f t="shared" si="21"/>
        <v/>
      </c>
      <c r="AI11" s="22" t="str">
        <f t="shared" si="12"/>
        <v/>
      </c>
      <c r="AJ11" s="60" t="str">
        <f t="shared" si="22"/>
        <v/>
      </c>
      <c r="AL11" s="25" t="str">
        <f t="array" ref="AL11">IF(C11="","",INDEX(구분표!$I$2:$I$313, MATCH(1,(구분표!$E$2:$E$313='17년일출'!B11)*(구분표!$F$2:$F$313='17년일출'!C11)*(구분표!$G$2:$G$313='17년일출'!A11),0)))</f>
        <v/>
      </c>
      <c r="AN11" s="25"/>
    </row>
    <row r="12" spans="1:40" ht="50.1" hidden="1" customHeight="1" x14ac:dyDescent="0.3">
      <c r="A12" s="31" t="str">
        <f>IFERROR(VLOOKUP($C12,구분표!$A$2:$C$313,2,FALSE),"")</f>
        <v/>
      </c>
      <c r="B12" s="22" t="str">
        <f>IFERROR(VLOOKUP($C12,구분표!$A$2:$C$313,3,FALSE),"")</f>
        <v/>
      </c>
      <c r="C12" s="29"/>
      <c r="D12" s="33"/>
      <c r="E12" s="34"/>
      <c r="F12" s="34"/>
      <c r="G12" s="34"/>
      <c r="H12" s="113"/>
      <c r="I12" s="40"/>
      <c r="J12" s="38"/>
      <c r="K12" s="41"/>
      <c r="L12" s="46">
        <f t="shared" si="7"/>
        <v>0</v>
      </c>
      <c r="M12" s="38"/>
      <c r="N12" s="41"/>
      <c r="O12" s="48">
        <f t="shared" si="8"/>
        <v>0</v>
      </c>
      <c r="P12" s="25" t="str">
        <f t="shared" ref="P12" si="23">IF(AND((L12=0),(O12&gt;0)),"O",IF(AND((J12&lt;0),(L12-O12&lt;0)),"O","X"))</f>
        <v>X</v>
      </c>
      <c r="Q12" s="60"/>
      <c r="R12" s="60"/>
      <c r="S12" s="112"/>
      <c r="U12" s="25"/>
      <c r="W12" s="25"/>
      <c r="X12" s="38">
        <f t="shared" si="15"/>
        <v>0</v>
      </c>
      <c r="Y12" s="38">
        <f t="shared" si="16"/>
        <v>0</v>
      </c>
      <c r="Z12" s="25" t="str">
        <f t="shared" si="17"/>
        <v>OK</v>
      </c>
      <c r="AB12" s="25"/>
      <c r="AC12" s="38">
        <f t="shared" si="18"/>
        <v>0</v>
      </c>
      <c r="AD12" s="38">
        <f t="shared" ref="AD12" si="24">IF($W12="도비",SUM(M12:N12),IF($U12="국도비","직접입력",SUM(M12:N12)-AC12))</f>
        <v>0</v>
      </c>
      <c r="AE12" s="25" t="str">
        <f t="shared" ref="AE12" si="25">IF(SUM(M12:N12)=SUM(AC12:AD12),"OK","검토")</f>
        <v>OK</v>
      </c>
      <c r="AG12" s="25" t="str">
        <f t="shared" ref="AG12" si="26">IF(W12="","",IF(W12="도비","세입없음","직접입력"))</f>
        <v/>
      </c>
      <c r="AI12" s="22" t="str">
        <f t="shared" si="12"/>
        <v/>
      </c>
      <c r="AJ12" s="60" t="str">
        <f t="shared" ref="AJ12" si="27">IF(W12="","",IF(AND(W12="도비",AG12="세입없음"),"OK",IF(AND(W12&lt;&gt;"도비",AG12&lt;&gt;""),"OK","@@")))</f>
        <v/>
      </c>
      <c r="AL12" s="25" t="str">
        <f t="array" ref="AL12">IF(C12="","",INDEX(구분표!$I$2:$I$313, MATCH(1,(구분표!$E$2:$E$313='17년일출'!B12)*(구분표!$F$2:$F$313='17년일출'!C12)*(구분표!$G$2:$G$313='17년일출'!A12),0)))</f>
        <v/>
      </c>
      <c r="AN12" s="25"/>
    </row>
    <row r="13" spans="1:40" ht="50.1" hidden="1" customHeight="1" x14ac:dyDescent="0.3">
      <c r="A13" s="31" t="str">
        <f>IFERROR(VLOOKUP($C13,구분표!$A$2:$C$313,2,FALSE),"")</f>
        <v/>
      </c>
      <c r="B13" s="22" t="str">
        <f>IFERROR(VLOOKUP($C13,구분표!$A$2:$C$313,3,FALSE),"")</f>
        <v/>
      </c>
      <c r="C13" s="29"/>
      <c r="D13" s="33"/>
      <c r="E13" s="34"/>
      <c r="F13" s="34"/>
      <c r="G13" s="34"/>
      <c r="H13" s="113"/>
      <c r="I13" s="40"/>
      <c r="J13" s="38"/>
      <c r="K13" s="41"/>
      <c r="L13" s="46">
        <f t="shared" si="7"/>
        <v>0</v>
      </c>
      <c r="M13" s="38"/>
      <c r="N13" s="41"/>
      <c r="O13" s="48">
        <f t="shared" si="8"/>
        <v>0</v>
      </c>
      <c r="P13" s="25" t="str">
        <f t="shared" si="9"/>
        <v>X</v>
      </c>
      <c r="Q13" s="60"/>
      <c r="R13" s="60"/>
      <c r="S13" s="112"/>
      <c r="U13" s="25"/>
      <c r="W13" s="25"/>
      <c r="X13" s="38">
        <f>IF($W13&lt;&gt;"도비",IF($U13="국도비","직접입력",SUM($J13:$K13)),)</f>
        <v>0</v>
      </c>
      <c r="Y13" s="38">
        <f>IF($W13="도비",SUM($J13:$K13),IF($U13="국도비","직접입력",SUM($J13:$K13)-$X13))</f>
        <v>0</v>
      </c>
      <c r="Z13" s="25" t="str">
        <f>IF(SUM($J13:$K13)=SUM($X13:$Y13),"OK","검토")</f>
        <v>OK</v>
      </c>
      <c r="AB13" s="25"/>
      <c r="AC13" s="38">
        <f>IF($W13&lt;&gt;"도비",IF($U13="국도비","직접입력",SUM($M13:$N13)),)</f>
        <v>0</v>
      </c>
      <c r="AD13" s="38">
        <f>IF($W13="도비",SUM(M13:N13),IF($U13="국도비","직접입력",SUM(M13:N13)-AC13))</f>
        <v>0</v>
      </c>
      <c r="AE13" s="25" t="str">
        <f t="shared" si="10"/>
        <v>OK</v>
      </c>
      <c r="AG13" s="25" t="str">
        <f t="shared" si="11"/>
        <v/>
      </c>
      <c r="AI13" s="22" t="str">
        <f t="shared" si="12"/>
        <v/>
      </c>
      <c r="AJ13" s="60" t="str">
        <f t="shared" si="13"/>
        <v/>
      </c>
      <c r="AL13" s="25" t="str">
        <f t="array" ref="AL13">IF(C13="","",INDEX(구분표!$I$2:$I$313, MATCH(1,(구분표!$E$2:$E$313='17년일출'!B13)*(구분표!$F$2:$F$313='17년일출'!C13)*(구분표!$G$2:$G$313='17년일출'!A13),0)))</f>
        <v/>
      </c>
      <c r="AN13" s="25"/>
    </row>
    <row r="14" spans="1:40" ht="50.1" hidden="1" customHeight="1" x14ac:dyDescent="0.3">
      <c r="A14" s="31" t="str">
        <f>IFERROR(VLOOKUP($C14,구분표!$A$2:$C$313,2,FALSE),"")</f>
        <v/>
      </c>
      <c r="B14" s="22" t="str">
        <f>IFERROR(VLOOKUP($C14,구분표!$A$2:$C$313,3,FALSE),"")</f>
        <v/>
      </c>
      <c r="C14" s="29"/>
      <c r="D14" s="33"/>
      <c r="E14" s="34"/>
      <c r="F14" s="34"/>
      <c r="G14" s="34"/>
      <c r="H14" s="113"/>
      <c r="I14" s="40"/>
      <c r="J14" s="38"/>
      <c r="K14" s="41"/>
      <c r="L14" s="46">
        <f t="shared" si="7"/>
        <v>0</v>
      </c>
      <c r="M14" s="38"/>
      <c r="N14" s="41"/>
      <c r="O14" s="48">
        <f t="shared" si="8"/>
        <v>0</v>
      </c>
      <c r="P14" s="25" t="str">
        <f t="shared" si="9"/>
        <v>X</v>
      </c>
      <c r="Q14" s="60"/>
      <c r="R14" s="60"/>
      <c r="S14" s="112"/>
      <c r="U14" s="25"/>
      <c r="W14" s="25"/>
      <c r="X14" s="38">
        <f>IF($W14&lt;&gt;"도비",IF($U14="국도비","직접입력",SUM($J14:$K14)),)</f>
        <v>0</v>
      </c>
      <c r="Y14" s="38">
        <f>IF($W14="도비",SUM($J14:$K14),IF($U14="국도비","직접입력",SUM($J14:$K14)-$X14))</f>
        <v>0</v>
      </c>
      <c r="Z14" s="25" t="str">
        <f>IF(SUM($J14:$K14)=SUM($X14:$Y14),"OK","검토")</f>
        <v>OK</v>
      </c>
      <c r="AB14" s="25"/>
      <c r="AC14" s="38">
        <f>IF($W14&lt;&gt;"도비",IF($U14="국도비","직접입력",SUM($M14:$N14)),)</f>
        <v>0</v>
      </c>
      <c r="AD14" s="38">
        <f>IF($W14="도비",SUM(M14:N14),IF($U14="국도비","직접입력",SUM(M14:N14)-AC14))</f>
        <v>0</v>
      </c>
      <c r="AE14" s="25" t="str">
        <f t="shared" si="10"/>
        <v>OK</v>
      </c>
      <c r="AG14" s="25" t="str">
        <f t="shared" si="11"/>
        <v/>
      </c>
      <c r="AI14" s="22" t="str">
        <f t="shared" si="12"/>
        <v/>
      </c>
      <c r="AJ14" s="60" t="str">
        <f t="shared" si="13"/>
        <v/>
      </c>
      <c r="AL14" s="25" t="str">
        <f t="array" ref="AL14">IF(C14="","",INDEX(구분표!$I$2:$I$313, MATCH(1,(구분표!$E$2:$E$313='17년일출'!B14)*(구분표!$F$2:$F$313='17년일출'!C14)*(구분표!$G$2:$G$313='17년일출'!A14),0)))</f>
        <v/>
      </c>
      <c r="AN14" s="25"/>
    </row>
    <row r="15" spans="1:40" ht="50.1" hidden="1" customHeight="1" x14ac:dyDescent="0.3">
      <c r="A15" s="31" t="str">
        <f>IFERROR(VLOOKUP($C15,구분표!$A$2:$C$313,2,FALSE),"")</f>
        <v/>
      </c>
      <c r="B15" s="22" t="str">
        <f>IFERROR(VLOOKUP($C15,구분표!$A$2:$C$313,3,FALSE),"")</f>
        <v/>
      </c>
      <c r="C15" s="29"/>
      <c r="D15" s="33"/>
      <c r="E15" s="34"/>
      <c r="F15" s="34"/>
      <c r="G15" s="34"/>
      <c r="H15" s="113"/>
      <c r="I15" s="40"/>
      <c r="J15" s="38"/>
      <c r="K15" s="41"/>
      <c r="L15" s="46">
        <f t="shared" si="7"/>
        <v>0</v>
      </c>
      <c r="M15" s="38"/>
      <c r="N15" s="41"/>
      <c r="O15" s="48">
        <f t="shared" si="8"/>
        <v>0</v>
      </c>
      <c r="P15" s="25" t="str">
        <f t="shared" si="9"/>
        <v>X</v>
      </c>
      <c r="Q15" s="60"/>
      <c r="R15" s="60"/>
      <c r="S15" s="112"/>
      <c r="U15" s="25"/>
      <c r="W15" s="25"/>
      <c r="X15" s="38">
        <f>IF($W15&lt;&gt;"도비",IF($U15="국도비","직접입력",SUM($J15:$K15)),)</f>
        <v>0</v>
      </c>
      <c r="Y15" s="38">
        <f>IF($W15="도비",SUM($J15:$K15),IF($U15="국도비","직접입력",SUM($J15:$K15)-$X15))</f>
        <v>0</v>
      </c>
      <c r="Z15" s="25" t="str">
        <f>IF(SUM($J15:$K15)=SUM($X15:$Y15),"OK","검토")</f>
        <v>OK</v>
      </c>
      <c r="AB15" s="25"/>
      <c r="AC15" s="38">
        <f>IF($W15&lt;&gt;"도비",IF($U15="국도비","직접입력",SUM($M15:$N15)),)</f>
        <v>0</v>
      </c>
      <c r="AD15" s="38">
        <f>IF($W15="도비",SUM(M15:N15),IF($U15="국도비","직접입력",SUM(M15:N15)-AC15))</f>
        <v>0</v>
      </c>
      <c r="AE15" s="25" t="str">
        <f t="shared" si="10"/>
        <v>OK</v>
      </c>
      <c r="AG15" s="25" t="str">
        <f t="shared" si="11"/>
        <v/>
      </c>
      <c r="AI15" s="22" t="str">
        <f t="shared" si="12"/>
        <v/>
      </c>
      <c r="AJ15" s="60" t="str">
        <f t="shared" si="13"/>
        <v/>
      </c>
      <c r="AL15" s="25" t="str">
        <f t="array" ref="AL15">IF(C15="","",INDEX(구분표!$I$2:$I$313, MATCH(1,(구분표!$E$2:$E$313='17년일출'!B15)*(구분표!$F$2:$F$313='17년일출'!C15)*(구분표!$G$2:$G$313='17년일출'!A15),0)))</f>
        <v/>
      </c>
      <c r="AN15" s="25"/>
    </row>
    <row r="16" spans="1:40" ht="50.1" hidden="1" customHeight="1" x14ac:dyDescent="0.3">
      <c r="A16" s="31" t="str">
        <f>IFERROR(VLOOKUP($C16,구분표!$A$2:$C$313,2,FALSE),"")</f>
        <v/>
      </c>
      <c r="B16" s="22" t="str">
        <f>IFERROR(VLOOKUP($C16,구분표!$A$2:$C$313,3,FALSE),"")</f>
        <v/>
      </c>
      <c r="C16" s="29"/>
      <c r="D16" s="33"/>
      <c r="E16" s="34"/>
      <c r="F16" s="34"/>
      <c r="G16" s="34"/>
      <c r="H16" s="113"/>
      <c r="I16" s="40"/>
      <c r="J16" s="38"/>
      <c r="K16" s="41"/>
      <c r="L16" s="46">
        <f t="shared" si="7"/>
        <v>0</v>
      </c>
      <c r="M16" s="38"/>
      <c r="N16" s="41"/>
      <c r="O16" s="48">
        <f t="shared" si="8"/>
        <v>0</v>
      </c>
      <c r="P16" s="25" t="str">
        <f t="shared" ref="P16" si="28">IF(AND((L16=0),(O16&gt;0)),"O",IF(AND((J16&lt;0),(L16-O16&lt;0)),"O","X"))</f>
        <v>X</v>
      </c>
      <c r="Q16" s="60"/>
      <c r="R16" s="60"/>
      <c r="S16" s="112"/>
      <c r="U16" s="25"/>
      <c r="W16" s="25"/>
      <c r="X16" s="38">
        <f>IF($W16&lt;&gt;"도비",IF($U16="국도비","직접입력",SUM($J16:$K16)),)</f>
        <v>0</v>
      </c>
      <c r="Y16" s="38">
        <f>IF($W16="도비",SUM($J16:$K16),IF($U16="국도비","직접입력",SUM($J16:$K16)-$X16))</f>
        <v>0</v>
      </c>
      <c r="Z16" s="25" t="str">
        <f>IF(SUM($J16:$K16)=SUM($X16:$Y16),"OK","검토")</f>
        <v>OK</v>
      </c>
      <c r="AB16" s="25"/>
      <c r="AC16" s="38">
        <f>IF($W16&lt;&gt;"도비",IF($U16="국도비","직접입력",SUM($M16:$N16)),)</f>
        <v>0</v>
      </c>
      <c r="AD16" s="38">
        <f t="shared" ref="AD16" si="29">IF($W16="도비",SUM(M16:N16),IF($U16="국도비","직접입력",SUM(M16:N16)-AC16))</f>
        <v>0</v>
      </c>
      <c r="AE16" s="25" t="str">
        <f t="shared" ref="AE16" si="30">IF(SUM(M16:N16)=SUM(AC16:AD16),"OK","검토")</f>
        <v>OK</v>
      </c>
      <c r="AG16" s="25" t="str">
        <f t="shared" ref="AG16" si="31">IF(W16="","",IF(W16="도비","세입없음","직접입력"))</f>
        <v/>
      </c>
      <c r="AI16" s="22" t="str">
        <f t="shared" si="12"/>
        <v/>
      </c>
      <c r="AJ16" s="60" t="str">
        <f t="shared" ref="AJ16" si="32">IF(W16="","",IF(AND(W16="도비",AG16="세입없음"),"OK",IF(AND(W16&lt;&gt;"도비",AG16&lt;&gt;""),"OK","@@")))</f>
        <v/>
      </c>
      <c r="AL16" s="25" t="str">
        <f t="array" ref="AL16">IF(C16="","",INDEX(구분표!$I$2:$I$313, MATCH(1,(구분표!$E$2:$E$313='17년일출'!B16)*(구분표!$F$2:$F$313='17년일출'!C16)*(구분표!$G$2:$G$313='17년일출'!A16),0)))</f>
        <v/>
      </c>
      <c r="AN16" s="25"/>
    </row>
    <row r="17" spans="1:40" ht="50.1" hidden="1" customHeight="1" x14ac:dyDescent="0.3">
      <c r="A17" s="31" t="str">
        <f>IFERROR(VLOOKUP($C17,구분표!$A$2:$C$313,2,FALSE),"")</f>
        <v/>
      </c>
      <c r="B17" s="22" t="str">
        <f>IFERROR(VLOOKUP($C17,구분표!$A$2:$C$313,3,FALSE),"")</f>
        <v/>
      </c>
      <c r="C17" s="29"/>
      <c r="D17" s="33"/>
      <c r="E17" s="34"/>
      <c r="F17" s="34"/>
      <c r="G17" s="34"/>
      <c r="H17" s="33"/>
      <c r="I17" s="40"/>
      <c r="J17" s="38"/>
      <c r="K17" s="41"/>
      <c r="L17" s="46">
        <f t="shared" si="7"/>
        <v>0</v>
      </c>
      <c r="M17" s="38"/>
      <c r="N17" s="41"/>
      <c r="O17" s="48">
        <f t="shared" si="8"/>
        <v>0</v>
      </c>
      <c r="P17" s="25" t="str">
        <f t="shared" si="4"/>
        <v>X</v>
      </c>
      <c r="Q17" s="60"/>
      <c r="R17" s="60"/>
      <c r="S17" s="27"/>
      <c r="U17" s="25"/>
      <c r="W17" s="25"/>
      <c r="X17" s="38">
        <f>IF($W17&lt;&gt;"도비",IF($U17="국도비","직접입력",SUM($J17:$K17)),)</f>
        <v>0</v>
      </c>
      <c r="Y17" s="38">
        <f>IF($W17="도비",SUM($J17:$K17),IF($U17="국도비","직접입력",SUM($J17:$K17)-$X17))</f>
        <v>0</v>
      </c>
      <c r="Z17" s="25" t="str">
        <f>IF(SUM($J17:$K17)=SUM($X17:$Y17),"OK","검토")</f>
        <v>OK</v>
      </c>
      <c r="AB17" s="25"/>
      <c r="AC17" s="38">
        <f>IF($W17&lt;&gt;"도비",IF($U17="국도비","직접입력",SUM($M17:$N17)),)</f>
        <v>0</v>
      </c>
      <c r="AD17" s="38">
        <f>IF($W17="도비",SUM(M17:N17),IF($U17="국도비","직접입력",SUM(M17:N17)-AC17))</f>
        <v>0</v>
      </c>
      <c r="AE17" s="25" t="str">
        <f t="shared" si="10"/>
        <v>OK</v>
      </c>
      <c r="AG17" s="25" t="str">
        <f t="shared" si="11"/>
        <v/>
      </c>
      <c r="AI17" s="22" t="str">
        <f t="shared" si="12"/>
        <v/>
      </c>
      <c r="AJ17" s="60" t="str">
        <f t="shared" si="6"/>
        <v/>
      </c>
      <c r="AL17" s="25" t="str">
        <f t="array" ref="AL17">IF(C17="","",INDEX(구분표!$I$2:$I$313, MATCH(1,(구분표!$E$2:$E$313='17년일출'!B17)*(구분표!$F$2:$F$313='17년일출'!C17)*(구분표!$G$2:$G$313='17년일출'!A17),0)))</f>
        <v/>
      </c>
      <c r="AN17" s="25"/>
    </row>
    <row r="18" spans="1:40" ht="50.1" hidden="1" customHeight="1" x14ac:dyDescent="0.3">
      <c r="A18" s="52" t="s">
        <v>503</v>
      </c>
      <c r="B18" s="53"/>
      <c r="C18" s="54"/>
      <c r="D18" s="53"/>
      <c r="E18" s="54"/>
      <c r="F18" s="54"/>
      <c r="G18" s="54"/>
      <c r="H18" s="53"/>
      <c r="I18" s="55">
        <f t="shared" ref="I18:O18" si="33">SUM(I19:I28)</f>
        <v>0</v>
      </c>
      <c r="J18" s="55">
        <f t="shared" si="33"/>
        <v>0</v>
      </c>
      <c r="K18" s="55">
        <f t="shared" si="33"/>
        <v>0</v>
      </c>
      <c r="L18" s="55">
        <f t="shared" si="33"/>
        <v>0</v>
      </c>
      <c r="M18" s="55">
        <f t="shared" si="33"/>
        <v>0</v>
      </c>
      <c r="N18" s="55">
        <f t="shared" si="33"/>
        <v>0</v>
      </c>
      <c r="O18" s="55">
        <f t="shared" si="33"/>
        <v>0</v>
      </c>
      <c r="P18" s="56"/>
      <c r="Q18" s="183"/>
      <c r="R18" s="183"/>
      <c r="S18" s="57"/>
      <c r="U18" s="25"/>
      <c r="W18" s="25"/>
      <c r="X18" s="38"/>
      <c r="Y18" s="38"/>
      <c r="Z18" s="25"/>
      <c r="AB18" s="25"/>
      <c r="AC18" s="38"/>
      <c r="AD18" s="38"/>
      <c r="AE18" s="25"/>
      <c r="AG18" s="25" t="str">
        <f t="shared" si="11"/>
        <v/>
      </c>
      <c r="AI18" s="22"/>
      <c r="AJ18" s="60"/>
      <c r="AL18" s="25"/>
      <c r="AN18" s="25"/>
    </row>
    <row r="19" spans="1:40" ht="50.1" hidden="1" customHeight="1" x14ac:dyDescent="0.3">
      <c r="A19" s="31" t="str">
        <f>IFERROR(VLOOKUP($C19,구분표!$A$2:$C$313,2,FALSE),"")</f>
        <v/>
      </c>
      <c r="B19" s="22" t="str">
        <f>IFERROR(VLOOKUP($C19,구분표!$A$2:$C$313,3,FALSE),"")</f>
        <v/>
      </c>
      <c r="C19" s="29"/>
      <c r="D19" s="33"/>
      <c r="E19" s="34"/>
      <c r="F19" s="34"/>
      <c r="G19" s="34"/>
      <c r="H19" s="113"/>
      <c r="I19" s="40"/>
      <c r="J19" s="38"/>
      <c r="K19" s="41"/>
      <c r="L19" s="46">
        <f t="shared" ref="L19:L28" si="34">I19+J19+K19</f>
        <v>0</v>
      </c>
      <c r="M19" s="38"/>
      <c r="N19" s="41"/>
      <c r="O19" s="48">
        <f t="shared" ref="O19:O28" si="35">I19+M19+N19</f>
        <v>0</v>
      </c>
      <c r="P19" s="25" t="str">
        <f t="shared" si="4"/>
        <v>X</v>
      </c>
      <c r="Q19" s="60"/>
      <c r="R19" s="60"/>
      <c r="S19" s="27"/>
      <c r="U19" s="25"/>
      <c r="W19" s="25"/>
      <c r="X19" s="38">
        <f t="shared" ref="X19:X28" si="36">IF($W19&lt;&gt;"도비",IF($U19="국도비","직접입력",SUM($J19:$K19)),)</f>
        <v>0</v>
      </c>
      <c r="Y19" s="38">
        <f t="shared" ref="Y19:Y28" si="37">IF($W19="도비",SUM($J19:$K19),IF($U19="국도비","직접입력",SUM($J19:$K19)-$X19))</f>
        <v>0</v>
      </c>
      <c r="Z19" s="25" t="str">
        <f t="shared" ref="Z19:Z28" si="38">IF(SUM($J19:$K19)=SUM($X19:$Y19),"OK","검토")</f>
        <v>OK</v>
      </c>
      <c r="AB19" s="25"/>
      <c r="AC19" s="38">
        <f t="shared" ref="AC19:AC28" si="39">IF($W19&lt;&gt;"도비",IF($U19="국도비","직접입력",SUM($M19:$N19)),)</f>
        <v>0</v>
      </c>
      <c r="AD19" s="38">
        <f>IF($W19="도비",SUM(M19:N19),IF($U19="국도비","직접입력",SUM(M19:N19)-AC19))</f>
        <v>0</v>
      </c>
      <c r="AE19" s="25" t="str">
        <f t="shared" si="10"/>
        <v>OK</v>
      </c>
      <c r="AG19" s="25" t="str">
        <f t="shared" si="11"/>
        <v/>
      </c>
      <c r="AI19" s="22" t="str">
        <f t="shared" ref="AI19:AI28" si="40">IF(AG19="","",COUNTIF($AG$7:$AG$223,AG19))</f>
        <v/>
      </c>
      <c r="AJ19" s="60" t="str">
        <f t="shared" si="6"/>
        <v/>
      </c>
      <c r="AL19" s="25" t="str">
        <f t="array" ref="AL19">IF(C19="","",INDEX(구분표!$I$2:$I$313, MATCH(1,(구분표!$E$2:$E$313='17년일출'!B19)*(구분표!$F$2:$F$313='17년일출'!C19)*(구분표!$G$2:$G$313='17년일출'!A19),0)))</f>
        <v/>
      </c>
      <c r="AN19" s="25"/>
    </row>
    <row r="20" spans="1:40" ht="50.1" hidden="1" customHeight="1" x14ac:dyDescent="0.3">
      <c r="A20" s="31" t="str">
        <f>IFERROR(VLOOKUP($C20,구분표!$A$2:$C$313,2,FALSE),"")</f>
        <v/>
      </c>
      <c r="B20" s="22" t="str">
        <f>IFERROR(VLOOKUP($C20,구분표!$A$2:$C$313,3,FALSE),"")</f>
        <v/>
      </c>
      <c r="C20" s="29"/>
      <c r="D20" s="33"/>
      <c r="E20" s="34"/>
      <c r="F20" s="34"/>
      <c r="G20" s="34"/>
      <c r="H20" s="113"/>
      <c r="I20" s="40"/>
      <c r="J20" s="38"/>
      <c r="K20" s="41"/>
      <c r="L20" s="46">
        <f t="shared" si="34"/>
        <v>0</v>
      </c>
      <c r="M20" s="38"/>
      <c r="N20" s="41"/>
      <c r="O20" s="48">
        <f t="shared" si="35"/>
        <v>0</v>
      </c>
      <c r="P20" s="25" t="str">
        <f t="shared" si="4"/>
        <v>X</v>
      </c>
      <c r="Q20" s="60"/>
      <c r="R20" s="60"/>
      <c r="S20" s="27"/>
      <c r="U20" s="25"/>
      <c r="W20" s="25"/>
      <c r="X20" s="38">
        <f t="shared" si="36"/>
        <v>0</v>
      </c>
      <c r="Y20" s="38">
        <f t="shared" si="37"/>
        <v>0</v>
      </c>
      <c r="Z20" s="25" t="str">
        <f t="shared" si="38"/>
        <v>OK</v>
      </c>
      <c r="AB20" s="25"/>
      <c r="AC20" s="38">
        <f t="shared" si="39"/>
        <v>0</v>
      </c>
      <c r="AD20" s="38">
        <f>IF($W20="도비",SUM(M20:N20),IF($U20="국도비","직접입력",SUM(M20:N20)-AC20))</f>
        <v>0</v>
      </c>
      <c r="AE20" s="25" t="str">
        <f t="shared" si="10"/>
        <v>OK</v>
      </c>
      <c r="AG20" s="25" t="str">
        <f t="shared" si="11"/>
        <v/>
      </c>
      <c r="AI20" s="22" t="str">
        <f t="shared" si="40"/>
        <v/>
      </c>
      <c r="AJ20" s="60" t="str">
        <f t="shared" si="6"/>
        <v/>
      </c>
      <c r="AL20" s="25" t="str">
        <f t="array" ref="AL20">IF(C20="","",INDEX(구분표!$I$2:$I$313, MATCH(1,(구분표!$E$2:$E$313='17년일출'!B20)*(구분표!$F$2:$F$313='17년일출'!C20)*(구분표!$G$2:$G$313='17년일출'!A20),0)))</f>
        <v/>
      </c>
      <c r="AN20" s="25"/>
    </row>
    <row r="21" spans="1:40" ht="50.1" hidden="1" customHeight="1" x14ac:dyDescent="0.3">
      <c r="A21" s="31" t="str">
        <f>IFERROR(VLOOKUP($C21,구분표!$A$2:$C$313,2,FALSE),"")</f>
        <v/>
      </c>
      <c r="B21" s="22" t="str">
        <f>IFERROR(VLOOKUP($C21,구분표!$A$2:$C$313,3,FALSE),"")</f>
        <v/>
      </c>
      <c r="C21" s="29"/>
      <c r="D21" s="33"/>
      <c r="E21" s="34"/>
      <c r="F21" s="34"/>
      <c r="G21" s="34"/>
      <c r="H21" s="113"/>
      <c r="I21" s="40"/>
      <c r="J21" s="38"/>
      <c r="K21" s="41"/>
      <c r="L21" s="46">
        <f t="shared" si="34"/>
        <v>0</v>
      </c>
      <c r="M21" s="38"/>
      <c r="N21" s="41"/>
      <c r="O21" s="48">
        <f t="shared" si="35"/>
        <v>0</v>
      </c>
      <c r="P21" s="25" t="str">
        <f t="shared" si="4"/>
        <v>X</v>
      </c>
      <c r="Q21" s="60"/>
      <c r="R21" s="60"/>
      <c r="S21" s="112"/>
      <c r="U21" s="25"/>
      <c r="W21" s="25"/>
      <c r="X21" s="38">
        <f t="shared" si="36"/>
        <v>0</v>
      </c>
      <c r="Y21" s="38">
        <f t="shared" si="37"/>
        <v>0</v>
      </c>
      <c r="Z21" s="25" t="str">
        <f t="shared" si="38"/>
        <v>OK</v>
      </c>
      <c r="AB21" s="25"/>
      <c r="AC21" s="38">
        <f t="shared" si="39"/>
        <v>0</v>
      </c>
      <c r="AD21" s="38">
        <f>IF($W21="도비",SUM(M21:N21),IF($U21="국도비","직접입력",SUM(M21:N21)-AC21))</f>
        <v>0</v>
      </c>
      <c r="AE21" s="25" t="str">
        <f t="shared" si="10"/>
        <v>OK</v>
      </c>
      <c r="AG21" s="25" t="str">
        <f t="shared" si="11"/>
        <v/>
      </c>
      <c r="AI21" s="22" t="str">
        <f t="shared" si="40"/>
        <v/>
      </c>
      <c r="AJ21" s="60" t="str">
        <f t="shared" si="6"/>
        <v/>
      </c>
      <c r="AL21" s="25" t="str">
        <f t="array" ref="AL21">IF(C21="","",INDEX(구분표!$I$2:$I$313, MATCH(1,(구분표!$E$2:$E$313='17년일출'!B21)*(구분표!$F$2:$F$313='17년일출'!C21)*(구분표!$G$2:$G$313='17년일출'!A21),0)))</f>
        <v/>
      </c>
      <c r="AN21" s="25"/>
    </row>
    <row r="22" spans="1:40" ht="50.1" hidden="1" customHeight="1" x14ac:dyDescent="0.3">
      <c r="A22" s="31" t="str">
        <f>IFERROR(VLOOKUP($C22,구분표!$A$2:$C$313,2,FALSE),"")</f>
        <v/>
      </c>
      <c r="B22" s="22" t="str">
        <f>IFERROR(VLOOKUP($C22,구분표!$A$2:$C$313,3,FALSE),"")</f>
        <v/>
      </c>
      <c r="C22" s="29"/>
      <c r="D22" s="33"/>
      <c r="E22" s="34"/>
      <c r="F22" s="34"/>
      <c r="G22" s="34"/>
      <c r="H22" s="113"/>
      <c r="I22" s="40"/>
      <c r="J22" s="38"/>
      <c r="K22" s="41"/>
      <c r="L22" s="46">
        <f t="shared" si="34"/>
        <v>0</v>
      </c>
      <c r="M22" s="38"/>
      <c r="N22" s="41"/>
      <c r="O22" s="48">
        <f t="shared" si="35"/>
        <v>0</v>
      </c>
      <c r="P22" s="25" t="str">
        <f t="shared" si="4"/>
        <v>X</v>
      </c>
      <c r="Q22" s="60"/>
      <c r="R22" s="60"/>
      <c r="S22" s="112"/>
      <c r="U22" s="25"/>
      <c r="W22" s="25"/>
      <c r="X22" s="38">
        <f t="shared" si="36"/>
        <v>0</v>
      </c>
      <c r="Y22" s="38">
        <f t="shared" si="37"/>
        <v>0</v>
      </c>
      <c r="Z22" s="25" t="str">
        <f t="shared" si="38"/>
        <v>OK</v>
      </c>
      <c r="AB22" s="25"/>
      <c r="AC22" s="38">
        <f t="shared" si="39"/>
        <v>0</v>
      </c>
      <c r="AD22" s="38">
        <f>IF($W22="도비",SUM(M22:N22),IF($U22="국도비","직접입력",SUM(M22:N22)-AC22))</f>
        <v>0</v>
      </c>
      <c r="AE22" s="25" t="str">
        <f t="shared" si="10"/>
        <v>OK</v>
      </c>
      <c r="AG22" s="25" t="str">
        <f t="shared" si="11"/>
        <v/>
      </c>
      <c r="AI22" s="22" t="str">
        <f t="shared" si="40"/>
        <v/>
      </c>
      <c r="AJ22" s="60" t="str">
        <f t="shared" si="6"/>
        <v/>
      </c>
      <c r="AL22" s="25" t="str">
        <f t="array" ref="AL22">IF(C22="","",INDEX(구분표!$I$2:$I$313, MATCH(1,(구분표!$E$2:$E$313='17년일출'!B22)*(구분표!$F$2:$F$313='17년일출'!C22)*(구분표!$G$2:$G$313='17년일출'!A22),0)))</f>
        <v/>
      </c>
      <c r="AN22" s="25"/>
    </row>
    <row r="23" spans="1:40" ht="50.1" hidden="1" customHeight="1" x14ac:dyDescent="0.3">
      <c r="A23" s="31" t="str">
        <f>IFERROR(VLOOKUP($C23,구분표!$A$2:$C$313,2,FALSE),"")</f>
        <v/>
      </c>
      <c r="B23" s="22" t="str">
        <f>IFERROR(VLOOKUP($C23,구분표!$A$2:$C$313,3,FALSE),"")</f>
        <v/>
      </c>
      <c r="C23" s="29"/>
      <c r="D23" s="33"/>
      <c r="E23" s="34"/>
      <c r="F23" s="34"/>
      <c r="G23" s="34"/>
      <c r="H23" s="113"/>
      <c r="I23" s="40"/>
      <c r="J23" s="38"/>
      <c r="K23" s="41"/>
      <c r="L23" s="46">
        <f t="shared" si="34"/>
        <v>0</v>
      </c>
      <c r="M23" s="38"/>
      <c r="N23" s="41"/>
      <c r="O23" s="48">
        <f t="shared" si="35"/>
        <v>0</v>
      </c>
      <c r="P23" s="25" t="str">
        <f t="shared" si="4"/>
        <v>X</v>
      </c>
      <c r="Q23" s="60"/>
      <c r="R23" s="60"/>
      <c r="S23" s="112"/>
      <c r="U23" s="25"/>
      <c r="W23" s="25"/>
      <c r="X23" s="38">
        <f t="shared" si="36"/>
        <v>0</v>
      </c>
      <c r="Y23" s="38">
        <f t="shared" si="37"/>
        <v>0</v>
      </c>
      <c r="Z23" s="25" t="str">
        <f t="shared" si="38"/>
        <v>OK</v>
      </c>
      <c r="AB23" s="25"/>
      <c r="AC23" s="38">
        <f t="shared" si="39"/>
        <v>0</v>
      </c>
      <c r="AD23" s="38">
        <f t="shared" ref="AD23:AD25" si="41">IF($W23="도비",SUM(M23:N23),IF($U23="국도비","직접입력",SUM(M23:N23)-AC23))</f>
        <v>0</v>
      </c>
      <c r="AE23" s="25" t="str">
        <f t="shared" ref="AE23:AE25" si="42">IF(SUM(M23:N23)=SUM(AC23:AD23),"OK","검토")</f>
        <v>OK</v>
      </c>
      <c r="AG23" s="25" t="str">
        <f t="shared" ref="AG23:AG25" si="43">IF(W23="","",IF(W23="도비","세입없음","직접입력"))</f>
        <v/>
      </c>
      <c r="AI23" s="22" t="str">
        <f t="shared" si="40"/>
        <v/>
      </c>
      <c r="AJ23" s="60" t="str">
        <f t="shared" si="6"/>
        <v/>
      </c>
      <c r="AL23" s="25" t="str">
        <f t="array" ref="AL23">IF(C23="","",INDEX(구분표!$I$2:$I$313, MATCH(1,(구분표!$E$2:$E$313='17년일출'!B23)*(구분표!$F$2:$F$313='17년일출'!C23)*(구분표!$G$2:$G$313='17년일출'!A23),0)))</f>
        <v/>
      </c>
      <c r="AN23" s="25"/>
    </row>
    <row r="24" spans="1:40" ht="50.1" hidden="1" customHeight="1" x14ac:dyDescent="0.3">
      <c r="A24" s="31" t="str">
        <f>IFERROR(VLOOKUP($C24,구분표!$A$2:$C$313,2,FALSE),"")</f>
        <v/>
      </c>
      <c r="B24" s="22" t="str">
        <f>IFERROR(VLOOKUP($C24,구분표!$A$2:$C$313,3,FALSE),"")</f>
        <v/>
      </c>
      <c r="C24" s="29"/>
      <c r="D24" s="33"/>
      <c r="E24" s="34"/>
      <c r="F24" s="34"/>
      <c r="G24" s="34"/>
      <c r="H24" s="113"/>
      <c r="I24" s="40"/>
      <c r="J24" s="38"/>
      <c r="K24" s="41"/>
      <c r="L24" s="46">
        <f t="shared" si="34"/>
        <v>0</v>
      </c>
      <c r="M24" s="38"/>
      <c r="N24" s="41"/>
      <c r="O24" s="48">
        <f t="shared" si="35"/>
        <v>0</v>
      </c>
      <c r="P24" s="25" t="str">
        <f t="shared" si="4"/>
        <v>X</v>
      </c>
      <c r="Q24" s="60"/>
      <c r="R24" s="60"/>
      <c r="S24" s="112"/>
      <c r="U24" s="25"/>
      <c r="W24" s="25"/>
      <c r="X24" s="38">
        <f t="shared" si="36"/>
        <v>0</v>
      </c>
      <c r="Y24" s="38">
        <f t="shared" si="37"/>
        <v>0</v>
      </c>
      <c r="Z24" s="25" t="str">
        <f t="shared" si="38"/>
        <v>OK</v>
      </c>
      <c r="AB24" s="25"/>
      <c r="AC24" s="38">
        <f t="shared" si="39"/>
        <v>0</v>
      </c>
      <c r="AD24" s="38">
        <f t="shared" si="41"/>
        <v>0</v>
      </c>
      <c r="AE24" s="25" t="str">
        <f t="shared" si="42"/>
        <v>OK</v>
      </c>
      <c r="AG24" s="25" t="str">
        <f t="shared" si="43"/>
        <v/>
      </c>
      <c r="AI24" s="22" t="str">
        <f t="shared" si="40"/>
        <v/>
      </c>
      <c r="AJ24" s="60" t="str">
        <f t="shared" si="6"/>
        <v/>
      </c>
      <c r="AL24" s="25" t="str">
        <f t="array" ref="AL24">IF(C24="","",INDEX(구분표!$I$2:$I$313, MATCH(1,(구분표!$E$2:$E$313='17년일출'!B24)*(구분표!$F$2:$F$313='17년일출'!C24)*(구분표!$G$2:$G$313='17년일출'!A24),0)))</f>
        <v/>
      </c>
      <c r="AN24" s="25"/>
    </row>
    <row r="25" spans="1:40" ht="50.1" hidden="1" customHeight="1" x14ac:dyDescent="0.3">
      <c r="A25" s="31" t="str">
        <f>IFERROR(VLOOKUP($C25,구분표!$A$2:$C$313,2,FALSE),"")</f>
        <v/>
      </c>
      <c r="B25" s="22" t="str">
        <f>IFERROR(VLOOKUP($C25,구분표!$A$2:$C$313,3,FALSE),"")</f>
        <v/>
      </c>
      <c r="C25" s="29"/>
      <c r="D25" s="33"/>
      <c r="E25" s="34"/>
      <c r="F25" s="34"/>
      <c r="G25" s="34"/>
      <c r="H25" s="113"/>
      <c r="I25" s="40"/>
      <c r="J25" s="38"/>
      <c r="K25" s="41"/>
      <c r="L25" s="46">
        <f t="shared" si="34"/>
        <v>0</v>
      </c>
      <c r="M25" s="38"/>
      <c r="N25" s="41"/>
      <c r="O25" s="48">
        <f t="shared" si="35"/>
        <v>0</v>
      </c>
      <c r="P25" s="25" t="str">
        <f t="shared" si="4"/>
        <v>X</v>
      </c>
      <c r="Q25" s="60"/>
      <c r="R25" s="60"/>
      <c r="S25" s="112"/>
      <c r="U25" s="25"/>
      <c r="W25" s="25"/>
      <c r="X25" s="38">
        <f t="shared" si="36"/>
        <v>0</v>
      </c>
      <c r="Y25" s="38">
        <f t="shared" si="37"/>
        <v>0</v>
      </c>
      <c r="Z25" s="25" t="str">
        <f t="shared" si="38"/>
        <v>OK</v>
      </c>
      <c r="AB25" s="25"/>
      <c r="AC25" s="38">
        <f t="shared" si="39"/>
        <v>0</v>
      </c>
      <c r="AD25" s="38">
        <f t="shared" si="41"/>
        <v>0</v>
      </c>
      <c r="AE25" s="25" t="str">
        <f t="shared" si="42"/>
        <v>OK</v>
      </c>
      <c r="AG25" s="25" t="str">
        <f t="shared" si="43"/>
        <v/>
      </c>
      <c r="AI25" s="22" t="str">
        <f t="shared" si="40"/>
        <v/>
      </c>
      <c r="AJ25" s="60" t="str">
        <f t="shared" si="6"/>
        <v/>
      </c>
      <c r="AL25" s="25" t="str">
        <f t="array" ref="AL25">IF(C25="","",INDEX(구분표!$I$2:$I$313, MATCH(1,(구분표!$E$2:$E$313='17년일출'!B25)*(구분표!$F$2:$F$313='17년일출'!C25)*(구분표!$G$2:$G$313='17년일출'!A25),0)))</f>
        <v/>
      </c>
      <c r="AN25" s="25"/>
    </row>
    <row r="26" spans="1:40" ht="50.1" hidden="1" customHeight="1" x14ac:dyDescent="0.3">
      <c r="A26" s="31" t="str">
        <f>IFERROR(VLOOKUP($C26,구분표!$A$2:$C$313,2,FALSE),"")</f>
        <v/>
      </c>
      <c r="B26" s="22" t="str">
        <f>IFERROR(VLOOKUP($C26,구분표!$A$2:$C$313,3,FALSE),"")</f>
        <v/>
      </c>
      <c r="C26" s="29"/>
      <c r="D26" s="33"/>
      <c r="E26" s="34"/>
      <c r="F26" s="34"/>
      <c r="G26" s="34"/>
      <c r="H26" s="113"/>
      <c r="I26" s="40"/>
      <c r="J26" s="38"/>
      <c r="K26" s="41"/>
      <c r="L26" s="46">
        <f t="shared" si="34"/>
        <v>0</v>
      </c>
      <c r="M26" s="38"/>
      <c r="N26" s="41"/>
      <c r="O26" s="48">
        <f t="shared" si="35"/>
        <v>0</v>
      </c>
      <c r="P26" s="25" t="str">
        <f t="shared" si="4"/>
        <v>X</v>
      </c>
      <c r="Q26" s="60"/>
      <c r="R26" s="60"/>
      <c r="S26" s="27"/>
      <c r="U26" s="25"/>
      <c r="W26" s="25"/>
      <c r="X26" s="38">
        <f t="shared" si="36"/>
        <v>0</v>
      </c>
      <c r="Y26" s="38">
        <f t="shared" si="37"/>
        <v>0</v>
      </c>
      <c r="Z26" s="25" t="str">
        <f t="shared" si="38"/>
        <v>OK</v>
      </c>
      <c r="AB26" s="25"/>
      <c r="AC26" s="38">
        <f t="shared" si="39"/>
        <v>0</v>
      </c>
      <c r="AD26" s="38">
        <f>IF($W26="도비",SUM(M26:N26),IF($U26="국도비","직접입력",SUM(M26:N26)-AC26))</f>
        <v>0</v>
      </c>
      <c r="AE26" s="25" t="str">
        <f t="shared" si="10"/>
        <v>OK</v>
      </c>
      <c r="AG26" s="25" t="str">
        <f t="shared" si="11"/>
        <v/>
      </c>
      <c r="AI26" s="22" t="str">
        <f t="shared" si="40"/>
        <v/>
      </c>
      <c r="AJ26" s="60" t="str">
        <f t="shared" si="6"/>
        <v/>
      </c>
      <c r="AL26" s="25" t="str">
        <f t="array" ref="AL26">IF(C26="","",INDEX(구분표!$I$2:$I$313, MATCH(1,(구분표!$E$2:$E$313='17년일출'!B26)*(구분표!$F$2:$F$313='17년일출'!C26)*(구분표!$G$2:$G$313='17년일출'!A26),0)))</f>
        <v/>
      </c>
      <c r="AN26" s="25"/>
    </row>
    <row r="27" spans="1:40" ht="50.1" hidden="1" customHeight="1" x14ac:dyDescent="0.3">
      <c r="A27" s="31" t="str">
        <f>IFERROR(VLOOKUP($C27,구분표!$A$2:$C$313,2,FALSE),"")</f>
        <v/>
      </c>
      <c r="B27" s="22" t="str">
        <f>IFERROR(VLOOKUP($C27,구분표!$A$2:$C$313,3,FALSE),"")</f>
        <v/>
      </c>
      <c r="C27" s="29"/>
      <c r="D27" s="33"/>
      <c r="E27" s="34"/>
      <c r="F27" s="34"/>
      <c r="G27" s="34"/>
      <c r="H27" s="113"/>
      <c r="I27" s="40"/>
      <c r="J27" s="38"/>
      <c r="K27" s="41"/>
      <c r="L27" s="46">
        <f t="shared" si="34"/>
        <v>0</v>
      </c>
      <c r="M27" s="38"/>
      <c r="N27" s="41"/>
      <c r="O27" s="48">
        <f t="shared" si="35"/>
        <v>0</v>
      </c>
      <c r="P27" s="25" t="str">
        <f t="shared" si="4"/>
        <v>X</v>
      </c>
      <c r="Q27" s="60"/>
      <c r="R27" s="60"/>
      <c r="S27" s="27"/>
      <c r="U27" s="25"/>
      <c r="W27" s="25"/>
      <c r="X27" s="38">
        <f t="shared" si="36"/>
        <v>0</v>
      </c>
      <c r="Y27" s="38">
        <f t="shared" si="37"/>
        <v>0</v>
      </c>
      <c r="Z27" s="25" t="str">
        <f t="shared" si="38"/>
        <v>OK</v>
      </c>
      <c r="AB27" s="25"/>
      <c r="AC27" s="38">
        <f t="shared" si="39"/>
        <v>0</v>
      </c>
      <c r="AD27" s="38">
        <f>IF($W27="도비",SUM(M27:N27),IF($U27="국도비","직접입력",SUM(M27:N27)-AC27))</f>
        <v>0</v>
      </c>
      <c r="AE27" s="25" t="str">
        <f t="shared" si="10"/>
        <v>OK</v>
      </c>
      <c r="AG27" s="25" t="str">
        <f t="shared" si="11"/>
        <v/>
      </c>
      <c r="AI27" s="22" t="str">
        <f t="shared" si="40"/>
        <v/>
      </c>
      <c r="AJ27" s="60" t="str">
        <f t="shared" si="6"/>
        <v/>
      </c>
      <c r="AL27" s="25" t="str">
        <f t="array" ref="AL27">IF(C27="","",INDEX(구분표!$I$2:$I$313, MATCH(1,(구분표!$E$2:$E$313='17년일출'!B27)*(구분표!$F$2:$F$313='17년일출'!C27)*(구분표!$G$2:$G$313='17년일출'!A27),0)))</f>
        <v/>
      </c>
      <c r="AN27" s="25"/>
    </row>
    <row r="28" spans="1:40" ht="50.1" hidden="1" customHeight="1" x14ac:dyDescent="0.3">
      <c r="A28" s="31" t="str">
        <f>IFERROR(VLOOKUP($C28,구분표!$A$2:$C$313,2,FALSE),"")</f>
        <v/>
      </c>
      <c r="B28" s="22" t="str">
        <f>IFERROR(VLOOKUP($C28,구분표!$A$2:$C$313,3,FALSE),"")</f>
        <v/>
      </c>
      <c r="C28" s="29"/>
      <c r="D28" s="33"/>
      <c r="E28" s="34"/>
      <c r="F28" s="34"/>
      <c r="G28" s="34"/>
      <c r="H28" s="33"/>
      <c r="I28" s="40"/>
      <c r="J28" s="38"/>
      <c r="K28" s="41"/>
      <c r="L28" s="46">
        <f t="shared" si="34"/>
        <v>0</v>
      </c>
      <c r="M28" s="38"/>
      <c r="N28" s="41"/>
      <c r="O28" s="48">
        <f t="shared" si="35"/>
        <v>0</v>
      </c>
      <c r="P28" s="25" t="str">
        <f t="shared" si="4"/>
        <v>X</v>
      </c>
      <c r="Q28" s="60"/>
      <c r="R28" s="60"/>
      <c r="S28" s="27"/>
      <c r="U28" s="25"/>
      <c r="W28" s="25"/>
      <c r="X28" s="38">
        <f t="shared" si="36"/>
        <v>0</v>
      </c>
      <c r="Y28" s="38">
        <f t="shared" si="37"/>
        <v>0</v>
      </c>
      <c r="Z28" s="25" t="str">
        <f t="shared" si="38"/>
        <v>OK</v>
      </c>
      <c r="AB28" s="25"/>
      <c r="AC28" s="38">
        <f t="shared" si="39"/>
        <v>0</v>
      </c>
      <c r="AD28" s="38">
        <f>IF($W28="도비",SUM(M28:N28),IF($U28="국도비","직접입력",SUM(M28:N28)-AC28))</f>
        <v>0</v>
      </c>
      <c r="AE28" s="25" t="str">
        <f t="shared" si="10"/>
        <v>OK</v>
      </c>
      <c r="AG28" s="25" t="str">
        <f t="shared" si="11"/>
        <v/>
      </c>
      <c r="AI28" s="22" t="str">
        <f t="shared" si="40"/>
        <v/>
      </c>
      <c r="AJ28" s="60" t="str">
        <f t="shared" si="6"/>
        <v/>
      </c>
      <c r="AL28" s="25" t="str">
        <f t="array" ref="AL28">IF(C28="","",INDEX(구분표!$I$2:$I$313, MATCH(1,(구분표!$E$2:$E$313='17년일출'!B28)*(구분표!$F$2:$F$313='17년일출'!C28)*(구분표!$G$2:$G$313='17년일출'!A28),0)))</f>
        <v/>
      </c>
      <c r="AN28" s="25"/>
    </row>
    <row r="29" spans="1:40" ht="50.1" hidden="1" customHeight="1" x14ac:dyDescent="0.3">
      <c r="A29" s="52" t="s">
        <v>504</v>
      </c>
      <c r="B29" s="53"/>
      <c r="C29" s="54"/>
      <c r="D29" s="53"/>
      <c r="E29" s="54"/>
      <c r="F29" s="54"/>
      <c r="G29" s="54"/>
      <c r="H29" s="53"/>
      <c r="I29" s="55">
        <f t="shared" ref="I29:O29" si="44">SUM(I30:I39)</f>
        <v>0</v>
      </c>
      <c r="J29" s="55">
        <f t="shared" si="44"/>
        <v>0</v>
      </c>
      <c r="K29" s="55">
        <f t="shared" si="44"/>
        <v>0</v>
      </c>
      <c r="L29" s="55">
        <f t="shared" si="44"/>
        <v>0</v>
      </c>
      <c r="M29" s="55">
        <f t="shared" si="44"/>
        <v>0</v>
      </c>
      <c r="N29" s="55">
        <f t="shared" si="44"/>
        <v>0</v>
      </c>
      <c r="O29" s="55">
        <f t="shared" si="44"/>
        <v>0</v>
      </c>
      <c r="P29" s="56"/>
      <c r="Q29" s="183"/>
      <c r="R29" s="183"/>
      <c r="S29" s="57"/>
      <c r="U29" s="25"/>
      <c r="W29" s="25"/>
      <c r="X29" s="38"/>
      <c r="Y29" s="38"/>
      <c r="Z29" s="25"/>
      <c r="AB29" s="25"/>
      <c r="AC29" s="38"/>
      <c r="AD29" s="38"/>
      <c r="AE29" s="25"/>
      <c r="AG29" s="25" t="str">
        <f t="shared" si="11"/>
        <v/>
      </c>
      <c r="AI29" s="22"/>
      <c r="AJ29" s="60"/>
      <c r="AL29" s="25"/>
      <c r="AN29" s="25"/>
    </row>
    <row r="30" spans="1:40" ht="50.1" hidden="1" customHeight="1" x14ac:dyDescent="0.3">
      <c r="A30" s="31" t="str">
        <f>IFERROR(VLOOKUP($C30,구분표!$A$2:$C$313,2,FALSE),"")</f>
        <v/>
      </c>
      <c r="B30" s="22" t="str">
        <f>IFERROR(VLOOKUP($C30,구분표!$A$2:$C$313,3,FALSE),"")</f>
        <v/>
      </c>
      <c r="C30" s="29"/>
      <c r="D30" s="33"/>
      <c r="E30" s="34"/>
      <c r="F30" s="34"/>
      <c r="G30" s="34"/>
      <c r="H30" s="113"/>
      <c r="I30" s="40"/>
      <c r="J30" s="38"/>
      <c r="K30" s="41"/>
      <c r="L30" s="46">
        <f t="shared" ref="L30:L39" si="45">I30+J30+K30</f>
        <v>0</v>
      </c>
      <c r="M30" s="38"/>
      <c r="N30" s="41"/>
      <c r="O30" s="48">
        <f t="shared" ref="O30:O39" si="46">I30+M30+N30</f>
        <v>0</v>
      </c>
      <c r="P30" s="25" t="str">
        <f t="shared" si="4"/>
        <v>X</v>
      </c>
      <c r="Q30" s="60"/>
      <c r="R30" s="60"/>
      <c r="S30" s="112"/>
      <c r="U30" s="25"/>
      <c r="W30" s="25"/>
      <c r="X30" s="38">
        <f t="shared" ref="X30:X39" si="47">IF($W30&lt;&gt;"도비",IF($U30="국도비","직접입력",SUM($J30:$K30)),)</f>
        <v>0</v>
      </c>
      <c r="Y30" s="38">
        <f t="shared" ref="Y30:Y39" si="48">IF($W30="도비",SUM($J30:$K30),IF($U30="국도비","직접입력",SUM($J30:$K30)-$X30))</f>
        <v>0</v>
      </c>
      <c r="Z30" s="25" t="str">
        <f t="shared" ref="Z30:Z39" si="49">IF(SUM($J30:$K30)=SUM($X30:$Y30),"OK","검토")</f>
        <v>OK</v>
      </c>
      <c r="AB30" s="25"/>
      <c r="AC30" s="38">
        <f t="shared" ref="AC30:AC39" si="50">IF($W30&lt;&gt;"도비",IF($U30="국도비","직접입력",SUM($M30:$N30)),)</f>
        <v>0</v>
      </c>
      <c r="AD30" s="38">
        <f>IF($W30="도비",SUM(M30:N30),IF($U30="국도비","직접입력",SUM(M30:N30)-AC30))</f>
        <v>0</v>
      </c>
      <c r="AE30" s="25" t="str">
        <f t="shared" si="10"/>
        <v>OK</v>
      </c>
      <c r="AG30" s="25" t="str">
        <f t="shared" si="11"/>
        <v/>
      </c>
      <c r="AI30" s="22" t="str">
        <f t="shared" ref="AI30:AI39" si="51">IF(AG30="","",COUNTIF($AG$7:$AG$223,AG30))</f>
        <v/>
      </c>
      <c r="AJ30" s="60" t="str">
        <f t="shared" si="6"/>
        <v/>
      </c>
      <c r="AL30" s="25" t="str">
        <f t="array" ref="AL30">IF(C30="","",INDEX(구분표!$I$2:$I$313, MATCH(1,(구분표!$E$2:$E$313='17년일출'!B30)*(구분표!$F$2:$F$313='17년일출'!C30)*(구분표!$G$2:$G$313='17년일출'!A30),0)))</f>
        <v/>
      </c>
      <c r="AN30" s="25"/>
    </row>
    <row r="31" spans="1:40" ht="50.1" hidden="1" customHeight="1" x14ac:dyDescent="0.3">
      <c r="A31" s="31" t="str">
        <f>IFERROR(VLOOKUP($C31,구분표!$A$2:$C$313,2,FALSE),"")</f>
        <v/>
      </c>
      <c r="B31" s="22" t="str">
        <f>IFERROR(VLOOKUP($C31,구분표!$A$2:$C$313,3,FALSE),"")</f>
        <v/>
      </c>
      <c r="C31" s="29"/>
      <c r="D31" s="33"/>
      <c r="E31" s="34"/>
      <c r="F31" s="34"/>
      <c r="G31" s="34"/>
      <c r="H31" s="113"/>
      <c r="I31" s="40"/>
      <c r="J31" s="38"/>
      <c r="K31" s="41"/>
      <c r="L31" s="46">
        <f t="shared" si="45"/>
        <v>0</v>
      </c>
      <c r="M31" s="38"/>
      <c r="N31" s="41"/>
      <c r="O31" s="48">
        <f t="shared" si="46"/>
        <v>0</v>
      </c>
      <c r="P31" s="25" t="str">
        <f t="shared" si="4"/>
        <v>X</v>
      </c>
      <c r="Q31" s="60"/>
      <c r="R31" s="60"/>
      <c r="S31" s="112"/>
      <c r="U31" s="25"/>
      <c r="W31" s="25"/>
      <c r="X31" s="38">
        <f t="shared" si="47"/>
        <v>0</v>
      </c>
      <c r="Y31" s="38">
        <f t="shared" si="48"/>
        <v>0</v>
      </c>
      <c r="Z31" s="25" t="str">
        <f t="shared" si="49"/>
        <v>OK</v>
      </c>
      <c r="AB31" s="25"/>
      <c r="AC31" s="38">
        <f t="shared" si="50"/>
        <v>0</v>
      </c>
      <c r="AD31" s="38">
        <f>IF($W31="도비",SUM(M31:N31),IF($U31="국도비","직접입력",SUM(M31:N31)-AC31))</f>
        <v>0</v>
      </c>
      <c r="AE31" s="25" t="str">
        <f t="shared" si="10"/>
        <v>OK</v>
      </c>
      <c r="AG31" s="25" t="str">
        <f t="shared" si="11"/>
        <v/>
      </c>
      <c r="AI31" s="22" t="str">
        <f t="shared" si="51"/>
        <v/>
      </c>
      <c r="AJ31" s="60" t="str">
        <f t="shared" si="6"/>
        <v/>
      </c>
      <c r="AL31" s="25" t="str">
        <f t="array" ref="AL31">IF(C31="","",INDEX(구분표!$I$2:$I$313, MATCH(1,(구분표!$E$2:$E$313='17년일출'!B31)*(구분표!$F$2:$F$313='17년일출'!C31)*(구분표!$G$2:$G$313='17년일출'!A31),0)))</f>
        <v/>
      </c>
      <c r="AN31" s="25"/>
    </row>
    <row r="32" spans="1:40" ht="50.1" hidden="1" customHeight="1" x14ac:dyDescent="0.3">
      <c r="A32" s="31" t="str">
        <f>IFERROR(VLOOKUP($C32,구분표!$A$2:$C$313,2,FALSE),"")</f>
        <v/>
      </c>
      <c r="B32" s="22" t="str">
        <f>IFERROR(VLOOKUP($C32,구분표!$A$2:$C$313,3,FALSE),"")</f>
        <v/>
      </c>
      <c r="C32" s="29"/>
      <c r="D32" s="33"/>
      <c r="E32" s="34"/>
      <c r="F32" s="34"/>
      <c r="G32" s="34"/>
      <c r="H32" s="113"/>
      <c r="I32" s="40"/>
      <c r="J32" s="38"/>
      <c r="K32" s="41"/>
      <c r="L32" s="46">
        <f t="shared" si="45"/>
        <v>0</v>
      </c>
      <c r="M32" s="38"/>
      <c r="N32" s="41"/>
      <c r="O32" s="48">
        <f t="shared" si="46"/>
        <v>0</v>
      </c>
      <c r="P32" s="25" t="str">
        <f t="shared" ref="P32:P36" si="52">IF(AND((L32=0),(O32&gt;0)),"O",IF(AND((J32&lt;0),(L32-O32&lt;0)),"O","X"))</f>
        <v>X</v>
      </c>
      <c r="Q32" s="60"/>
      <c r="R32" s="60"/>
      <c r="S32" s="112"/>
      <c r="U32" s="25"/>
      <c r="W32" s="25"/>
      <c r="X32" s="38">
        <f t="shared" si="47"/>
        <v>0</v>
      </c>
      <c r="Y32" s="38">
        <f t="shared" si="48"/>
        <v>0</v>
      </c>
      <c r="Z32" s="25" t="str">
        <f t="shared" si="49"/>
        <v>OK</v>
      </c>
      <c r="AB32" s="25"/>
      <c r="AC32" s="38">
        <f t="shared" si="50"/>
        <v>0</v>
      </c>
      <c r="AD32" s="38">
        <f t="shared" ref="AD32:AD36" si="53">IF($W32="도비",SUM(M32:N32),IF($U32="국도비","직접입력",SUM(M32:N32)-AC32))</f>
        <v>0</v>
      </c>
      <c r="AE32" s="25" t="str">
        <f t="shared" ref="AE32:AE36" si="54">IF(SUM(M32:N32)=SUM(AC32:AD32),"OK","검토")</f>
        <v>OK</v>
      </c>
      <c r="AG32" s="25" t="str">
        <f t="shared" ref="AG32:AG36" si="55">IF(W32="","",IF(W32="도비","세입없음","직접입력"))</f>
        <v/>
      </c>
      <c r="AI32" s="22" t="str">
        <f t="shared" si="51"/>
        <v/>
      </c>
      <c r="AJ32" s="60" t="str">
        <f t="shared" ref="AJ32:AJ36" si="56">IF(W32="","",IF(AND(W32="도비",AG32="세입없음"),"OK",IF(AND(W32&lt;&gt;"도비",AG32&lt;&gt;""),"OK","@@")))</f>
        <v/>
      </c>
      <c r="AL32" s="25" t="str">
        <f t="array" ref="AL32">IF(C32="","",INDEX(구분표!$I$2:$I$313, MATCH(1,(구분표!$E$2:$E$313='17년일출'!B32)*(구분표!$F$2:$F$313='17년일출'!C32)*(구분표!$G$2:$G$313='17년일출'!A32),0)))</f>
        <v/>
      </c>
      <c r="AN32" s="25"/>
    </row>
    <row r="33" spans="1:40" ht="50.1" hidden="1" customHeight="1" x14ac:dyDescent="0.3">
      <c r="A33" s="31" t="str">
        <f>IFERROR(VLOOKUP($C33,구분표!$A$2:$C$313,2,FALSE),"")</f>
        <v/>
      </c>
      <c r="B33" s="22" t="str">
        <f>IFERROR(VLOOKUP($C33,구분표!$A$2:$C$313,3,FALSE),"")</f>
        <v/>
      </c>
      <c r="C33" s="29"/>
      <c r="D33" s="33"/>
      <c r="E33" s="34"/>
      <c r="F33" s="34"/>
      <c r="G33" s="34"/>
      <c r="H33" s="113"/>
      <c r="I33" s="40"/>
      <c r="J33" s="38"/>
      <c r="K33" s="41"/>
      <c r="L33" s="46">
        <f t="shared" si="45"/>
        <v>0</v>
      </c>
      <c r="M33" s="38"/>
      <c r="N33" s="41"/>
      <c r="O33" s="48">
        <f t="shared" si="46"/>
        <v>0</v>
      </c>
      <c r="P33" s="25" t="str">
        <f t="shared" si="52"/>
        <v>X</v>
      </c>
      <c r="Q33" s="60"/>
      <c r="R33" s="60"/>
      <c r="S33" s="112"/>
      <c r="U33" s="25"/>
      <c r="W33" s="25"/>
      <c r="X33" s="38">
        <f t="shared" si="47"/>
        <v>0</v>
      </c>
      <c r="Y33" s="38">
        <f t="shared" si="48"/>
        <v>0</v>
      </c>
      <c r="Z33" s="25" t="str">
        <f t="shared" si="49"/>
        <v>OK</v>
      </c>
      <c r="AB33" s="25"/>
      <c r="AC33" s="38">
        <f t="shared" si="50"/>
        <v>0</v>
      </c>
      <c r="AD33" s="38">
        <f t="shared" si="53"/>
        <v>0</v>
      </c>
      <c r="AE33" s="25" t="str">
        <f t="shared" si="54"/>
        <v>OK</v>
      </c>
      <c r="AG33" s="25" t="str">
        <f t="shared" si="55"/>
        <v/>
      </c>
      <c r="AI33" s="22" t="str">
        <f t="shared" si="51"/>
        <v/>
      </c>
      <c r="AJ33" s="60" t="str">
        <f t="shared" si="56"/>
        <v/>
      </c>
      <c r="AL33" s="25" t="str">
        <f t="array" ref="AL33">IF(C33="","",INDEX(구분표!$I$2:$I$313, MATCH(1,(구분표!$E$2:$E$313='17년일출'!B33)*(구분표!$F$2:$F$313='17년일출'!C33)*(구분표!$G$2:$G$313='17년일출'!A33),0)))</f>
        <v/>
      </c>
      <c r="AN33" s="25"/>
    </row>
    <row r="34" spans="1:40" ht="50.1" hidden="1" customHeight="1" x14ac:dyDescent="0.3">
      <c r="A34" s="31" t="str">
        <f>IFERROR(VLOOKUP($C34,구분표!$A$2:$C$313,2,FALSE),"")</f>
        <v/>
      </c>
      <c r="B34" s="22" t="str">
        <f>IFERROR(VLOOKUP($C34,구분표!$A$2:$C$313,3,FALSE),"")</f>
        <v/>
      </c>
      <c r="C34" s="29"/>
      <c r="D34" s="33"/>
      <c r="E34" s="34"/>
      <c r="F34" s="34"/>
      <c r="G34" s="34"/>
      <c r="H34" s="113"/>
      <c r="I34" s="40"/>
      <c r="J34" s="38"/>
      <c r="K34" s="41"/>
      <c r="L34" s="46">
        <f t="shared" si="45"/>
        <v>0</v>
      </c>
      <c r="M34" s="38"/>
      <c r="N34" s="41"/>
      <c r="O34" s="48">
        <f t="shared" si="46"/>
        <v>0</v>
      </c>
      <c r="P34" s="25" t="str">
        <f t="shared" si="52"/>
        <v>X</v>
      </c>
      <c r="Q34" s="60"/>
      <c r="R34" s="60"/>
      <c r="S34" s="112"/>
      <c r="U34" s="25"/>
      <c r="W34" s="25"/>
      <c r="X34" s="38">
        <f t="shared" si="47"/>
        <v>0</v>
      </c>
      <c r="Y34" s="38">
        <f t="shared" si="48"/>
        <v>0</v>
      </c>
      <c r="Z34" s="25" t="str">
        <f t="shared" si="49"/>
        <v>OK</v>
      </c>
      <c r="AB34" s="25"/>
      <c r="AC34" s="38">
        <f t="shared" si="50"/>
        <v>0</v>
      </c>
      <c r="AD34" s="38">
        <f t="shared" si="53"/>
        <v>0</v>
      </c>
      <c r="AE34" s="25" t="str">
        <f t="shared" si="54"/>
        <v>OK</v>
      </c>
      <c r="AG34" s="25" t="str">
        <f t="shared" si="55"/>
        <v/>
      </c>
      <c r="AI34" s="22" t="str">
        <f t="shared" si="51"/>
        <v/>
      </c>
      <c r="AJ34" s="60" t="str">
        <f t="shared" si="56"/>
        <v/>
      </c>
      <c r="AL34" s="25" t="str">
        <f t="array" ref="AL34">IF(C34="","",INDEX(구분표!$I$2:$I$313, MATCH(1,(구분표!$E$2:$E$313='17년일출'!B34)*(구분표!$F$2:$F$313='17년일출'!C34)*(구분표!$G$2:$G$313='17년일출'!A34),0)))</f>
        <v/>
      </c>
      <c r="AN34" s="25"/>
    </row>
    <row r="35" spans="1:40" ht="50.1" hidden="1" customHeight="1" x14ac:dyDescent="0.3">
      <c r="A35" s="31" t="str">
        <f>IFERROR(VLOOKUP($C35,구분표!$A$2:$C$313,2,FALSE),"")</f>
        <v/>
      </c>
      <c r="B35" s="22" t="str">
        <f>IFERROR(VLOOKUP($C35,구분표!$A$2:$C$313,3,FALSE),"")</f>
        <v/>
      </c>
      <c r="C35" s="29"/>
      <c r="D35" s="33"/>
      <c r="E35" s="34"/>
      <c r="F35" s="34"/>
      <c r="G35" s="34"/>
      <c r="H35" s="113"/>
      <c r="I35" s="40"/>
      <c r="J35" s="38"/>
      <c r="K35" s="41"/>
      <c r="L35" s="46">
        <f t="shared" si="45"/>
        <v>0</v>
      </c>
      <c r="M35" s="38"/>
      <c r="N35" s="41"/>
      <c r="O35" s="48">
        <f t="shared" si="46"/>
        <v>0</v>
      </c>
      <c r="P35" s="25" t="str">
        <f t="shared" si="52"/>
        <v>X</v>
      </c>
      <c r="Q35" s="60"/>
      <c r="R35" s="60"/>
      <c r="S35" s="112"/>
      <c r="U35" s="25"/>
      <c r="W35" s="25"/>
      <c r="X35" s="38">
        <f t="shared" si="47"/>
        <v>0</v>
      </c>
      <c r="Y35" s="38">
        <f t="shared" si="48"/>
        <v>0</v>
      </c>
      <c r="Z35" s="25" t="str">
        <f t="shared" si="49"/>
        <v>OK</v>
      </c>
      <c r="AB35" s="25"/>
      <c r="AC35" s="38">
        <f t="shared" si="50"/>
        <v>0</v>
      </c>
      <c r="AD35" s="38">
        <f t="shared" si="53"/>
        <v>0</v>
      </c>
      <c r="AE35" s="25" t="str">
        <f t="shared" si="54"/>
        <v>OK</v>
      </c>
      <c r="AG35" s="25" t="str">
        <f t="shared" si="55"/>
        <v/>
      </c>
      <c r="AI35" s="22" t="str">
        <f t="shared" si="51"/>
        <v/>
      </c>
      <c r="AJ35" s="60" t="str">
        <f t="shared" si="56"/>
        <v/>
      </c>
      <c r="AL35" s="25" t="str">
        <f t="array" ref="AL35">IF(C35="","",INDEX(구분표!$I$2:$I$313, MATCH(1,(구분표!$E$2:$E$313='17년일출'!B35)*(구분표!$F$2:$F$313='17년일출'!C35)*(구분표!$G$2:$G$313='17년일출'!A35),0)))</f>
        <v/>
      </c>
      <c r="AN35" s="25"/>
    </row>
    <row r="36" spans="1:40" ht="50.1" hidden="1" customHeight="1" x14ac:dyDescent="0.3">
      <c r="A36" s="31" t="str">
        <f>IFERROR(VLOOKUP($C36,구분표!$A$2:$C$313,2,FALSE),"")</f>
        <v/>
      </c>
      <c r="B36" s="22" t="str">
        <f>IFERROR(VLOOKUP($C36,구분표!$A$2:$C$313,3,FALSE),"")</f>
        <v/>
      </c>
      <c r="C36" s="29"/>
      <c r="D36" s="33"/>
      <c r="E36" s="34"/>
      <c r="F36" s="34"/>
      <c r="G36" s="34"/>
      <c r="H36" s="113"/>
      <c r="I36" s="40"/>
      <c r="J36" s="38"/>
      <c r="K36" s="41"/>
      <c r="L36" s="46">
        <f t="shared" si="45"/>
        <v>0</v>
      </c>
      <c r="M36" s="38"/>
      <c r="N36" s="41"/>
      <c r="O36" s="48">
        <f t="shared" si="46"/>
        <v>0</v>
      </c>
      <c r="P36" s="25" t="str">
        <f t="shared" si="52"/>
        <v>X</v>
      </c>
      <c r="Q36" s="60"/>
      <c r="R36" s="60"/>
      <c r="S36" s="112"/>
      <c r="U36" s="25"/>
      <c r="W36" s="25"/>
      <c r="X36" s="38">
        <f t="shared" si="47"/>
        <v>0</v>
      </c>
      <c r="Y36" s="38">
        <f t="shared" si="48"/>
        <v>0</v>
      </c>
      <c r="Z36" s="25" t="str">
        <f t="shared" si="49"/>
        <v>OK</v>
      </c>
      <c r="AB36" s="25"/>
      <c r="AC36" s="38">
        <f t="shared" si="50"/>
        <v>0</v>
      </c>
      <c r="AD36" s="38">
        <f t="shared" si="53"/>
        <v>0</v>
      </c>
      <c r="AE36" s="25" t="str">
        <f t="shared" si="54"/>
        <v>OK</v>
      </c>
      <c r="AG36" s="25" t="str">
        <f t="shared" si="55"/>
        <v/>
      </c>
      <c r="AI36" s="22" t="str">
        <f t="shared" si="51"/>
        <v/>
      </c>
      <c r="AJ36" s="60" t="str">
        <f t="shared" si="56"/>
        <v/>
      </c>
      <c r="AL36" s="25" t="str">
        <f t="array" ref="AL36">IF(C36="","",INDEX(구분표!$I$2:$I$313, MATCH(1,(구분표!$E$2:$E$313='17년일출'!B36)*(구분표!$F$2:$F$313='17년일출'!C36)*(구분표!$G$2:$G$313='17년일출'!A36),0)))</f>
        <v/>
      </c>
      <c r="AN36" s="25"/>
    </row>
    <row r="37" spans="1:40" ht="50.1" hidden="1" customHeight="1" x14ac:dyDescent="0.3">
      <c r="A37" s="31" t="str">
        <f>IFERROR(VLOOKUP($C37,구분표!$A$2:$C$313,2,FALSE),"")</f>
        <v/>
      </c>
      <c r="B37" s="22" t="str">
        <f>IFERROR(VLOOKUP($C37,구분표!$A$2:$C$313,3,FALSE),"")</f>
        <v/>
      </c>
      <c r="C37" s="29"/>
      <c r="D37" s="33"/>
      <c r="E37" s="34"/>
      <c r="F37" s="34"/>
      <c r="G37" s="34"/>
      <c r="H37" s="113"/>
      <c r="I37" s="40"/>
      <c r="J37" s="38"/>
      <c r="K37" s="41"/>
      <c r="L37" s="46">
        <f t="shared" si="45"/>
        <v>0</v>
      </c>
      <c r="M37" s="38"/>
      <c r="N37" s="41"/>
      <c r="O37" s="48">
        <f t="shared" si="46"/>
        <v>0</v>
      </c>
      <c r="P37" s="25" t="str">
        <f t="shared" ref="P37" si="57">IF(AND((L37=0),(O37&gt;0)),"O",IF(AND((J37&lt;0),(L37-O37&lt;0)),"O","X"))</f>
        <v>X</v>
      </c>
      <c r="Q37" s="60"/>
      <c r="R37" s="60"/>
      <c r="S37" s="112"/>
      <c r="U37" s="25"/>
      <c r="W37" s="25"/>
      <c r="X37" s="38">
        <f t="shared" si="47"/>
        <v>0</v>
      </c>
      <c r="Y37" s="38">
        <f t="shared" si="48"/>
        <v>0</v>
      </c>
      <c r="Z37" s="25" t="str">
        <f t="shared" si="49"/>
        <v>OK</v>
      </c>
      <c r="AB37" s="25"/>
      <c r="AC37" s="38">
        <f t="shared" si="50"/>
        <v>0</v>
      </c>
      <c r="AD37" s="38">
        <f>IF($W37="도비",SUM(M37:N37),IF($U37="국도비","직접입력",SUM(M37:N37)-AC37))</f>
        <v>0</v>
      </c>
      <c r="AE37" s="25" t="str">
        <f t="shared" si="10"/>
        <v>OK</v>
      </c>
      <c r="AG37" s="25" t="str">
        <f t="shared" si="11"/>
        <v/>
      </c>
      <c r="AI37" s="22" t="str">
        <f t="shared" si="51"/>
        <v/>
      </c>
      <c r="AJ37" s="60" t="str">
        <f t="shared" ref="AJ37" si="58">IF(W37="","",IF(AND(W37="도비",AG37="세입없음"),"OK",IF(AND(W37&lt;&gt;"도비",AG37&lt;&gt;""),"OK","@@")))</f>
        <v/>
      </c>
      <c r="AL37" s="25" t="str">
        <f t="array" ref="AL37">IF(C37="","",INDEX(구분표!$I$2:$I$313, MATCH(1,(구분표!$E$2:$E$313='17년일출'!B37)*(구분표!$F$2:$F$313='17년일출'!C37)*(구분표!$G$2:$G$313='17년일출'!A37),0)))</f>
        <v/>
      </c>
      <c r="AN37" s="25"/>
    </row>
    <row r="38" spans="1:40" ht="50.1" hidden="1" customHeight="1" x14ac:dyDescent="0.3">
      <c r="A38" s="31" t="str">
        <f>IFERROR(VLOOKUP($C38,구분표!$A$2:$C$313,2,FALSE),"")</f>
        <v/>
      </c>
      <c r="B38" s="22" t="str">
        <f>IFERROR(VLOOKUP($C38,구분표!$A$2:$C$313,3,FALSE),"")</f>
        <v/>
      </c>
      <c r="C38" s="29"/>
      <c r="D38" s="33"/>
      <c r="E38" s="34"/>
      <c r="F38" s="34"/>
      <c r="G38" s="34"/>
      <c r="H38" s="33"/>
      <c r="I38" s="40"/>
      <c r="J38" s="38"/>
      <c r="K38" s="41"/>
      <c r="L38" s="46">
        <f t="shared" si="45"/>
        <v>0</v>
      </c>
      <c r="M38" s="38"/>
      <c r="N38" s="41"/>
      <c r="O38" s="48">
        <f t="shared" si="46"/>
        <v>0</v>
      </c>
      <c r="P38" s="25" t="str">
        <f t="shared" si="4"/>
        <v>X</v>
      </c>
      <c r="Q38" s="60"/>
      <c r="R38" s="60"/>
      <c r="S38" s="27"/>
      <c r="U38" s="25"/>
      <c r="W38" s="25"/>
      <c r="X38" s="38">
        <f t="shared" si="47"/>
        <v>0</v>
      </c>
      <c r="Y38" s="38">
        <f t="shared" si="48"/>
        <v>0</v>
      </c>
      <c r="Z38" s="25" t="str">
        <f t="shared" si="49"/>
        <v>OK</v>
      </c>
      <c r="AB38" s="25"/>
      <c r="AC38" s="38">
        <f t="shared" si="50"/>
        <v>0</v>
      </c>
      <c r="AD38" s="38">
        <f>IF($W38="도비",SUM(M38:N38),IF($U38="국도비","직접입력",SUM(M38:N38)-AC38))</f>
        <v>0</v>
      </c>
      <c r="AE38" s="25" t="str">
        <f t="shared" si="10"/>
        <v>OK</v>
      </c>
      <c r="AG38" s="25" t="str">
        <f t="shared" si="11"/>
        <v/>
      </c>
      <c r="AI38" s="22" t="str">
        <f t="shared" si="51"/>
        <v/>
      </c>
      <c r="AJ38" s="60" t="str">
        <f t="shared" si="6"/>
        <v/>
      </c>
      <c r="AL38" s="25" t="str">
        <f t="array" ref="AL38">IF(C38="","",INDEX(구분표!$I$2:$I$313, MATCH(1,(구분표!$E$2:$E$313='17년일출'!B38)*(구분표!$F$2:$F$313='17년일출'!C38)*(구분표!$G$2:$G$313='17년일출'!A38),0)))</f>
        <v/>
      </c>
      <c r="AN38" s="25"/>
    </row>
    <row r="39" spans="1:40" ht="50.1" hidden="1" customHeight="1" x14ac:dyDescent="0.3">
      <c r="A39" s="31" t="str">
        <f>IFERROR(VLOOKUP($C39,구분표!$A$2:$C$313,2,FALSE),"")</f>
        <v/>
      </c>
      <c r="B39" s="22" t="str">
        <f>IFERROR(VLOOKUP($C39,구분표!$A$2:$C$313,3,FALSE),"")</f>
        <v/>
      </c>
      <c r="C39" s="29"/>
      <c r="D39" s="33"/>
      <c r="E39" s="34"/>
      <c r="F39" s="34"/>
      <c r="G39" s="34"/>
      <c r="H39" s="33"/>
      <c r="I39" s="40"/>
      <c r="J39" s="38"/>
      <c r="K39" s="41"/>
      <c r="L39" s="46">
        <f t="shared" si="45"/>
        <v>0</v>
      </c>
      <c r="M39" s="38"/>
      <c r="N39" s="41"/>
      <c r="O39" s="48">
        <f t="shared" si="46"/>
        <v>0</v>
      </c>
      <c r="P39" s="25" t="str">
        <f t="shared" si="4"/>
        <v>X</v>
      </c>
      <c r="Q39" s="60"/>
      <c r="R39" s="60"/>
      <c r="S39" s="27"/>
      <c r="U39" s="25"/>
      <c r="W39" s="25"/>
      <c r="X39" s="38">
        <f t="shared" si="47"/>
        <v>0</v>
      </c>
      <c r="Y39" s="38">
        <f t="shared" si="48"/>
        <v>0</v>
      </c>
      <c r="Z39" s="25" t="str">
        <f t="shared" si="49"/>
        <v>OK</v>
      </c>
      <c r="AB39" s="25"/>
      <c r="AC39" s="38">
        <f t="shared" si="50"/>
        <v>0</v>
      </c>
      <c r="AD39" s="38">
        <f>IF($W39="도비",SUM(M39:N39),IF($U39="국도비","직접입력",SUM(M39:N39)-AC39))</f>
        <v>0</v>
      </c>
      <c r="AE39" s="25" t="str">
        <f t="shared" si="10"/>
        <v>OK</v>
      </c>
      <c r="AG39" s="25" t="str">
        <f t="shared" si="11"/>
        <v/>
      </c>
      <c r="AI39" s="22" t="str">
        <f t="shared" si="51"/>
        <v/>
      </c>
      <c r="AJ39" s="60" t="str">
        <f t="shared" si="6"/>
        <v/>
      </c>
      <c r="AL39" s="25" t="str">
        <f t="array" ref="AL39">IF(C39="","",INDEX(구분표!$I$2:$I$313, MATCH(1,(구분표!$E$2:$E$313='17년일출'!B39)*(구분표!$F$2:$F$313='17년일출'!C39)*(구분표!$G$2:$G$313='17년일출'!A39),0)))</f>
        <v/>
      </c>
      <c r="AN39" s="25"/>
    </row>
    <row r="40" spans="1:40" ht="50.1" hidden="1" customHeight="1" x14ac:dyDescent="0.3">
      <c r="A40" s="52" t="s">
        <v>505</v>
      </c>
      <c r="B40" s="53"/>
      <c r="C40" s="54"/>
      <c r="D40" s="53"/>
      <c r="E40" s="54"/>
      <c r="F40" s="54"/>
      <c r="G40" s="54"/>
      <c r="H40" s="53"/>
      <c r="I40" s="55">
        <f t="shared" ref="I40:O40" si="59">SUM(I41:I50)</f>
        <v>0</v>
      </c>
      <c r="J40" s="55">
        <f t="shared" si="59"/>
        <v>0</v>
      </c>
      <c r="K40" s="55">
        <f t="shared" si="59"/>
        <v>0</v>
      </c>
      <c r="L40" s="55">
        <f t="shared" si="59"/>
        <v>0</v>
      </c>
      <c r="M40" s="55">
        <f t="shared" si="59"/>
        <v>0</v>
      </c>
      <c r="N40" s="55">
        <f t="shared" si="59"/>
        <v>0</v>
      </c>
      <c r="O40" s="55">
        <f t="shared" si="59"/>
        <v>0</v>
      </c>
      <c r="P40" s="56"/>
      <c r="Q40" s="183"/>
      <c r="R40" s="183"/>
      <c r="S40" s="57"/>
      <c r="U40" s="25"/>
      <c r="W40" s="25"/>
      <c r="X40" s="38"/>
      <c r="Y40" s="38"/>
      <c r="Z40" s="25"/>
      <c r="AB40" s="25"/>
      <c r="AC40" s="38"/>
      <c r="AD40" s="38"/>
      <c r="AE40" s="25"/>
      <c r="AG40" s="25" t="str">
        <f t="shared" si="11"/>
        <v/>
      </c>
      <c r="AI40" s="22"/>
      <c r="AJ40" s="60"/>
      <c r="AL40" s="25"/>
      <c r="AN40" s="25"/>
    </row>
    <row r="41" spans="1:40" ht="50.1" hidden="1" customHeight="1" x14ac:dyDescent="0.3">
      <c r="A41" s="31" t="str">
        <f>IFERROR(VLOOKUP($C41,구분표!$A$2:$C$313,2,FALSE),"")</f>
        <v/>
      </c>
      <c r="B41" s="22" t="str">
        <f>IFERROR(VLOOKUP($C41,구분표!$A$2:$C$313,3,FALSE),"")</f>
        <v/>
      </c>
      <c r="C41" s="29"/>
      <c r="D41" s="33"/>
      <c r="E41" s="34"/>
      <c r="F41" s="34"/>
      <c r="G41" s="34"/>
      <c r="H41" s="113"/>
      <c r="I41" s="40"/>
      <c r="J41" s="38"/>
      <c r="K41" s="41"/>
      <c r="L41" s="46">
        <f t="shared" ref="L41:L50" si="60">I41+J41+K41</f>
        <v>0</v>
      </c>
      <c r="M41" s="38"/>
      <c r="N41" s="41"/>
      <c r="O41" s="48">
        <f t="shared" ref="O41:O50" si="61">I41+M41+N41</f>
        <v>0</v>
      </c>
      <c r="P41" s="25" t="str">
        <f t="shared" si="4"/>
        <v>X</v>
      </c>
      <c r="Q41" s="60"/>
      <c r="R41" s="60"/>
      <c r="S41" s="112"/>
      <c r="U41" s="25"/>
      <c r="W41" s="25"/>
      <c r="X41" s="38">
        <f t="shared" ref="X41:X50" si="62">IF($W41&lt;&gt;"도비",IF($U41="국도비","직접입력",SUM($J41:$K41)),)</f>
        <v>0</v>
      </c>
      <c r="Y41" s="38">
        <f t="shared" ref="Y41:Y50" si="63">IF($W41="도비",SUM($J41:$K41),IF($U41="국도비","직접입력",SUM($J41:$K41)-$X41))</f>
        <v>0</v>
      </c>
      <c r="Z41" s="25" t="str">
        <f t="shared" ref="Z41:Z50" si="64">IF(SUM($J41:$K41)=SUM($X41:$Y41),"OK","검토")</f>
        <v>OK</v>
      </c>
      <c r="AB41" s="25"/>
      <c r="AC41" s="38">
        <f t="shared" ref="AC41:AC50" si="65">IF($W41&lt;&gt;"도비",IF($U41="국도비","직접입력",SUM($M41:$N41)),)</f>
        <v>0</v>
      </c>
      <c r="AD41" s="38">
        <f t="shared" ref="AD41:AD50" si="66">IF($W41="도비",SUM(M41:N41),IF($U41="국도비","직접입력",SUM(M41:N41)-AC41))</f>
        <v>0</v>
      </c>
      <c r="AE41" s="25" t="str">
        <f t="shared" si="10"/>
        <v>OK</v>
      </c>
      <c r="AG41" s="25" t="str">
        <f t="shared" si="11"/>
        <v/>
      </c>
      <c r="AI41" s="22" t="str">
        <f t="shared" ref="AI41:AI50" si="67">IF(AG41="","",COUNTIF($AG$7:$AG$223,AG41))</f>
        <v/>
      </c>
      <c r="AJ41" s="60" t="str">
        <f t="shared" si="6"/>
        <v/>
      </c>
      <c r="AL41" s="25" t="str">
        <f t="array" ref="AL41">IF(C41="","",INDEX(구분표!$I$2:$I$313, MATCH(1,(구분표!$E$2:$E$313='17년일출'!B41)*(구분표!$F$2:$F$313='17년일출'!C41)*(구분표!$G$2:$G$313='17년일출'!A41),0)))</f>
        <v/>
      </c>
      <c r="AN41" s="25"/>
    </row>
    <row r="42" spans="1:40" ht="50.1" hidden="1" customHeight="1" x14ac:dyDescent="0.3">
      <c r="A42" s="31" t="str">
        <f>IFERROR(VLOOKUP($C42,구분표!$A$2:$C$313,2,FALSE),"")</f>
        <v/>
      </c>
      <c r="B42" s="22" t="str">
        <f>IFERROR(VLOOKUP($C42,구분표!$A$2:$C$313,3,FALSE),"")</f>
        <v/>
      </c>
      <c r="C42" s="29"/>
      <c r="D42" s="33"/>
      <c r="E42" s="34"/>
      <c r="F42" s="34"/>
      <c r="G42" s="34"/>
      <c r="H42" s="113"/>
      <c r="I42" s="40"/>
      <c r="J42" s="38"/>
      <c r="K42" s="41"/>
      <c r="L42" s="46">
        <f t="shared" si="60"/>
        <v>0</v>
      </c>
      <c r="M42" s="38"/>
      <c r="N42" s="41"/>
      <c r="O42" s="48">
        <f t="shared" si="61"/>
        <v>0</v>
      </c>
      <c r="P42" s="25" t="str">
        <f t="shared" si="4"/>
        <v>X</v>
      </c>
      <c r="Q42" s="60"/>
      <c r="R42" s="60"/>
      <c r="S42" s="112"/>
      <c r="U42" s="25"/>
      <c r="W42" s="25"/>
      <c r="X42" s="38">
        <f t="shared" si="62"/>
        <v>0</v>
      </c>
      <c r="Y42" s="38">
        <f t="shared" si="63"/>
        <v>0</v>
      </c>
      <c r="Z42" s="25" t="str">
        <f t="shared" si="64"/>
        <v>OK</v>
      </c>
      <c r="AB42" s="25"/>
      <c r="AC42" s="38">
        <f t="shared" si="65"/>
        <v>0</v>
      </c>
      <c r="AD42" s="38">
        <f t="shared" si="66"/>
        <v>0</v>
      </c>
      <c r="AE42" s="25" t="str">
        <f t="shared" ref="AE42:AE53" si="68">IF(SUM(M42:N42)=SUM(AC42:AD42),"OK","검토")</f>
        <v>OK</v>
      </c>
      <c r="AG42" s="25" t="str">
        <f t="shared" si="11"/>
        <v/>
      </c>
      <c r="AI42" s="22" t="str">
        <f t="shared" si="67"/>
        <v/>
      </c>
      <c r="AJ42" s="60" t="str">
        <f t="shared" si="6"/>
        <v/>
      </c>
      <c r="AL42" s="25" t="str">
        <f t="array" ref="AL42">IF(C42="","",INDEX(구분표!$I$2:$I$313, MATCH(1,(구분표!$E$2:$E$313='17년일출'!B42)*(구분표!$F$2:$F$313='17년일출'!C42)*(구분표!$G$2:$G$313='17년일출'!A42),0)))</f>
        <v/>
      </c>
      <c r="AN42" s="25"/>
    </row>
    <row r="43" spans="1:40" ht="50.1" hidden="1" customHeight="1" x14ac:dyDescent="0.3">
      <c r="A43" s="31" t="str">
        <f>IFERROR(VLOOKUP($C43,구분표!$A$2:$C$313,2,FALSE),"")</f>
        <v/>
      </c>
      <c r="B43" s="22" t="str">
        <f>IFERROR(VLOOKUP($C43,구분표!$A$2:$C$313,3,FALSE),"")</f>
        <v/>
      </c>
      <c r="C43" s="29"/>
      <c r="D43" s="33"/>
      <c r="E43" s="34"/>
      <c r="F43" s="34"/>
      <c r="G43" s="34"/>
      <c r="H43" s="113"/>
      <c r="I43" s="40"/>
      <c r="J43" s="38"/>
      <c r="K43" s="41"/>
      <c r="L43" s="46">
        <f t="shared" si="60"/>
        <v>0</v>
      </c>
      <c r="M43" s="38"/>
      <c r="N43" s="41"/>
      <c r="O43" s="48">
        <f t="shared" si="61"/>
        <v>0</v>
      </c>
      <c r="P43" s="25" t="str">
        <f t="shared" si="4"/>
        <v>X</v>
      </c>
      <c r="Q43" s="60"/>
      <c r="R43" s="60"/>
      <c r="S43" s="112"/>
      <c r="U43" s="25"/>
      <c r="W43" s="25"/>
      <c r="X43" s="38">
        <f t="shared" si="62"/>
        <v>0</v>
      </c>
      <c r="Y43" s="38">
        <f t="shared" si="63"/>
        <v>0</v>
      </c>
      <c r="Z43" s="25" t="str">
        <f t="shared" si="64"/>
        <v>OK</v>
      </c>
      <c r="AB43" s="25"/>
      <c r="AC43" s="38">
        <f t="shared" si="65"/>
        <v>0</v>
      </c>
      <c r="AD43" s="38">
        <f t="shared" si="66"/>
        <v>0</v>
      </c>
      <c r="AE43" s="25" t="str">
        <f t="shared" si="68"/>
        <v>OK</v>
      </c>
      <c r="AG43" s="25" t="str">
        <f t="shared" si="11"/>
        <v/>
      </c>
      <c r="AI43" s="22" t="str">
        <f t="shared" si="67"/>
        <v/>
      </c>
      <c r="AJ43" s="60" t="str">
        <f t="shared" si="6"/>
        <v/>
      </c>
      <c r="AL43" s="25" t="str">
        <f t="array" ref="AL43">IF(C43="","",INDEX(구분표!$I$2:$I$313, MATCH(1,(구분표!$E$2:$E$313='17년일출'!B43)*(구분표!$F$2:$F$313='17년일출'!C43)*(구분표!$G$2:$G$313='17년일출'!A43),0)))</f>
        <v/>
      </c>
      <c r="AN43" s="25"/>
    </row>
    <row r="44" spans="1:40" ht="50.1" hidden="1" customHeight="1" x14ac:dyDescent="0.3">
      <c r="A44" s="31" t="str">
        <f>IFERROR(VLOOKUP($C44,구분표!$A$2:$C$313,2,FALSE),"")</f>
        <v/>
      </c>
      <c r="B44" s="22" t="str">
        <f>IFERROR(VLOOKUP($C44,구분표!$A$2:$C$313,3,FALSE),"")</f>
        <v/>
      </c>
      <c r="C44" s="29"/>
      <c r="D44" s="33"/>
      <c r="E44" s="34"/>
      <c r="F44" s="34"/>
      <c r="G44" s="34"/>
      <c r="H44" s="113"/>
      <c r="I44" s="40"/>
      <c r="J44" s="38"/>
      <c r="K44" s="41"/>
      <c r="L44" s="46">
        <f t="shared" si="60"/>
        <v>0</v>
      </c>
      <c r="M44" s="38"/>
      <c r="N44" s="41"/>
      <c r="O44" s="48">
        <f t="shared" si="61"/>
        <v>0</v>
      </c>
      <c r="P44" s="25" t="str">
        <f t="shared" si="4"/>
        <v>X</v>
      </c>
      <c r="Q44" s="60"/>
      <c r="R44" s="60"/>
      <c r="S44" s="112"/>
      <c r="U44" s="25"/>
      <c r="W44" s="25"/>
      <c r="X44" s="38">
        <f t="shared" si="62"/>
        <v>0</v>
      </c>
      <c r="Y44" s="38">
        <f t="shared" si="63"/>
        <v>0</v>
      </c>
      <c r="Z44" s="25" t="str">
        <f t="shared" si="64"/>
        <v>OK</v>
      </c>
      <c r="AB44" s="25"/>
      <c r="AC44" s="38">
        <f t="shared" si="65"/>
        <v>0</v>
      </c>
      <c r="AD44" s="38">
        <f t="shared" si="66"/>
        <v>0</v>
      </c>
      <c r="AE44" s="25" t="str">
        <f t="shared" si="68"/>
        <v>OK</v>
      </c>
      <c r="AG44" s="25" t="str">
        <f t="shared" si="11"/>
        <v/>
      </c>
      <c r="AI44" s="22" t="str">
        <f t="shared" si="67"/>
        <v/>
      </c>
      <c r="AJ44" s="60" t="str">
        <f t="shared" si="6"/>
        <v/>
      </c>
      <c r="AL44" s="25" t="str">
        <f t="array" ref="AL44">IF(C44="","",INDEX(구분표!$I$2:$I$313, MATCH(1,(구분표!$E$2:$E$313='17년일출'!B44)*(구분표!$F$2:$F$313='17년일출'!C44)*(구분표!$G$2:$G$313='17년일출'!A44),0)))</f>
        <v/>
      </c>
      <c r="AN44" s="25"/>
    </row>
    <row r="45" spans="1:40" ht="50.1" hidden="1" customHeight="1" x14ac:dyDescent="0.3">
      <c r="A45" s="31" t="str">
        <f>IFERROR(VLOOKUP($C45,구분표!$A$2:$C$313,2,FALSE),"")</f>
        <v/>
      </c>
      <c r="B45" s="22" t="str">
        <f>IFERROR(VLOOKUP($C45,구분표!$A$2:$C$313,3,FALSE),"")</f>
        <v/>
      </c>
      <c r="C45" s="29"/>
      <c r="D45" s="33"/>
      <c r="E45" s="34"/>
      <c r="F45" s="34"/>
      <c r="G45" s="34"/>
      <c r="H45" s="113"/>
      <c r="I45" s="40"/>
      <c r="J45" s="38"/>
      <c r="K45" s="41"/>
      <c r="L45" s="46">
        <f t="shared" si="60"/>
        <v>0</v>
      </c>
      <c r="M45" s="38"/>
      <c r="N45" s="41"/>
      <c r="O45" s="48">
        <f t="shared" si="61"/>
        <v>0</v>
      </c>
      <c r="P45" s="25" t="str">
        <f t="shared" si="4"/>
        <v>X</v>
      </c>
      <c r="Q45" s="60"/>
      <c r="R45" s="60"/>
      <c r="S45" s="112"/>
      <c r="U45" s="25"/>
      <c r="W45" s="25"/>
      <c r="X45" s="38">
        <f t="shared" si="62"/>
        <v>0</v>
      </c>
      <c r="Y45" s="38">
        <f t="shared" si="63"/>
        <v>0</v>
      </c>
      <c r="Z45" s="25" t="str">
        <f t="shared" si="64"/>
        <v>OK</v>
      </c>
      <c r="AB45" s="25"/>
      <c r="AC45" s="38">
        <f t="shared" si="65"/>
        <v>0</v>
      </c>
      <c r="AD45" s="38">
        <f t="shared" si="66"/>
        <v>0</v>
      </c>
      <c r="AE45" s="25" t="str">
        <f t="shared" si="68"/>
        <v>OK</v>
      </c>
      <c r="AG45" s="25" t="str">
        <f t="shared" si="11"/>
        <v/>
      </c>
      <c r="AI45" s="22" t="str">
        <f t="shared" si="67"/>
        <v/>
      </c>
      <c r="AJ45" s="60" t="str">
        <f t="shared" si="6"/>
        <v/>
      </c>
      <c r="AL45" s="25" t="str">
        <f t="array" ref="AL45">IF(C45="","",INDEX(구분표!$I$2:$I$313, MATCH(1,(구분표!$E$2:$E$313='17년일출'!B45)*(구분표!$F$2:$F$313='17년일출'!C45)*(구분표!$G$2:$G$313='17년일출'!A45),0)))</f>
        <v/>
      </c>
      <c r="AN45" s="25"/>
    </row>
    <row r="46" spans="1:40" ht="50.1" hidden="1" customHeight="1" x14ac:dyDescent="0.3">
      <c r="A46" s="31" t="str">
        <f>IFERROR(VLOOKUP($C46,구분표!$A$2:$C$313,2,FALSE),"")</f>
        <v/>
      </c>
      <c r="B46" s="22" t="str">
        <f>IFERROR(VLOOKUP($C46,구분표!$A$2:$C$313,3,FALSE),"")</f>
        <v/>
      </c>
      <c r="C46" s="29"/>
      <c r="D46" s="33"/>
      <c r="E46" s="34"/>
      <c r="F46" s="34"/>
      <c r="G46" s="34"/>
      <c r="H46" s="113"/>
      <c r="I46" s="40"/>
      <c r="J46" s="38"/>
      <c r="K46" s="41"/>
      <c r="L46" s="46">
        <f t="shared" si="60"/>
        <v>0</v>
      </c>
      <c r="M46" s="38"/>
      <c r="N46" s="41"/>
      <c r="O46" s="48">
        <f t="shared" si="61"/>
        <v>0</v>
      </c>
      <c r="P46" s="25" t="str">
        <f t="shared" si="4"/>
        <v>X</v>
      </c>
      <c r="Q46" s="60"/>
      <c r="R46" s="60"/>
      <c r="S46" s="112"/>
      <c r="U46" s="25"/>
      <c r="W46" s="25"/>
      <c r="X46" s="38">
        <f t="shared" si="62"/>
        <v>0</v>
      </c>
      <c r="Y46" s="38">
        <f t="shared" si="63"/>
        <v>0</v>
      </c>
      <c r="Z46" s="25" t="str">
        <f t="shared" si="64"/>
        <v>OK</v>
      </c>
      <c r="AB46" s="25"/>
      <c r="AC46" s="38">
        <f t="shared" si="65"/>
        <v>0</v>
      </c>
      <c r="AD46" s="38">
        <f t="shared" si="66"/>
        <v>0</v>
      </c>
      <c r="AE46" s="25" t="str">
        <f t="shared" si="68"/>
        <v>OK</v>
      </c>
      <c r="AG46" s="25" t="str">
        <f t="shared" si="11"/>
        <v/>
      </c>
      <c r="AI46" s="22" t="str">
        <f t="shared" si="67"/>
        <v/>
      </c>
      <c r="AJ46" s="60" t="str">
        <f t="shared" si="6"/>
        <v/>
      </c>
      <c r="AL46" s="25" t="str">
        <f t="array" ref="AL46">IF(C46="","",INDEX(구분표!$I$2:$I$313, MATCH(1,(구분표!$E$2:$E$313='17년일출'!B46)*(구분표!$F$2:$F$313='17년일출'!C46)*(구분표!$G$2:$G$313='17년일출'!A46),0)))</f>
        <v/>
      </c>
      <c r="AN46" s="25"/>
    </row>
    <row r="47" spans="1:40" ht="50.1" hidden="1" customHeight="1" x14ac:dyDescent="0.3">
      <c r="A47" s="31" t="str">
        <f>IFERROR(VLOOKUP($C47,구분표!$A$2:$C$313,2,FALSE),"")</f>
        <v/>
      </c>
      <c r="B47" s="22" t="str">
        <f>IFERROR(VLOOKUP($C47,구분표!$A$2:$C$313,3,FALSE),"")</f>
        <v/>
      </c>
      <c r="C47" s="29"/>
      <c r="D47" s="33"/>
      <c r="E47" s="34"/>
      <c r="F47" s="34"/>
      <c r="G47" s="34"/>
      <c r="H47" s="113"/>
      <c r="I47" s="40"/>
      <c r="J47" s="38"/>
      <c r="K47" s="41"/>
      <c r="L47" s="46">
        <f t="shared" si="60"/>
        <v>0</v>
      </c>
      <c r="M47" s="38"/>
      <c r="N47" s="41"/>
      <c r="O47" s="48">
        <f t="shared" si="61"/>
        <v>0</v>
      </c>
      <c r="P47" s="25" t="str">
        <f t="shared" si="4"/>
        <v>X</v>
      </c>
      <c r="Q47" s="60"/>
      <c r="R47" s="60"/>
      <c r="S47" s="112"/>
      <c r="U47" s="25"/>
      <c r="W47" s="25"/>
      <c r="X47" s="38">
        <f t="shared" si="62"/>
        <v>0</v>
      </c>
      <c r="Y47" s="38">
        <f t="shared" si="63"/>
        <v>0</v>
      </c>
      <c r="Z47" s="25" t="str">
        <f t="shared" si="64"/>
        <v>OK</v>
      </c>
      <c r="AB47" s="25"/>
      <c r="AC47" s="38">
        <f t="shared" si="65"/>
        <v>0</v>
      </c>
      <c r="AD47" s="38">
        <f t="shared" si="66"/>
        <v>0</v>
      </c>
      <c r="AE47" s="25" t="str">
        <f t="shared" si="68"/>
        <v>OK</v>
      </c>
      <c r="AG47" s="25" t="str">
        <f t="shared" si="11"/>
        <v/>
      </c>
      <c r="AI47" s="22" t="str">
        <f t="shared" si="67"/>
        <v/>
      </c>
      <c r="AJ47" s="60" t="str">
        <f t="shared" si="6"/>
        <v/>
      </c>
      <c r="AL47" s="25" t="str">
        <f t="array" ref="AL47">IF(C47="","",INDEX(구분표!$I$2:$I$313, MATCH(1,(구분표!$E$2:$E$313='17년일출'!B47)*(구분표!$F$2:$F$313='17년일출'!C47)*(구분표!$G$2:$G$313='17년일출'!A47),0)))</f>
        <v/>
      </c>
      <c r="AN47" s="25"/>
    </row>
    <row r="48" spans="1:40" ht="50.1" hidden="1" customHeight="1" x14ac:dyDescent="0.3">
      <c r="A48" s="31" t="str">
        <f>IFERROR(VLOOKUP($C48,구분표!$A$2:$C$313,2,FALSE),"")</f>
        <v/>
      </c>
      <c r="B48" s="22" t="str">
        <f>IFERROR(VLOOKUP($C48,구분표!$A$2:$C$313,3,FALSE),"")</f>
        <v/>
      </c>
      <c r="C48" s="29"/>
      <c r="D48" s="33"/>
      <c r="E48" s="34"/>
      <c r="F48" s="34"/>
      <c r="G48" s="34"/>
      <c r="H48" s="113"/>
      <c r="I48" s="40"/>
      <c r="J48" s="38"/>
      <c r="K48" s="41"/>
      <c r="L48" s="46">
        <f t="shared" si="60"/>
        <v>0</v>
      </c>
      <c r="M48" s="38"/>
      <c r="N48" s="41"/>
      <c r="O48" s="48">
        <f t="shared" si="61"/>
        <v>0</v>
      </c>
      <c r="P48" s="25" t="str">
        <f t="shared" si="4"/>
        <v>X</v>
      </c>
      <c r="Q48" s="60"/>
      <c r="R48" s="60"/>
      <c r="S48" s="112"/>
      <c r="U48" s="25"/>
      <c r="W48" s="25"/>
      <c r="X48" s="38">
        <f t="shared" si="62"/>
        <v>0</v>
      </c>
      <c r="Y48" s="38">
        <f t="shared" si="63"/>
        <v>0</v>
      </c>
      <c r="Z48" s="25" t="str">
        <f t="shared" si="64"/>
        <v>OK</v>
      </c>
      <c r="AB48" s="25"/>
      <c r="AC48" s="38">
        <f t="shared" si="65"/>
        <v>0</v>
      </c>
      <c r="AD48" s="38">
        <f t="shared" si="66"/>
        <v>0</v>
      </c>
      <c r="AE48" s="25" t="str">
        <f t="shared" si="68"/>
        <v>OK</v>
      </c>
      <c r="AG48" s="25" t="str">
        <f t="shared" si="11"/>
        <v/>
      </c>
      <c r="AI48" s="22" t="str">
        <f t="shared" si="67"/>
        <v/>
      </c>
      <c r="AJ48" s="60" t="str">
        <f t="shared" si="6"/>
        <v/>
      </c>
      <c r="AL48" s="25" t="str">
        <f t="array" ref="AL48">IF(C48="","",INDEX(구분표!$I$2:$I$313, MATCH(1,(구분표!$E$2:$E$313='17년일출'!B48)*(구분표!$F$2:$F$313='17년일출'!C48)*(구분표!$G$2:$G$313='17년일출'!A48),0)))</f>
        <v/>
      </c>
      <c r="AN48" s="25"/>
    </row>
    <row r="49" spans="1:40" ht="50.1" hidden="1" customHeight="1" x14ac:dyDescent="0.3">
      <c r="A49" s="31" t="str">
        <f>IFERROR(VLOOKUP($C49,구분표!$A$2:$C$313,2,FALSE),"")</f>
        <v/>
      </c>
      <c r="B49" s="22" t="str">
        <f>IFERROR(VLOOKUP($C49,구분표!$A$2:$C$313,3,FALSE),"")</f>
        <v/>
      </c>
      <c r="C49" s="29"/>
      <c r="D49" s="33"/>
      <c r="E49" s="34"/>
      <c r="F49" s="34"/>
      <c r="G49" s="34"/>
      <c r="H49" s="113"/>
      <c r="I49" s="40"/>
      <c r="J49" s="38"/>
      <c r="K49" s="41"/>
      <c r="L49" s="46">
        <f t="shared" si="60"/>
        <v>0</v>
      </c>
      <c r="M49" s="38"/>
      <c r="N49" s="41"/>
      <c r="O49" s="48">
        <f t="shared" si="61"/>
        <v>0</v>
      </c>
      <c r="P49" s="25" t="str">
        <f t="shared" si="4"/>
        <v>X</v>
      </c>
      <c r="Q49" s="60"/>
      <c r="R49" s="60"/>
      <c r="S49" s="112"/>
      <c r="U49" s="25"/>
      <c r="W49" s="25"/>
      <c r="X49" s="38">
        <f t="shared" si="62"/>
        <v>0</v>
      </c>
      <c r="Y49" s="38">
        <f t="shared" si="63"/>
        <v>0</v>
      </c>
      <c r="Z49" s="25" t="str">
        <f t="shared" si="64"/>
        <v>OK</v>
      </c>
      <c r="AB49" s="25"/>
      <c r="AC49" s="38">
        <f t="shared" si="65"/>
        <v>0</v>
      </c>
      <c r="AD49" s="38">
        <f t="shared" si="66"/>
        <v>0</v>
      </c>
      <c r="AE49" s="25" t="str">
        <f t="shared" si="68"/>
        <v>OK</v>
      </c>
      <c r="AG49" s="25" t="str">
        <f t="shared" si="11"/>
        <v/>
      </c>
      <c r="AI49" s="22" t="str">
        <f t="shared" si="67"/>
        <v/>
      </c>
      <c r="AJ49" s="60" t="str">
        <f t="shared" si="6"/>
        <v/>
      </c>
      <c r="AL49" s="25" t="str">
        <f t="array" ref="AL49">IF(C49="","",INDEX(구분표!$I$2:$I$313, MATCH(1,(구분표!$E$2:$E$313='17년일출'!B49)*(구분표!$F$2:$F$313='17년일출'!C49)*(구분표!$G$2:$G$313='17년일출'!A49),0)))</f>
        <v/>
      </c>
      <c r="AN49" s="25"/>
    </row>
    <row r="50" spans="1:40" ht="50.1" hidden="1" customHeight="1" x14ac:dyDescent="0.3">
      <c r="A50" s="31" t="str">
        <f>IFERROR(VLOOKUP($C50,구분표!$A$2:$C$313,2,FALSE),"")</f>
        <v/>
      </c>
      <c r="B50" s="22" t="str">
        <f>IFERROR(VLOOKUP($C50,구분표!$A$2:$C$313,3,FALSE),"")</f>
        <v/>
      </c>
      <c r="C50" s="29"/>
      <c r="D50" s="33"/>
      <c r="E50" s="34"/>
      <c r="F50" s="34"/>
      <c r="G50" s="34"/>
      <c r="H50" s="113"/>
      <c r="I50" s="40"/>
      <c r="J50" s="38"/>
      <c r="K50" s="41"/>
      <c r="L50" s="46">
        <f t="shared" si="60"/>
        <v>0</v>
      </c>
      <c r="M50" s="38"/>
      <c r="N50" s="41"/>
      <c r="O50" s="48">
        <f t="shared" si="61"/>
        <v>0</v>
      </c>
      <c r="P50" s="25" t="str">
        <f t="shared" si="4"/>
        <v>X</v>
      </c>
      <c r="Q50" s="60"/>
      <c r="R50" s="60"/>
      <c r="S50" s="112"/>
      <c r="U50" s="25"/>
      <c r="W50" s="25"/>
      <c r="X50" s="38">
        <f t="shared" si="62"/>
        <v>0</v>
      </c>
      <c r="Y50" s="38">
        <f t="shared" si="63"/>
        <v>0</v>
      </c>
      <c r="Z50" s="25" t="str">
        <f t="shared" si="64"/>
        <v>OK</v>
      </c>
      <c r="AB50" s="25"/>
      <c r="AC50" s="38">
        <f t="shared" si="65"/>
        <v>0</v>
      </c>
      <c r="AD50" s="38">
        <f t="shared" si="66"/>
        <v>0</v>
      </c>
      <c r="AE50" s="25" t="str">
        <f t="shared" si="68"/>
        <v>OK</v>
      </c>
      <c r="AG50" s="25" t="str">
        <f t="shared" si="11"/>
        <v/>
      </c>
      <c r="AI50" s="22" t="str">
        <f t="shared" si="67"/>
        <v/>
      </c>
      <c r="AJ50" s="60" t="str">
        <f t="shared" si="6"/>
        <v/>
      </c>
      <c r="AL50" s="25" t="str">
        <f t="array" ref="AL50">IF(C50="","",INDEX(구분표!$I$2:$I$313, MATCH(1,(구분표!$E$2:$E$313='17년일출'!B50)*(구분표!$F$2:$F$313='17년일출'!C50)*(구분표!$G$2:$G$313='17년일출'!A50),0)))</f>
        <v/>
      </c>
      <c r="AN50" s="25"/>
    </row>
    <row r="51" spans="1:40" ht="50.1" hidden="1" customHeight="1" x14ac:dyDescent="0.3">
      <c r="A51" s="52" t="s">
        <v>506</v>
      </c>
      <c r="B51" s="53"/>
      <c r="C51" s="54"/>
      <c r="D51" s="53"/>
      <c r="E51" s="54"/>
      <c r="F51" s="54"/>
      <c r="G51" s="54"/>
      <c r="H51" s="53"/>
      <c r="I51" s="55">
        <f t="shared" ref="I51:O51" si="69">SUM(I52:I61)</f>
        <v>0</v>
      </c>
      <c r="J51" s="55">
        <f t="shared" si="69"/>
        <v>0</v>
      </c>
      <c r="K51" s="55">
        <f t="shared" si="69"/>
        <v>0</v>
      </c>
      <c r="L51" s="55">
        <f t="shared" si="69"/>
        <v>0</v>
      </c>
      <c r="M51" s="55">
        <f t="shared" si="69"/>
        <v>0</v>
      </c>
      <c r="N51" s="55">
        <f t="shared" si="69"/>
        <v>0</v>
      </c>
      <c r="O51" s="55">
        <f t="shared" si="69"/>
        <v>0</v>
      </c>
      <c r="P51" s="56"/>
      <c r="Q51" s="183"/>
      <c r="R51" s="183"/>
      <c r="S51" s="57"/>
      <c r="U51" s="25"/>
      <c r="W51" s="25"/>
      <c r="X51" s="38"/>
      <c r="Y51" s="38"/>
      <c r="Z51" s="25"/>
      <c r="AB51" s="25"/>
      <c r="AC51" s="38"/>
      <c r="AD51" s="38"/>
      <c r="AE51" s="25"/>
      <c r="AG51" s="25" t="str">
        <f t="shared" si="11"/>
        <v/>
      </c>
      <c r="AI51" s="22"/>
      <c r="AJ51" s="60"/>
      <c r="AL51" s="25"/>
      <c r="AN51" s="25"/>
    </row>
    <row r="52" spans="1:40" ht="50.1" hidden="1" customHeight="1" x14ac:dyDescent="0.3">
      <c r="A52" s="31" t="str">
        <f>IFERROR(VLOOKUP($C52,구분표!$A$2:$C$313,2,FALSE),"")</f>
        <v/>
      </c>
      <c r="B52" s="22" t="str">
        <f>IFERROR(VLOOKUP($C52,구분표!$A$2:$C$313,3,FALSE),"")</f>
        <v/>
      </c>
      <c r="C52" s="29"/>
      <c r="D52" s="33"/>
      <c r="E52" s="34"/>
      <c r="F52" s="34"/>
      <c r="G52" s="34"/>
      <c r="H52" s="113"/>
      <c r="I52" s="40"/>
      <c r="J52" s="38"/>
      <c r="K52" s="41"/>
      <c r="L52" s="46">
        <f t="shared" ref="L52:L61" si="70">I52+J52+K52</f>
        <v>0</v>
      </c>
      <c r="M52" s="38"/>
      <c r="N52" s="41"/>
      <c r="O52" s="48">
        <f t="shared" ref="O52:O61" si="71">I52+M52+N52</f>
        <v>0</v>
      </c>
      <c r="P52" s="25" t="str">
        <f t="shared" si="4"/>
        <v>X</v>
      </c>
      <c r="Q52" s="60"/>
      <c r="R52" s="60"/>
      <c r="S52" s="112"/>
      <c r="U52" s="25"/>
      <c r="W52" s="25"/>
      <c r="X52" s="38">
        <f t="shared" ref="X52:X61" si="72">IF($W52&lt;&gt;"도비",IF($U52="국도비","직접입력",SUM($J52:$K52)),)</f>
        <v>0</v>
      </c>
      <c r="Y52" s="38">
        <f t="shared" ref="Y52:Y61" si="73">IF($W52="도비",SUM($J52:$K52),IF($U52="국도비","직접입력",SUM($J52:$K52)-$X52))</f>
        <v>0</v>
      </c>
      <c r="Z52" s="25" t="str">
        <f t="shared" ref="Z52:Z61" si="74">IF(SUM($J52:$K52)=SUM($X52:$Y52),"OK","검토")</f>
        <v>OK</v>
      </c>
      <c r="AB52" s="25"/>
      <c r="AC52" s="38">
        <f t="shared" ref="AC52:AC61" si="75">IF($W52&lt;&gt;"도비",IF($U52="국도비","직접입력",SUM($M52:$N52)),)</f>
        <v>0</v>
      </c>
      <c r="AD52" s="38">
        <f>IF($W52="도비",SUM(M52:N52),IF($U52="국도비","직접입력",SUM(M52:N52)-AC52))</f>
        <v>0</v>
      </c>
      <c r="AE52" s="25" t="str">
        <f t="shared" si="68"/>
        <v>OK</v>
      </c>
      <c r="AG52" s="25" t="str">
        <f t="shared" si="11"/>
        <v/>
      </c>
      <c r="AI52" s="22" t="str">
        <f t="shared" ref="AI52:AI61" si="76">IF(AG52="","",COUNTIF($AG$7:$AG$223,AG52))</f>
        <v/>
      </c>
      <c r="AJ52" s="60" t="str">
        <f t="shared" si="6"/>
        <v/>
      </c>
      <c r="AL52" s="25" t="str">
        <f t="array" ref="AL52">IF(C52="","",INDEX(구분표!$I$2:$I$313, MATCH(1,(구분표!$E$2:$E$313='17년일출'!B52)*(구분표!$F$2:$F$313='17년일출'!C52)*(구분표!$G$2:$G$313='17년일출'!A52),0)))</f>
        <v/>
      </c>
      <c r="AN52" s="25"/>
    </row>
    <row r="53" spans="1:40" ht="50.1" hidden="1" customHeight="1" x14ac:dyDescent="0.3">
      <c r="A53" s="31" t="str">
        <f>IFERROR(VLOOKUP($C53,구분표!$A$2:$C$313,2,FALSE),"")</f>
        <v/>
      </c>
      <c r="B53" s="22" t="str">
        <f>IFERROR(VLOOKUP($C53,구분표!$A$2:$C$313,3,FALSE),"")</f>
        <v/>
      </c>
      <c r="C53" s="29"/>
      <c r="D53" s="33"/>
      <c r="E53" s="34"/>
      <c r="F53" s="34"/>
      <c r="G53" s="34"/>
      <c r="H53" s="113"/>
      <c r="I53" s="40"/>
      <c r="J53" s="38"/>
      <c r="K53" s="41"/>
      <c r="L53" s="46">
        <f t="shared" si="70"/>
        <v>0</v>
      </c>
      <c r="M53" s="38"/>
      <c r="N53" s="41"/>
      <c r="O53" s="48">
        <f t="shared" si="71"/>
        <v>0</v>
      </c>
      <c r="P53" s="25" t="str">
        <f t="shared" ref="P53:P58" si="77">IF(AND((L53=0),(O53&gt;0)),"O",IF(AND((J53&lt;0),(L53-O53&lt;0)),"O","X"))</f>
        <v>X</v>
      </c>
      <c r="Q53" s="60"/>
      <c r="R53" s="60"/>
      <c r="S53" s="112"/>
      <c r="U53" s="25"/>
      <c r="W53" s="25"/>
      <c r="X53" s="38">
        <f t="shared" si="72"/>
        <v>0</v>
      </c>
      <c r="Y53" s="38">
        <f t="shared" si="73"/>
        <v>0</v>
      </c>
      <c r="Z53" s="25" t="str">
        <f t="shared" si="74"/>
        <v>OK</v>
      </c>
      <c r="AB53" s="25"/>
      <c r="AC53" s="38">
        <f t="shared" si="75"/>
        <v>0</v>
      </c>
      <c r="AD53" s="38">
        <f>IF($W53="도비",SUM(M53:N53),IF($U53="국도비","직접입력",SUM(M53:N53)-AC53))</f>
        <v>0</v>
      </c>
      <c r="AE53" s="25" t="str">
        <f t="shared" si="68"/>
        <v>OK</v>
      </c>
      <c r="AG53" s="25" t="str">
        <f t="shared" si="11"/>
        <v/>
      </c>
      <c r="AI53" s="22" t="str">
        <f t="shared" si="76"/>
        <v/>
      </c>
      <c r="AJ53" s="60" t="str">
        <f t="shared" ref="AJ53:AJ58" si="78">IF(W53="","",IF(AND(W53="도비",AG53="세입없음"),"OK",IF(AND(W53&lt;&gt;"도비",AG53&lt;&gt;""),"OK","@@")))</f>
        <v/>
      </c>
      <c r="AL53" s="25" t="str">
        <f t="array" ref="AL53">IF(C53="","",INDEX(구분표!$I$2:$I$313, MATCH(1,(구분표!$E$2:$E$313='17년일출'!B53)*(구분표!$F$2:$F$313='17년일출'!C53)*(구분표!$G$2:$G$313='17년일출'!A53),0)))</f>
        <v/>
      </c>
      <c r="AN53" s="25"/>
    </row>
    <row r="54" spans="1:40" ht="50.1" hidden="1" customHeight="1" x14ac:dyDescent="0.3">
      <c r="A54" s="31" t="str">
        <f>IFERROR(VLOOKUP($C54,구분표!$A$2:$C$313,2,FALSE),"")</f>
        <v/>
      </c>
      <c r="B54" s="22" t="str">
        <f>IFERROR(VLOOKUP($C54,구분표!$A$2:$C$313,3,FALSE),"")</f>
        <v/>
      </c>
      <c r="C54" s="29"/>
      <c r="D54" s="33"/>
      <c r="E54" s="34"/>
      <c r="F54" s="34"/>
      <c r="G54" s="34"/>
      <c r="H54" s="113"/>
      <c r="I54" s="40"/>
      <c r="J54" s="38"/>
      <c r="K54" s="41"/>
      <c r="L54" s="46">
        <f t="shared" si="70"/>
        <v>0</v>
      </c>
      <c r="M54" s="38"/>
      <c r="N54" s="41"/>
      <c r="O54" s="48">
        <f t="shared" si="71"/>
        <v>0</v>
      </c>
      <c r="P54" s="25" t="str">
        <f t="shared" si="77"/>
        <v>X</v>
      </c>
      <c r="Q54" s="60"/>
      <c r="R54" s="60"/>
      <c r="S54" s="112"/>
      <c r="U54" s="25"/>
      <c r="W54" s="25"/>
      <c r="X54" s="38">
        <f t="shared" si="72"/>
        <v>0</v>
      </c>
      <c r="Y54" s="38">
        <f t="shared" si="73"/>
        <v>0</v>
      </c>
      <c r="Z54" s="25" t="str">
        <f t="shared" si="74"/>
        <v>OK</v>
      </c>
      <c r="AB54" s="25"/>
      <c r="AC54" s="38">
        <f t="shared" si="75"/>
        <v>0</v>
      </c>
      <c r="AD54" s="38">
        <f t="shared" ref="AD54:AD58" si="79">IF($W54="도비",SUM(M54:N54),IF($U54="국도비","직접입력",SUM(M54:N54)-AC54))</f>
        <v>0</v>
      </c>
      <c r="AE54" s="25" t="str">
        <f t="shared" ref="AE54:AE58" si="80">IF(SUM(M54:N54)=SUM(AC54:AD54),"OK","검토")</f>
        <v>OK</v>
      </c>
      <c r="AG54" s="25" t="str">
        <f t="shared" ref="AG54:AG58" si="81">IF(W54="","",IF(W54="도비","세입없음","직접입력"))</f>
        <v/>
      </c>
      <c r="AI54" s="22" t="str">
        <f t="shared" si="76"/>
        <v/>
      </c>
      <c r="AJ54" s="60" t="str">
        <f t="shared" si="78"/>
        <v/>
      </c>
      <c r="AL54" s="25" t="str">
        <f t="array" ref="AL54">IF(C54="","",INDEX(구분표!$I$2:$I$313, MATCH(1,(구분표!$E$2:$E$313='17년일출'!B54)*(구분표!$F$2:$F$313='17년일출'!C54)*(구분표!$G$2:$G$313='17년일출'!A54),0)))</f>
        <v/>
      </c>
      <c r="AN54" s="25"/>
    </row>
    <row r="55" spans="1:40" ht="50.1" hidden="1" customHeight="1" x14ac:dyDescent="0.3">
      <c r="A55" s="31" t="str">
        <f>IFERROR(VLOOKUP($C55,구분표!$A$2:$C$313,2,FALSE),"")</f>
        <v/>
      </c>
      <c r="B55" s="22" t="str">
        <f>IFERROR(VLOOKUP($C55,구분표!$A$2:$C$313,3,FALSE),"")</f>
        <v/>
      </c>
      <c r="C55" s="29"/>
      <c r="D55" s="33"/>
      <c r="E55" s="34"/>
      <c r="F55" s="34"/>
      <c r="G55" s="34"/>
      <c r="H55" s="113"/>
      <c r="I55" s="40"/>
      <c r="J55" s="38"/>
      <c r="K55" s="41"/>
      <c r="L55" s="46">
        <f t="shared" si="70"/>
        <v>0</v>
      </c>
      <c r="M55" s="38"/>
      <c r="N55" s="41"/>
      <c r="O55" s="48">
        <f t="shared" si="71"/>
        <v>0</v>
      </c>
      <c r="P55" s="25" t="str">
        <f t="shared" si="77"/>
        <v>X</v>
      </c>
      <c r="Q55" s="60"/>
      <c r="R55" s="60"/>
      <c r="S55" s="112"/>
      <c r="U55" s="25"/>
      <c r="W55" s="25"/>
      <c r="X55" s="38">
        <f t="shared" si="72"/>
        <v>0</v>
      </c>
      <c r="Y55" s="38">
        <f t="shared" si="73"/>
        <v>0</v>
      </c>
      <c r="Z55" s="25" t="str">
        <f t="shared" si="74"/>
        <v>OK</v>
      </c>
      <c r="AB55" s="25"/>
      <c r="AC55" s="38">
        <f t="shared" si="75"/>
        <v>0</v>
      </c>
      <c r="AD55" s="38">
        <f t="shared" si="79"/>
        <v>0</v>
      </c>
      <c r="AE55" s="25" t="str">
        <f t="shared" si="80"/>
        <v>OK</v>
      </c>
      <c r="AG55" s="25" t="str">
        <f t="shared" si="81"/>
        <v/>
      </c>
      <c r="AI55" s="22" t="str">
        <f t="shared" si="76"/>
        <v/>
      </c>
      <c r="AJ55" s="60" t="str">
        <f t="shared" si="78"/>
        <v/>
      </c>
      <c r="AL55" s="25" t="str">
        <f t="array" ref="AL55">IF(C55="","",INDEX(구분표!$I$2:$I$313, MATCH(1,(구분표!$E$2:$E$313='17년일출'!B55)*(구분표!$F$2:$F$313='17년일출'!C55)*(구분표!$G$2:$G$313='17년일출'!A55),0)))</f>
        <v/>
      </c>
      <c r="AN55" s="25"/>
    </row>
    <row r="56" spans="1:40" ht="50.1" hidden="1" customHeight="1" x14ac:dyDescent="0.3">
      <c r="A56" s="31" t="str">
        <f>IFERROR(VLOOKUP($C56,구분표!$A$2:$C$313,2,FALSE),"")</f>
        <v/>
      </c>
      <c r="B56" s="22" t="str">
        <f>IFERROR(VLOOKUP($C56,구분표!$A$2:$C$313,3,FALSE),"")</f>
        <v/>
      </c>
      <c r="C56" s="29"/>
      <c r="D56" s="33"/>
      <c r="E56" s="34"/>
      <c r="F56" s="34"/>
      <c r="G56" s="34"/>
      <c r="H56" s="113"/>
      <c r="I56" s="40"/>
      <c r="J56" s="38"/>
      <c r="K56" s="41"/>
      <c r="L56" s="46">
        <f t="shared" si="70"/>
        <v>0</v>
      </c>
      <c r="M56" s="38"/>
      <c r="N56" s="41"/>
      <c r="O56" s="48">
        <f t="shared" si="71"/>
        <v>0</v>
      </c>
      <c r="P56" s="25" t="str">
        <f t="shared" si="77"/>
        <v>X</v>
      </c>
      <c r="Q56" s="60"/>
      <c r="R56" s="60"/>
      <c r="S56" s="112"/>
      <c r="U56" s="25"/>
      <c r="W56" s="25"/>
      <c r="X56" s="38">
        <f t="shared" si="72"/>
        <v>0</v>
      </c>
      <c r="Y56" s="38">
        <f t="shared" si="73"/>
        <v>0</v>
      </c>
      <c r="Z56" s="25" t="str">
        <f t="shared" si="74"/>
        <v>OK</v>
      </c>
      <c r="AB56" s="25"/>
      <c r="AC56" s="38">
        <f t="shared" si="75"/>
        <v>0</v>
      </c>
      <c r="AD56" s="38">
        <f t="shared" si="79"/>
        <v>0</v>
      </c>
      <c r="AE56" s="25" t="str">
        <f t="shared" si="80"/>
        <v>OK</v>
      </c>
      <c r="AG56" s="25" t="str">
        <f t="shared" si="81"/>
        <v/>
      </c>
      <c r="AI56" s="22" t="str">
        <f t="shared" si="76"/>
        <v/>
      </c>
      <c r="AJ56" s="60" t="str">
        <f t="shared" si="78"/>
        <v/>
      </c>
      <c r="AL56" s="25" t="str">
        <f t="array" ref="AL56">IF(C56="","",INDEX(구분표!$I$2:$I$313, MATCH(1,(구분표!$E$2:$E$313='17년일출'!B56)*(구분표!$F$2:$F$313='17년일출'!C56)*(구분표!$G$2:$G$313='17년일출'!A56),0)))</f>
        <v/>
      </c>
      <c r="AN56" s="25"/>
    </row>
    <row r="57" spans="1:40" ht="50.1" hidden="1" customHeight="1" x14ac:dyDescent="0.3">
      <c r="A57" s="31" t="str">
        <f>IFERROR(VLOOKUP($C57,구분표!$A$2:$C$313,2,FALSE),"")</f>
        <v/>
      </c>
      <c r="B57" s="22" t="str">
        <f>IFERROR(VLOOKUP($C57,구분표!$A$2:$C$313,3,FALSE),"")</f>
        <v/>
      </c>
      <c r="C57" s="29"/>
      <c r="D57" s="33"/>
      <c r="E57" s="34"/>
      <c r="F57" s="34"/>
      <c r="G57" s="34"/>
      <c r="H57" s="113"/>
      <c r="I57" s="40"/>
      <c r="J57" s="38"/>
      <c r="K57" s="41"/>
      <c r="L57" s="46">
        <f t="shared" si="70"/>
        <v>0</v>
      </c>
      <c r="M57" s="38"/>
      <c r="N57" s="41"/>
      <c r="O57" s="48">
        <f t="shared" si="71"/>
        <v>0</v>
      </c>
      <c r="P57" s="25" t="str">
        <f t="shared" si="77"/>
        <v>X</v>
      </c>
      <c r="Q57" s="60"/>
      <c r="R57" s="60"/>
      <c r="S57" s="112"/>
      <c r="U57" s="25"/>
      <c r="W57" s="25"/>
      <c r="X57" s="38">
        <f t="shared" si="72"/>
        <v>0</v>
      </c>
      <c r="Y57" s="38">
        <f t="shared" si="73"/>
        <v>0</v>
      </c>
      <c r="Z57" s="25" t="str">
        <f t="shared" si="74"/>
        <v>OK</v>
      </c>
      <c r="AB57" s="25"/>
      <c r="AC57" s="38">
        <f t="shared" si="75"/>
        <v>0</v>
      </c>
      <c r="AD57" s="38">
        <f t="shared" si="79"/>
        <v>0</v>
      </c>
      <c r="AE57" s="25" t="str">
        <f t="shared" si="80"/>
        <v>OK</v>
      </c>
      <c r="AG57" s="25" t="str">
        <f t="shared" si="81"/>
        <v/>
      </c>
      <c r="AI57" s="22" t="str">
        <f t="shared" si="76"/>
        <v/>
      </c>
      <c r="AJ57" s="60" t="str">
        <f t="shared" si="78"/>
        <v/>
      </c>
      <c r="AL57" s="25" t="str">
        <f t="array" ref="AL57">IF(C57="","",INDEX(구분표!$I$2:$I$313, MATCH(1,(구분표!$E$2:$E$313='17년일출'!B57)*(구분표!$F$2:$F$313='17년일출'!C57)*(구분표!$G$2:$G$313='17년일출'!A57),0)))</f>
        <v/>
      </c>
      <c r="AN57" s="25"/>
    </row>
    <row r="58" spans="1:40" ht="50.1" hidden="1" customHeight="1" x14ac:dyDescent="0.3">
      <c r="A58" s="31" t="str">
        <f>IFERROR(VLOOKUP($C58,구분표!$A$2:$C$313,2,FALSE),"")</f>
        <v/>
      </c>
      <c r="B58" s="22" t="str">
        <f>IFERROR(VLOOKUP($C58,구분표!$A$2:$C$313,3,FALSE),"")</f>
        <v/>
      </c>
      <c r="C58" s="29"/>
      <c r="D58" s="33"/>
      <c r="E58" s="34"/>
      <c r="F58" s="34"/>
      <c r="G58" s="34"/>
      <c r="H58" s="113"/>
      <c r="I58" s="40"/>
      <c r="J58" s="38"/>
      <c r="K58" s="41"/>
      <c r="L58" s="46">
        <f t="shared" si="70"/>
        <v>0</v>
      </c>
      <c r="M58" s="38"/>
      <c r="N58" s="41"/>
      <c r="O58" s="48">
        <f t="shared" si="71"/>
        <v>0</v>
      </c>
      <c r="P58" s="25" t="str">
        <f t="shared" si="77"/>
        <v>X</v>
      </c>
      <c r="Q58" s="60"/>
      <c r="R58" s="60"/>
      <c r="S58" s="112"/>
      <c r="U58" s="25"/>
      <c r="W58" s="25"/>
      <c r="X58" s="38">
        <f t="shared" si="72"/>
        <v>0</v>
      </c>
      <c r="Y58" s="38">
        <f t="shared" si="73"/>
        <v>0</v>
      </c>
      <c r="Z58" s="25" t="str">
        <f t="shared" si="74"/>
        <v>OK</v>
      </c>
      <c r="AB58" s="25"/>
      <c r="AC58" s="38">
        <f t="shared" si="75"/>
        <v>0</v>
      </c>
      <c r="AD58" s="38">
        <f t="shared" si="79"/>
        <v>0</v>
      </c>
      <c r="AE58" s="25" t="str">
        <f t="shared" si="80"/>
        <v>OK</v>
      </c>
      <c r="AG58" s="25" t="str">
        <f t="shared" si="81"/>
        <v/>
      </c>
      <c r="AI58" s="22" t="str">
        <f t="shared" si="76"/>
        <v/>
      </c>
      <c r="AJ58" s="60" t="str">
        <f t="shared" si="78"/>
        <v/>
      </c>
      <c r="AL58" s="25" t="str">
        <f t="array" ref="AL58">IF(C58="","",INDEX(구분표!$I$2:$I$313, MATCH(1,(구분표!$E$2:$E$313='17년일출'!B58)*(구분표!$F$2:$F$313='17년일출'!C58)*(구분표!$G$2:$G$313='17년일출'!A58),0)))</f>
        <v/>
      </c>
      <c r="AN58" s="25"/>
    </row>
    <row r="59" spans="1:40" ht="50.1" hidden="1" customHeight="1" x14ac:dyDescent="0.3">
      <c r="A59" s="31" t="str">
        <f>IFERROR(VLOOKUP($C59,구분표!$A$2:$C$313,2,FALSE),"")</f>
        <v/>
      </c>
      <c r="B59" s="22" t="str">
        <f>IFERROR(VLOOKUP($C59,구분표!$A$2:$C$313,3,FALSE),"")</f>
        <v/>
      </c>
      <c r="C59" s="29"/>
      <c r="D59" s="33"/>
      <c r="E59" s="34"/>
      <c r="F59" s="34"/>
      <c r="G59" s="34"/>
      <c r="H59" s="33"/>
      <c r="I59" s="40"/>
      <c r="J59" s="38"/>
      <c r="K59" s="41"/>
      <c r="L59" s="46">
        <f t="shared" si="70"/>
        <v>0</v>
      </c>
      <c r="M59" s="38"/>
      <c r="N59" s="41"/>
      <c r="O59" s="48">
        <f t="shared" si="71"/>
        <v>0</v>
      </c>
      <c r="P59" s="25" t="str">
        <f t="shared" si="4"/>
        <v>X</v>
      </c>
      <c r="Q59" s="60"/>
      <c r="R59" s="60"/>
      <c r="S59" s="27"/>
      <c r="U59" s="25"/>
      <c r="W59" s="25"/>
      <c r="X59" s="38">
        <f t="shared" si="72"/>
        <v>0</v>
      </c>
      <c r="Y59" s="38">
        <f t="shared" si="73"/>
        <v>0</v>
      </c>
      <c r="Z59" s="25" t="str">
        <f t="shared" si="74"/>
        <v>OK</v>
      </c>
      <c r="AB59" s="25"/>
      <c r="AC59" s="38">
        <f t="shared" si="75"/>
        <v>0</v>
      </c>
      <c r="AD59" s="38">
        <f>IF($W59="도비",SUM(M59:N59),IF($U59="국도비","직접입력",SUM(M59:N59)-AC59))</f>
        <v>0</v>
      </c>
      <c r="AE59" s="25" t="str">
        <f t="shared" ref="AE59:AE182" si="82">IF(SUM(M59:N59)=SUM(AC59:AD59),"OK","검토")</f>
        <v>OK</v>
      </c>
      <c r="AG59" s="25" t="str">
        <f t="shared" ref="AG59:AG70" si="83">IF(W59="","",IF(W59="도비","세입없음","직접입력"))</f>
        <v/>
      </c>
      <c r="AI59" s="22" t="str">
        <f t="shared" si="76"/>
        <v/>
      </c>
      <c r="AJ59" s="60" t="str">
        <f t="shared" si="6"/>
        <v/>
      </c>
      <c r="AL59" s="25" t="str">
        <f t="array" ref="AL59">IF(C59="","",INDEX(구분표!$I$2:$I$313, MATCH(1,(구분표!$E$2:$E$313='17년일출'!B59)*(구분표!$F$2:$F$313='17년일출'!C59)*(구분표!$G$2:$G$313='17년일출'!A59),0)))</f>
        <v/>
      </c>
      <c r="AN59" s="25"/>
    </row>
    <row r="60" spans="1:40" ht="50.1" hidden="1" customHeight="1" x14ac:dyDescent="0.3">
      <c r="A60" s="31" t="str">
        <f>IFERROR(VLOOKUP($C60,구분표!$A$2:$C$313,2,FALSE),"")</f>
        <v/>
      </c>
      <c r="B60" s="22" t="str">
        <f>IFERROR(VLOOKUP($C60,구분표!$A$2:$C$313,3,FALSE),"")</f>
        <v/>
      </c>
      <c r="C60" s="29"/>
      <c r="D60" s="33"/>
      <c r="E60" s="34"/>
      <c r="F60" s="34"/>
      <c r="G60" s="34"/>
      <c r="H60" s="33"/>
      <c r="I60" s="40"/>
      <c r="J60" s="38"/>
      <c r="K60" s="41"/>
      <c r="L60" s="46">
        <f t="shared" si="70"/>
        <v>0</v>
      </c>
      <c r="M60" s="38"/>
      <c r="N60" s="41"/>
      <c r="O60" s="48">
        <f t="shared" si="71"/>
        <v>0</v>
      </c>
      <c r="P60" s="25" t="str">
        <f t="shared" si="4"/>
        <v>X</v>
      </c>
      <c r="Q60" s="60"/>
      <c r="R60" s="60"/>
      <c r="S60" s="27"/>
      <c r="U60" s="25"/>
      <c r="W60" s="25"/>
      <c r="X60" s="38">
        <f t="shared" si="72"/>
        <v>0</v>
      </c>
      <c r="Y60" s="38">
        <f t="shared" si="73"/>
        <v>0</v>
      </c>
      <c r="Z60" s="25" t="str">
        <f t="shared" si="74"/>
        <v>OK</v>
      </c>
      <c r="AB60" s="25"/>
      <c r="AC60" s="38">
        <f t="shared" si="75"/>
        <v>0</v>
      </c>
      <c r="AD60" s="38">
        <f>IF($W60="도비",SUM(M60:N60),IF($U60="국도비","직접입력",SUM(M60:N60)-AC60))</f>
        <v>0</v>
      </c>
      <c r="AE60" s="25" t="str">
        <f t="shared" si="82"/>
        <v>OK</v>
      </c>
      <c r="AG60" s="25" t="str">
        <f t="shared" si="83"/>
        <v/>
      </c>
      <c r="AI60" s="22" t="str">
        <f t="shared" si="76"/>
        <v/>
      </c>
      <c r="AJ60" s="60" t="str">
        <f t="shared" si="6"/>
        <v/>
      </c>
      <c r="AL60" s="25" t="str">
        <f t="array" ref="AL60">IF(C60="","",INDEX(구분표!$I$2:$I$313, MATCH(1,(구분표!$E$2:$E$313='17년일출'!B60)*(구분표!$F$2:$F$313='17년일출'!C60)*(구분표!$G$2:$G$313='17년일출'!A60),0)))</f>
        <v/>
      </c>
      <c r="AN60" s="25"/>
    </row>
    <row r="61" spans="1:40" ht="50.1" hidden="1" customHeight="1" x14ac:dyDescent="0.3">
      <c r="A61" s="31" t="str">
        <f>IFERROR(VLOOKUP($C61,구분표!$A$2:$C$313,2,FALSE),"")</f>
        <v/>
      </c>
      <c r="B61" s="22" t="str">
        <f>IFERROR(VLOOKUP($C61,구분표!$A$2:$C$313,3,FALSE),"")</f>
        <v/>
      </c>
      <c r="C61" s="29"/>
      <c r="D61" s="33"/>
      <c r="E61" s="34"/>
      <c r="F61" s="34"/>
      <c r="G61" s="34"/>
      <c r="H61" s="33"/>
      <c r="I61" s="40"/>
      <c r="J61" s="38"/>
      <c r="K61" s="41"/>
      <c r="L61" s="46">
        <f t="shared" si="70"/>
        <v>0</v>
      </c>
      <c r="M61" s="38"/>
      <c r="N61" s="41"/>
      <c r="O61" s="48">
        <f t="shared" si="71"/>
        <v>0</v>
      </c>
      <c r="P61" s="25" t="str">
        <f t="shared" si="4"/>
        <v>X</v>
      </c>
      <c r="Q61" s="60"/>
      <c r="R61" s="60"/>
      <c r="S61" s="27"/>
      <c r="U61" s="25"/>
      <c r="W61" s="25"/>
      <c r="X61" s="38">
        <f t="shared" si="72"/>
        <v>0</v>
      </c>
      <c r="Y61" s="38">
        <f t="shared" si="73"/>
        <v>0</v>
      </c>
      <c r="Z61" s="25" t="str">
        <f t="shared" si="74"/>
        <v>OK</v>
      </c>
      <c r="AB61" s="25"/>
      <c r="AC61" s="38">
        <f t="shared" si="75"/>
        <v>0</v>
      </c>
      <c r="AD61" s="38">
        <f>IF($W61="도비",SUM(M61:N61),IF($U61="국도비","직접입력",SUM(M61:N61)-AC61))</f>
        <v>0</v>
      </c>
      <c r="AE61" s="25" t="str">
        <f t="shared" si="82"/>
        <v>OK</v>
      </c>
      <c r="AG61" s="25" t="str">
        <f t="shared" si="83"/>
        <v/>
      </c>
      <c r="AI61" s="22" t="str">
        <f t="shared" si="76"/>
        <v/>
      </c>
      <c r="AJ61" s="60" t="str">
        <f t="shared" si="6"/>
        <v/>
      </c>
      <c r="AL61" s="25" t="str">
        <f t="array" ref="AL61">IF(C61="","",INDEX(구분표!$I$2:$I$313, MATCH(1,(구분표!$E$2:$E$313='17년일출'!B61)*(구분표!$F$2:$F$313='17년일출'!C61)*(구분표!$G$2:$G$313='17년일출'!A61),0)))</f>
        <v/>
      </c>
      <c r="AN61" s="25"/>
    </row>
    <row r="62" spans="1:40" ht="50.1" hidden="1" customHeight="1" x14ac:dyDescent="0.3">
      <c r="A62" s="52" t="s">
        <v>507</v>
      </c>
      <c r="B62" s="53"/>
      <c r="C62" s="54"/>
      <c r="D62" s="53"/>
      <c r="E62" s="54"/>
      <c r="F62" s="54"/>
      <c r="G62" s="54"/>
      <c r="H62" s="53"/>
      <c r="I62" s="55">
        <f t="shared" ref="I62:O62" si="84">SUM(I63:I72)</f>
        <v>0</v>
      </c>
      <c r="J62" s="55">
        <f t="shared" si="84"/>
        <v>0</v>
      </c>
      <c r="K62" s="55">
        <f t="shared" si="84"/>
        <v>0</v>
      </c>
      <c r="L62" s="55">
        <f t="shared" si="84"/>
        <v>0</v>
      </c>
      <c r="M62" s="55">
        <f t="shared" si="84"/>
        <v>0</v>
      </c>
      <c r="N62" s="55">
        <f t="shared" si="84"/>
        <v>0</v>
      </c>
      <c r="O62" s="55">
        <f t="shared" si="84"/>
        <v>0</v>
      </c>
      <c r="P62" s="56"/>
      <c r="Q62" s="183"/>
      <c r="R62" s="183"/>
      <c r="S62" s="57"/>
      <c r="U62" s="25"/>
      <c r="W62" s="25"/>
      <c r="X62" s="38"/>
      <c r="Y62" s="38"/>
      <c r="Z62" s="25"/>
      <c r="AB62" s="25"/>
      <c r="AC62" s="38"/>
      <c r="AD62" s="38"/>
      <c r="AE62" s="25"/>
      <c r="AG62" s="25" t="str">
        <f t="shared" si="83"/>
        <v/>
      </c>
      <c r="AI62" s="22"/>
      <c r="AJ62" s="60"/>
      <c r="AL62" s="25"/>
      <c r="AN62" s="25"/>
    </row>
    <row r="63" spans="1:40" ht="50.1" hidden="1" customHeight="1" x14ac:dyDescent="0.3">
      <c r="A63" s="31" t="str">
        <f>IFERROR(VLOOKUP($C63,구분표!$A$2:$C$313,2,FALSE),"")</f>
        <v/>
      </c>
      <c r="B63" s="22" t="str">
        <f>IFERROR(VLOOKUP($C63,구분표!$A$2:$C$313,3,FALSE),"")</f>
        <v/>
      </c>
      <c r="C63" s="29"/>
      <c r="D63" s="33"/>
      <c r="E63" s="34"/>
      <c r="F63" s="34"/>
      <c r="G63" s="34"/>
      <c r="H63" s="113"/>
      <c r="I63" s="40"/>
      <c r="J63" s="38"/>
      <c r="K63" s="41"/>
      <c r="L63" s="46">
        <f t="shared" ref="L63:L72" si="85">I63+J63+K63</f>
        <v>0</v>
      </c>
      <c r="M63" s="38"/>
      <c r="N63" s="41"/>
      <c r="O63" s="48">
        <f t="shared" ref="O63:O72" si="86">I63+M63+N63</f>
        <v>0</v>
      </c>
      <c r="P63" s="25" t="str">
        <f t="shared" si="4"/>
        <v>X</v>
      </c>
      <c r="Q63" s="60"/>
      <c r="R63" s="60"/>
      <c r="S63" s="112"/>
      <c r="U63" s="25"/>
      <c r="W63" s="25"/>
      <c r="X63" s="38">
        <f t="shared" ref="X63:X72" si="87">IF($W63&lt;&gt;"도비",IF($U63="국도비","직접입력",SUM($J63:$K63)),)</f>
        <v>0</v>
      </c>
      <c r="Y63" s="38">
        <f t="shared" ref="Y63:Y72" si="88">IF($W63="도비",SUM($J63:$K63),IF($U63="국도비","직접입력",SUM($J63:$K63)-$X63))</f>
        <v>0</v>
      </c>
      <c r="Z63" s="25" t="str">
        <f t="shared" ref="Z63:Z72" si="89">IF(SUM($J63:$K63)=SUM($X63:$Y63),"OK","검토")</f>
        <v>OK</v>
      </c>
      <c r="AB63" s="25"/>
      <c r="AC63" s="38">
        <f t="shared" ref="AC63:AC72" si="90">IF($W63&lt;&gt;"도비",IF($U63="국도비","직접입력",SUM($M63:$N63)),)</f>
        <v>0</v>
      </c>
      <c r="AD63" s="38">
        <f t="shared" ref="AD63:AD72" si="91">IF($W63="도비",SUM(M63:N63),IF($U63="국도비","직접입력",SUM(M63:N63)-AC63))</f>
        <v>0</v>
      </c>
      <c r="AE63" s="25" t="str">
        <f t="shared" si="82"/>
        <v>OK</v>
      </c>
      <c r="AG63" s="25" t="str">
        <f t="shared" si="83"/>
        <v/>
      </c>
      <c r="AI63" s="22" t="str">
        <f t="shared" ref="AI63:AI72" si="92">IF(AG63="","",COUNTIF($AG$7:$AG$223,AG63))</f>
        <v/>
      </c>
      <c r="AJ63" s="60" t="str">
        <f t="shared" si="6"/>
        <v/>
      </c>
      <c r="AL63" s="25" t="str">
        <f t="array" ref="AL63">IF(C63="","",INDEX(구분표!$I$2:$I$313, MATCH(1,(구분표!$E$2:$E$313='17년일출'!B63)*(구분표!$F$2:$F$313='17년일출'!C63)*(구분표!$G$2:$G$313='17년일출'!A63),0)))</f>
        <v/>
      </c>
      <c r="AN63" s="25"/>
    </row>
    <row r="64" spans="1:40" ht="50.1" hidden="1" customHeight="1" x14ac:dyDescent="0.3">
      <c r="A64" s="31" t="str">
        <f>IFERROR(VLOOKUP($C64,구분표!$A$2:$C$313,2,FALSE),"")</f>
        <v/>
      </c>
      <c r="B64" s="22" t="str">
        <f>IFERROR(VLOOKUP($C64,구분표!$A$2:$C$313,3,FALSE),"")</f>
        <v/>
      </c>
      <c r="C64" s="29"/>
      <c r="D64" s="33"/>
      <c r="E64" s="34"/>
      <c r="F64" s="34"/>
      <c r="G64" s="34"/>
      <c r="H64" s="113"/>
      <c r="I64" s="40"/>
      <c r="J64" s="38"/>
      <c r="K64" s="41"/>
      <c r="L64" s="46">
        <f t="shared" si="85"/>
        <v>0</v>
      </c>
      <c r="M64" s="38"/>
      <c r="N64" s="41"/>
      <c r="O64" s="48">
        <f t="shared" si="86"/>
        <v>0</v>
      </c>
      <c r="P64" s="25" t="str">
        <f t="shared" si="4"/>
        <v>X</v>
      </c>
      <c r="Q64" s="60"/>
      <c r="R64" s="60"/>
      <c r="S64" s="112"/>
      <c r="U64" s="25"/>
      <c r="W64" s="25"/>
      <c r="X64" s="38">
        <f t="shared" si="87"/>
        <v>0</v>
      </c>
      <c r="Y64" s="38">
        <f t="shared" si="88"/>
        <v>0</v>
      </c>
      <c r="Z64" s="25" t="str">
        <f t="shared" si="89"/>
        <v>OK</v>
      </c>
      <c r="AB64" s="25"/>
      <c r="AC64" s="38">
        <f t="shared" si="90"/>
        <v>0</v>
      </c>
      <c r="AD64" s="38">
        <f t="shared" si="91"/>
        <v>0</v>
      </c>
      <c r="AE64" s="25" t="str">
        <f t="shared" si="82"/>
        <v>OK</v>
      </c>
      <c r="AG64" s="25" t="str">
        <f t="shared" si="83"/>
        <v/>
      </c>
      <c r="AI64" s="22" t="str">
        <f t="shared" si="92"/>
        <v/>
      </c>
      <c r="AJ64" s="60" t="str">
        <f t="shared" si="6"/>
        <v/>
      </c>
      <c r="AL64" s="25" t="str">
        <f t="array" ref="AL64">IF(C64="","",INDEX(구분표!$I$2:$I$313, MATCH(1,(구분표!$E$2:$E$313='17년일출'!B64)*(구분표!$F$2:$F$313='17년일출'!C64)*(구분표!$G$2:$G$313='17년일출'!A64),0)))</f>
        <v/>
      </c>
      <c r="AN64" s="25"/>
    </row>
    <row r="65" spans="1:40" ht="50.1" hidden="1" customHeight="1" x14ac:dyDescent="0.3">
      <c r="A65" s="31" t="str">
        <f>IFERROR(VLOOKUP($C65,구분표!$A$2:$C$313,2,FALSE),"")</f>
        <v/>
      </c>
      <c r="B65" s="22" t="str">
        <f>IFERROR(VLOOKUP($C65,구분표!$A$2:$C$313,3,FALSE),"")</f>
        <v/>
      </c>
      <c r="C65" s="29"/>
      <c r="D65" s="33"/>
      <c r="E65" s="34"/>
      <c r="F65" s="34"/>
      <c r="G65" s="34"/>
      <c r="H65" s="113"/>
      <c r="I65" s="40"/>
      <c r="J65" s="38"/>
      <c r="K65" s="41"/>
      <c r="L65" s="46">
        <f t="shared" si="85"/>
        <v>0</v>
      </c>
      <c r="M65" s="38"/>
      <c r="N65" s="41"/>
      <c r="O65" s="48">
        <f t="shared" si="86"/>
        <v>0</v>
      </c>
      <c r="P65" s="25" t="str">
        <f t="shared" si="4"/>
        <v>X</v>
      </c>
      <c r="Q65" s="60"/>
      <c r="R65" s="60"/>
      <c r="S65" s="112"/>
      <c r="U65" s="25"/>
      <c r="W65" s="25"/>
      <c r="X65" s="38">
        <f t="shared" si="87"/>
        <v>0</v>
      </c>
      <c r="Y65" s="38">
        <f t="shared" si="88"/>
        <v>0</v>
      </c>
      <c r="Z65" s="25" t="str">
        <f t="shared" si="89"/>
        <v>OK</v>
      </c>
      <c r="AB65" s="25"/>
      <c r="AC65" s="38">
        <f t="shared" si="90"/>
        <v>0</v>
      </c>
      <c r="AD65" s="38">
        <f t="shared" si="91"/>
        <v>0</v>
      </c>
      <c r="AE65" s="25" t="str">
        <f t="shared" si="82"/>
        <v>OK</v>
      </c>
      <c r="AG65" s="25" t="str">
        <f t="shared" si="83"/>
        <v/>
      </c>
      <c r="AI65" s="22" t="str">
        <f t="shared" si="92"/>
        <v/>
      </c>
      <c r="AJ65" s="60" t="str">
        <f t="shared" si="6"/>
        <v/>
      </c>
      <c r="AL65" s="25" t="str">
        <f t="array" ref="AL65">IF(C65="","",INDEX(구분표!$I$2:$I$313, MATCH(1,(구분표!$E$2:$E$313='17년일출'!B65)*(구분표!$F$2:$F$313='17년일출'!C65)*(구분표!$G$2:$G$313='17년일출'!A65),0)))</f>
        <v/>
      </c>
      <c r="AN65" s="25"/>
    </row>
    <row r="66" spans="1:40" ht="50.1" hidden="1" customHeight="1" x14ac:dyDescent="0.3">
      <c r="A66" s="31" t="str">
        <f>IFERROR(VLOOKUP($C66,구분표!$A$2:$C$313,2,FALSE),"")</f>
        <v/>
      </c>
      <c r="B66" s="22" t="str">
        <f>IFERROR(VLOOKUP($C66,구분표!$A$2:$C$313,3,FALSE),"")</f>
        <v/>
      </c>
      <c r="C66" s="29"/>
      <c r="D66" s="33"/>
      <c r="E66" s="34"/>
      <c r="F66" s="34"/>
      <c r="G66" s="34"/>
      <c r="H66" s="113"/>
      <c r="I66" s="40"/>
      <c r="J66" s="38"/>
      <c r="K66" s="41"/>
      <c r="L66" s="46">
        <f t="shared" si="85"/>
        <v>0</v>
      </c>
      <c r="M66" s="38"/>
      <c r="N66" s="41"/>
      <c r="O66" s="48">
        <f t="shared" si="86"/>
        <v>0</v>
      </c>
      <c r="P66" s="25" t="str">
        <f t="shared" si="4"/>
        <v>X</v>
      </c>
      <c r="Q66" s="60"/>
      <c r="R66" s="60"/>
      <c r="S66" s="112"/>
      <c r="U66" s="25"/>
      <c r="W66" s="25"/>
      <c r="X66" s="38">
        <f t="shared" si="87"/>
        <v>0</v>
      </c>
      <c r="Y66" s="38">
        <f t="shared" si="88"/>
        <v>0</v>
      </c>
      <c r="Z66" s="25" t="str">
        <f t="shared" si="89"/>
        <v>OK</v>
      </c>
      <c r="AB66" s="25"/>
      <c r="AC66" s="38">
        <f t="shared" si="90"/>
        <v>0</v>
      </c>
      <c r="AD66" s="38">
        <f t="shared" si="91"/>
        <v>0</v>
      </c>
      <c r="AE66" s="25" t="str">
        <f t="shared" si="82"/>
        <v>OK</v>
      </c>
      <c r="AG66" s="25" t="str">
        <f t="shared" si="83"/>
        <v/>
      </c>
      <c r="AI66" s="22" t="str">
        <f t="shared" si="92"/>
        <v/>
      </c>
      <c r="AJ66" s="60" t="str">
        <f t="shared" si="6"/>
        <v/>
      </c>
      <c r="AL66" s="25" t="str">
        <f t="array" ref="AL66">IF(C66="","",INDEX(구분표!$I$2:$I$313, MATCH(1,(구분표!$E$2:$E$313='17년일출'!B66)*(구분표!$F$2:$F$313='17년일출'!C66)*(구분표!$G$2:$G$313='17년일출'!A66),0)))</f>
        <v/>
      </c>
      <c r="AN66" s="25"/>
    </row>
    <row r="67" spans="1:40" ht="50.1" hidden="1" customHeight="1" x14ac:dyDescent="0.3">
      <c r="A67" s="31" t="str">
        <f>IFERROR(VLOOKUP($C67,구분표!$A$2:$C$313,2,FALSE),"")</f>
        <v/>
      </c>
      <c r="B67" s="22" t="str">
        <f>IFERROR(VLOOKUP($C67,구분표!$A$2:$C$313,3,FALSE),"")</f>
        <v/>
      </c>
      <c r="C67" s="29"/>
      <c r="D67" s="33"/>
      <c r="E67" s="34"/>
      <c r="F67" s="34"/>
      <c r="G67" s="34"/>
      <c r="H67" s="113"/>
      <c r="I67" s="40"/>
      <c r="J67" s="38"/>
      <c r="K67" s="41"/>
      <c r="L67" s="46">
        <f t="shared" si="85"/>
        <v>0</v>
      </c>
      <c r="M67" s="38"/>
      <c r="N67" s="41"/>
      <c r="O67" s="48">
        <f t="shared" si="86"/>
        <v>0</v>
      </c>
      <c r="P67" s="25" t="str">
        <f t="shared" si="4"/>
        <v>X</v>
      </c>
      <c r="Q67" s="60"/>
      <c r="R67" s="60"/>
      <c r="S67" s="112"/>
      <c r="U67" s="25"/>
      <c r="W67" s="25"/>
      <c r="X67" s="38">
        <f t="shared" si="87"/>
        <v>0</v>
      </c>
      <c r="Y67" s="38">
        <f t="shared" si="88"/>
        <v>0</v>
      </c>
      <c r="Z67" s="25" t="str">
        <f t="shared" si="89"/>
        <v>OK</v>
      </c>
      <c r="AB67" s="25"/>
      <c r="AC67" s="38">
        <f t="shared" si="90"/>
        <v>0</v>
      </c>
      <c r="AD67" s="38">
        <f t="shared" si="91"/>
        <v>0</v>
      </c>
      <c r="AE67" s="25" t="str">
        <f t="shared" si="82"/>
        <v>OK</v>
      </c>
      <c r="AG67" s="25" t="str">
        <f t="shared" si="83"/>
        <v/>
      </c>
      <c r="AI67" s="22" t="str">
        <f t="shared" si="92"/>
        <v/>
      </c>
      <c r="AJ67" s="60" t="str">
        <f t="shared" si="6"/>
        <v/>
      </c>
      <c r="AL67" s="25" t="str">
        <f t="array" ref="AL67">IF(C67="","",INDEX(구분표!$I$2:$I$313, MATCH(1,(구분표!$E$2:$E$313='17년일출'!B67)*(구분표!$F$2:$F$313='17년일출'!C67)*(구분표!$G$2:$G$313='17년일출'!A67),0)))</f>
        <v/>
      </c>
      <c r="AN67" s="25"/>
    </row>
    <row r="68" spans="1:40" ht="50.1" hidden="1" customHeight="1" x14ac:dyDescent="0.3">
      <c r="A68" s="31" t="str">
        <f>IFERROR(VLOOKUP($C68,구분표!$A$2:$C$313,2,FALSE),"")</f>
        <v/>
      </c>
      <c r="B68" s="22" t="str">
        <f>IFERROR(VLOOKUP($C68,구분표!$A$2:$C$313,3,FALSE),"")</f>
        <v/>
      </c>
      <c r="C68" s="29"/>
      <c r="D68" s="33"/>
      <c r="E68" s="34"/>
      <c r="F68" s="34"/>
      <c r="G68" s="34"/>
      <c r="H68" s="113"/>
      <c r="I68" s="40"/>
      <c r="J68" s="38"/>
      <c r="K68" s="41"/>
      <c r="L68" s="46">
        <f t="shared" si="85"/>
        <v>0</v>
      </c>
      <c r="M68" s="38"/>
      <c r="N68" s="41"/>
      <c r="O68" s="48">
        <f t="shared" si="86"/>
        <v>0</v>
      </c>
      <c r="P68" s="25" t="str">
        <f t="shared" si="4"/>
        <v>X</v>
      </c>
      <c r="Q68" s="60"/>
      <c r="R68" s="60"/>
      <c r="S68" s="112"/>
      <c r="U68" s="25"/>
      <c r="W68" s="25"/>
      <c r="X68" s="38">
        <f t="shared" si="87"/>
        <v>0</v>
      </c>
      <c r="Y68" s="38">
        <f t="shared" si="88"/>
        <v>0</v>
      </c>
      <c r="Z68" s="25" t="str">
        <f t="shared" si="89"/>
        <v>OK</v>
      </c>
      <c r="AB68" s="25"/>
      <c r="AC68" s="38">
        <f t="shared" si="90"/>
        <v>0</v>
      </c>
      <c r="AD68" s="38">
        <f t="shared" si="91"/>
        <v>0</v>
      </c>
      <c r="AE68" s="25" t="str">
        <f t="shared" si="82"/>
        <v>OK</v>
      </c>
      <c r="AG68" s="25" t="str">
        <f t="shared" si="83"/>
        <v/>
      </c>
      <c r="AI68" s="22" t="str">
        <f t="shared" si="92"/>
        <v/>
      </c>
      <c r="AJ68" s="60" t="str">
        <f t="shared" si="6"/>
        <v/>
      </c>
      <c r="AL68" s="25" t="str">
        <f t="array" ref="AL68">IF(C68="","",INDEX(구분표!$I$2:$I$313, MATCH(1,(구분표!$E$2:$E$313='17년일출'!B68)*(구분표!$F$2:$F$313='17년일출'!C68)*(구분표!$G$2:$G$313='17년일출'!A68),0)))</f>
        <v/>
      </c>
      <c r="AN68" s="25"/>
    </row>
    <row r="69" spans="1:40" ht="50.1" hidden="1" customHeight="1" x14ac:dyDescent="0.3">
      <c r="A69" s="31" t="str">
        <f>IFERROR(VLOOKUP($C69,구분표!$A$2:$C$313,2,FALSE),"")</f>
        <v/>
      </c>
      <c r="B69" s="22" t="str">
        <f>IFERROR(VLOOKUP($C69,구분표!$A$2:$C$313,3,FALSE),"")</f>
        <v/>
      </c>
      <c r="C69" s="29"/>
      <c r="D69" s="33"/>
      <c r="E69" s="34"/>
      <c r="F69" s="34"/>
      <c r="G69" s="34"/>
      <c r="H69" s="113"/>
      <c r="I69" s="40"/>
      <c r="J69" s="38"/>
      <c r="K69" s="41"/>
      <c r="L69" s="46">
        <f t="shared" si="85"/>
        <v>0</v>
      </c>
      <c r="M69" s="38"/>
      <c r="N69" s="41"/>
      <c r="O69" s="48">
        <f t="shared" si="86"/>
        <v>0</v>
      </c>
      <c r="P69" s="25" t="str">
        <f t="shared" si="4"/>
        <v>X</v>
      </c>
      <c r="Q69" s="60"/>
      <c r="R69" s="60"/>
      <c r="S69" s="112"/>
      <c r="U69" s="25"/>
      <c r="W69" s="25"/>
      <c r="X69" s="38">
        <f t="shared" si="87"/>
        <v>0</v>
      </c>
      <c r="Y69" s="38">
        <f t="shared" si="88"/>
        <v>0</v>
      </c>
      <c r="Z69" s="25" t="str">
        <f t="shared" si="89"/>
        <v>OK</v>
      </c>
      <c r="AB69" s="25"/>
      <c r="AC69" s="38">
        <f t="shared" si="90"/>
        <v>0</v>
      </c>
      <c r="AD69" s="38">
        <f t="shared" si="91"/>
        <v>0</v>
      </c>
      <c r="AE69" s="25" t="str">
        <f t="shared" si="82"/>
        <v>OK</v>
      </c>
      <c r="AG69" s="25" t="str">
        <f t="shared" si="83"/>
        <v/>
      </c>
      <c r="AI69" s="22" t="str">
        <f t="shared" si="92"/>
        <v/>
      </c>
      <c r="AJ69" s="60" t="str">
        <f t="shared" si="6"/>
        <v/>
      </c>
      <c r="AL69" s="25" t="str">
        <f t="array" ref="AL69">IF(C69="","",INDEX(구분표!$I$2:$I$313, MATCH(1,(구분표!$E$2:$E$313='17년일출'!B69)*(구분표!$F$2:$F$313='17년일출'!C69)*(구분표!$G$2:$G$313='17년일출'!A69),0)))</f>
        <v/>
      </c>
      <c r="AN69" s="25"/>
    </row>
    <row r="70" spans="1:40" ht="50.1" hidden="1" customHeight="1" x14ac:dyDescent="0.3">
      <c r="A70" s="31" t="str">
        <f>IFERROR(VLOOKUP($C70,구분표!$A$2:$C$313,2,FALSE),"")</f>
        <v/>
      </c>
      <c r="B70" s="22" t="str">
        <f>IFERROR(VLOOKUP($C70,구분표!$A$2:$C$313,3,FALSE),"")</f>
        <v/>
      </c>
      <c r="C70" s="29"/>
      <c r="D70" s="33"/>
      <c r="E70" s="34"/>
      <c r="F70" s="34"/>
      <c r="G70" s="34"/>
      <c r="H70" s="113"/>
      <c r="I70" s="40"/>
      <c r="J70" s="38"/>
      <c r="K70" s="41"/>
      <c r="L70" s="46">
        <f t="shared" si="85"/>
        <v>0</v>
      </c>
      <c r="M70" s="38"/>
      <c r="N70" s="41"/>
      <c r="O70" s="48">
        <f t="shared" si="86"/>
        <v>0</v>
      </c>
      <c r="P70" s="25" t="str">
        <f t="shared" si="4"/>
        <v>X</v>
      </c>
      <c r="Q70" s="60"/>
      <c r="R70" s="60"/>
      <c r="S70" s="112"/>
      <c r="U70" s="25"/>
      <c r="W70" s="25"/>
      <c r="X70" s="38">
        <f t="shared" si="87"/>
        <v>0</v>
      </c>
      <c r="Y70" s="38">
        <f t="shared" si="88"/>
        <v>0</v>
      </c>
      <c r="Z70" s="25" t="str">
        <f t="shared" si="89"/>
        <v>OK</v>
      </c>
      <c r="AB70" s="25"/>
      <c r="AC70" s="38">
        <f t="shared" si="90"/>
        <v>0</v>
      </c>
      <c r="AD70" s="38">
        <f t="shared" si="91"/>
        <v>0</v>
      </c>
      <c r="AE70" s="25" t="str">
        <f t="shared" si="82"/>
        <v>OK</v>
      </c>
      <c r="AG70" s="25" t="str">
        <f t="shared" si="83"/>
        <v/>
      </c>
      <c r="AI70" s="22" t="str">
        <f t="shared" si="92"/>
        <v/>
      </c>
      <c r="AJ70" s="60" t="str">
        <f t="shared" si="6"/>
        <v/>
      </c>
      <c r="AL70" s="25" t="str">
        <f t="array" ref="AL70">IF(C70="","",INDEX(구분표!$I$2:$I$313, MATCH(1,(구분표!$E$2:$E$313='17년일출'!B70)*(구분표!$F$2:$F$313='17년일출'!C70)*(구분표!$G$2:$G$313='17년일출'!A70),0)))</f>
        <v/>
      </c>
      <c r="AN70" s="25"/>
    </row>
    <row r="71" spans="1:40" ht="50.1" hidden="1" customHeight="1" x14ac:dyDescent="0.3">
      <c r="A71" s="31" t="str">
        <f>IFERROR(VLOOKUP($C71,구분표!$A$2:$C$313,2,FALSE),"")</f>
        <v/>
      </c>
      <c r="B71" s="22" t="str">
        <f>IFERROR(VLOOKUP($C71,구분표!$A$2:$C$313,3,FALSE),"")</f>
        <v/>
      </c>
      <c r="C71" s="29"/>
      <c r="D71" s="33"/>
      <c r="E71" s="34"/>
      <c r="F71" s="34"/>
      <c r="G71" s="34"/>
      <c r="H71" s="33"/>
      <c r="I71" s="40"/>
      <c r="J71" s="38"/>
      <c r="K71" s="41"/>
      <c r="L71" s="46">
        <f t="shared" si="85"/>
        <v>0</v>
      </c>
      <c r="M71" s="38"/>
      <c r="N71" s="41"/>
      <c r="O71" s="48">
        <f t="shared" si="86"/>
        <v>0</v>
      </c>
      <c r="P71" s="25" t="str">
        <f t="shared" si="4"/>
        <v>X</v>
      </c>
      <c r="Q71" s="60"/>
      <c r="R71" s="60"/>
      <c r="S71" s="27"/>
      <c r="U71" s="25"/>
      <c r="W71" s="25"/>
      <c r="X71" s="38">
        <f t="shared" si="87"/>
        <v>0</v>
      </c>
      <c r="Y71" s="38">
        <f t="shared" si="88"/>
        <v>0</v>
      </c>
      <c r="Z71" s="25" t="str">
        <f t="shared" si="89"/>
        <v>OK</v>
      </c>
      <c r="AB71" s="25"/>
      <c r="AC71" s="38">
        <f t="shared" si="90"/>
        <v>0</v>
      </c>
      <c r="AD71" s="38">
        <f t="shared" si="91"/>
        <v>0</v>
      </c>
      <c r="AE71" s="25" t="str">
        <f t="shared" si="82"/>
        <v>OK</v>
      </c>
      <c r="AG71" s="25" t="str">
        <f t="shared" ref="AG71:AG193" si="93">IF(W71="","",IF(W71="도비","세입없음","직접입력"))</f>
        <v/>
      </c>
      <c r="AI71" s="22" t="str">
        <f t="shared" si="92"/>
        <v/>
      </c>
      <c r="AJ71" s="60" t="str">
        <f t="shared" si="6"/>
        <v/>
      </c>
      <c r="AL71" s="25" t="str">
        <f t="array" ref="AL71">IF(C71="","",INDEX(구분표!$I$2:$I$313, MATCH(1,(구분표!$E$2:$E$313='17년일출'!B71)*(구분표!$F$2:$F$313='17년일출'!C71)*(구분표!$G$2:$G$313='17년일출'!A71),0)))</f>
        <v/>
      </c>
      <c r="AN71" s="25"/>
    </row>
    <row r="72" spans="1:40" ht="50.1" hidden="1" customHeight="1" x14ac:dyDescent="0.3">
      <c r="A72" s="31" t="str">
        <f>IFERROR(VLOOKUP($C72,구분표!$A$2:$C$313,2,FALSE),"")</f>
        <v/>
      </c>
      <c r="B72" s="22" t="str">
        <f>IFERROR(VLOOKUP($C72,구분표!$A$2:$C$313,3,FALSE),"")</f>
        <v/>
      </c>
      <c r="C72" s="29"/>
      <c r="D72" s="33"/>
      <c r="E72" s="34"/>
      <c r="F72" s="34"/>
      <c r="G72" s="34"/>
      <c r="H72" s="33"/>
      <c r="I72" s="40"/>
      <c r="J72" s="38"/>
      <c r="K72" s="41"/>
      <c r="L72" s="46">
        <f t="shared" si="85"/>
        <v>0</v>
      </c>
      <c r="M72" s="38"/>
      <c r="N72" s="41"/>
      <c r="O72" s="48">
        <f t="shared" si="86"/>
        <v>0</v>
      </c>
      <c r="P72" s="25" t="str">
        <f t="shared" si="4"/>
        <v>X</v>
      </c>
      <c r="Q72" s="60"/>
      <c r="R72" s="60"/>
      <c r="S72" s="27"/>
      <c r="U72" s="25"/>
      <c r="W72" s="25"/>
      <c r="X72" s="38">
        <f t="shared" si="87"/>
        <v>0</v>
      </c>
      <c r="Y72" s="38">
        <f t="shared" si="88"/>
        <v>0</v>
      </c>
      <c r="Z72" s="25" t="str">
        <f t="shared" si="89"/>
        <v>OK</v>
      </c>
      <c r="AB72" s="25"/>
      <c r="AC72" s="38">
        <f t="shared" si="90"/>
        <v>0</v>
      </c>
      <c r="AD72" s="38">
        <f t="shared" si="91"/>
        <v>0</v>
      </c>
      <c r="AE72" s="25" t="str">
        <f t="shared" si="82"/>
        <v>OK</v>
      </c>
      <c r="AG72" s="25" t="str">
        <f t="shared" si="93"/>
        <v/>
      </c>
      <c r="AI72" s="22" t="str">
        <f t="shared" si="92"/>
        <v/>
      </c>
      <c r="AJ72" s="60" t="str">
        <f t="shared" si="6"/>
        <v/>
      </c>
      <c r="AL72" s="25" t="str">
        <f t="array" ref="AL72">IF(C72="","",INDEX(구분표!$I$2:$I$313, MATCH(1,(구분표!$E$2:$E$313='17년일출'!B72)*(구분표!$F$2:$F$313='17년일출'!C72)*(구분표!$G$2:$G$313='17년일출'!A72),0)))</f>
        <v/>
      </c>
      <c r="AN72" s="25"/>
    </row>
    <row r="73" spans="1:40" ht="50.1" customHeight="1" x14ac:dyDescent="0.3">
      <c r="A73" s="52" t="s">
        <v>508</v>
      </c>
      <c r="B73" s="53"/>
      <c r="C73" s="54"/>
      <c r="D73" s="53"/>
      <c r="E73" s="54"/>
      <c r="F73" s="54"/>
      <c r="G73" s="54"/>
      <c r="H73" s="53"/>
      <c r="I73" s="55">
        <f t="shared" ref="I73:O73" si="94">SUM(I74:I190)</f>
        <v>103927956</v>
      </c>
      <c r="J73" s="55">
        <f t="shared" si="94"/>
        <v>-13582625</v>
      </c>
      <c r="K73" s="55">
        <f t="shared" si="94"/>
        <v>20160740</v>
      </c>
      <c r="L73" s="55">
        <f t="shared" si="94"/>
        <v>110506071</v>
      </c>
      <c r="M73" s="55">
        <f t="shared" si="94"/>
        <v>0</v>
      </c>
      <c r="N73" s="55">
        <f t="shared" si="94"/>
        <v>0</v>
      </c>
      <c r="O73" s="55">
        <f t="shared" si="94"/>
        <v>98723579</v>
      </c>
      <c r="P73" s="56"/>
      <c r="Q73" s="183"/>
      <c r="R73" s="183"/>
      <c r="S73" s="57"/>
      <c r="U73" s="25"/>
      <c r="W73" s="25"/>
      <c r="X73" s="38"/>
      <c r="Y73" s="38"/>
      <c r="Z73" s="25"/>
      <c r="AB73" s="25"/>
      <c r="AC73" s="38"/>
      <c r="AD73" s="38"/>
      <c r="AE73" s="25"/>
      <c r="AG73" s="25" t="str">
        <f t="shared" si="93"/>
        <v/>
      </c>
      <c r="AI73" s="22"/>
      <c r="AJ73" s="60"/>
      <c r="AL73" s="25"/>
      <c r="AN73" s="25"/>
    </row>
    <row r="74" spans="1:40" ht="50.1" customHeight="1" x14ac:dyDescent="0.3">
      <c r="A74" s="31" t="str">
        <f>IFERROR(VLOOKUP($C74,구분표!$A$2:$C$313,2,FALSE),"")</f>
        <v>보건복지위원회</v>
      </c>
      <c r="B74" s="22" t="str">
        <f>IFERROR(VLOOKUP($C74,구분표!$A$2:$C$313,3,FALSE),"")</f>
        <v>보건복지국</v>
      </c>
      <c r="C74" s="29" t="s">
        <v>832</v>
      </c>
      <c r="D74" s="33" t="s">
        <v>830</v>
      </c>
      <c r="E74" s="33" t="s">
        <v>927</v>
      </c>
      <c r="F74" s="34">
        <v>897</v>
      </c>
      <c r="G74" s="33">
        <v>336</v>
      </c>
      <c r="H74" s="113" t="s">
        <v>852</v>
      </c>
      <c r="I74" s="40">
        <v>14285470</v>
      </c>
      <c r="J74" s="38"/>
      <c r="K74" s="41">
        <v>360718</v>
      </c>
      <c r="L74" s="46">
        <f t="shared" ref="L74:L190" si="95">I74+J74+K74</f>
        <v>14646188</v>
      </c>
      <c r="M74" s="38"/>
      <c r="N74" s="41"/>
      <c r="O74" s="48">
        <f t="shared" ref="O74:O190" si="96">I74+M74+N74</f>
        <v>14285470</v>
      </c>
      <c r="P74" s="25" t="str">
        <f t="shared" si="4"/>
        <v>X</v>
      </c>
      <c r="Q74" s="60"/>
      <c r="R74" s="187" t="s">
        <v>853</v>
      </c>
      <c r="S74" s="112"/>
      <c r="U74" s="25" t="s">
        <v>836</v>
      </c>
      <c r="W74" s="25" t="s">
        <v>837</v>
      </c>
      <c r="X74" s="38">
        <v>0</v>
      </c>
      <c r="Y74" s="38">
        <v>360718</v>
      </c>
      <c r="Z74" s="25" t="str">
        <f t="shared" ref="Z74:Z190" si="97">IF(SUM($J74:$K74)=SUM($X74:$Y74),"OK","검토")</f>
        <v>OK</v>
      </c>
      <c r="AB74" s="25"/>
      <c r="AC74" s="38" t="str">
        <f t="shared" ref="AC74:AC190" si="98">IF($W74&lt;&gt;"도비",IF($U74="국도비","직접입력",SUM($M74:$N74)),)</f>
        <v>직접입력</v>
      </c>
      <c r="AD74" s="38" t="str">
        <f>IF($W74="도비",SUM(M74:N74),IF($U74="국도비","직접입력",SUM(M74:N74)-AC74))</f>
        <v>직접입력</v>
      </c>
      <c r="AE74" s="25" t="str">
        <f t="shared" si="82"/>
        <v>OK</v>
      </c>
      <c r="AG74" s="25" t="s">
        <v>933</v>
      </c>
      <c r="AI74" s="22">
        <f t="shared" ref="AI74:AI105" si="99">IF(AG74="","",COUNTIF($AG$7:$AG$223,AG74))</f>
        <v>41</v>
      </c>
      <c r="AJ74" s="60" t="str">
        <f t="shared" si="6"/>
        <v>OK</v>
      </c>
      <c r="AL74" s="25" t="str">
        <f t="array" ref="AL74">IF(C74="","",INDEX(구분표!$I$2:$I$313, MATCH(1,(구분표!$E$2:$E$313='17년일출'!B74)*(구분표!$F$2:$F$313='17년일출'!C74)*(구분표!$G$2:$G$313='17년일출'!A74),0)))</f>
        <v>0245</v>
      </c>
      <c r="AN74" s="25"/>
    </row>
    <row r="75" spans="1:40" ht="50.1" customHeight="1" x14ac:dyDescent="0.3">
      <c r="A75" s="31" t="str">
        <f>IFERROR(VLOOKUP($C75,구분표!$A$2:$C$313,2,FALSE),"")</f>
        <v>보건복지위원회</v>
      </c>
      <c r="B75" s="22" t="str">
        <f>IFERROR(VLOOKUP($C75,구분표!$A$2:$C$313,3,FALSE),"")</f>
        <v>보건복지국</v>
      </c>
      <c r="C75" s="29" t="s">
        <v>832</v>
      </c>
      <c r="D75" s="33" t="s">
        <v>830</v>
      </c>
      <c r="E75" s="33" t="s">
        <v>927</v>
      </c>
      <c r="F75" s="34">
        <v>899</v>
      </c>
      <c r="G75" s="33">
        <v>366</v>
      </c>
      <c r="H75" s="113" t="s">
        <v>856</v>
      </c>
      <c r="I75" s="40">
        <v>34266027</v>
      </c>
      <c r="J75" s="38"/>
      <c r="K75" s="41">
        <v>5358788</v>
      </c>
      <c r="L75" s="46">
        <f t="shared" ref="L75:L181" si="100">I75+J75+K75</f>
        <v>39624815</v>
      </c>
      <c r="M75" s="38"/>
      <c r="N75" s="41"/>
      <c r="O75" s="48">
        <f t="shared" ref="O75:O83" si="101">I75+M75+N75</f>
        <v>34266027</v>
      </c>
      <c r="P75" s="25" t="str">
        <f t="shared" ref="P75:P80" si="102">IF(AND((L75=0),(O75&gt;0)),"O",IF(AND((J75&lt;0),(L75-O75&lt;0)),"O","X"))</f>
        <v>X</v>
      </c>
      <c r="Q75" s="60"/>
      <c r="R75" s="187" t="s">
        <v>835</v>
      </c>
      <c r="S75" s="112"/>
      <c r="U75" s="25" t="s">
        <v>836</v>
      </c>
      <c r="W75" s="25" t="s">
        <v>837</v>
      </c>
      <c r="X75" s="38">
        <v>4659815</v>
      </c>
      <c r="Y75" s="38">
        <v>698973</v>
      </c>
      <c r="Z75" s="25" t="str">
        <f t="shared" si="97"/>
        <v>OK</v>
      </c>
      <c r="AB75" s="25"/>
      <c r="AC75" s="38" t="str">
        <f t="shared" si="98"/>
        <v>직접입력</v>
      </c>
      <c r="AD75" s="38" t="str">
        <f>IF($W75="도비",SUM(M75:N75),IF($U75="국도비","직접입력",SUM(M75:N75)-AC75))</f>
        <v>직접입력</v>
      </c>
      <c r="AE75" s="25" t="str">
        <f t="shared" ref="AE75" si="103">IF(SUM(M75:N75)=SUM(AC75:AD75),"OK","검토")</f>
        <v>OK</v>
      </c>
      <c r="AG75" s="25" t="s">
        <v>859</v>
      </c>
      <c r="AI75" s="22">
        <f t="shared" si="99"/>
        <v>6</v>
      </c>
      <c r="AJ75" s="60" t="str">
        <f t="shared" ref="AJ75:AJ190" si="104">IF(W75="","",IF(AND(W75="도비",AG75="세입없음"),"OK",IF(AND(W75&lt;&gt;"도비",AG75&lt;&gt;""),"OK","@@")))</f>
        <v>OK</v>
      </c>
      <c r="AL75" s="25" t="str">
        <f t="array" ref="AL75">IF(C75="","",INDEX(구분표!$I$2:$I$313, MATCH(1,(구분표!$E$2:$E$313='17년일출'!B75)*(구분표!$F$2:$F$313='17년일출'!C75)*(구분표!$G$2:$G$313='17년일출'!A75),0)))</f>
        <v>0245</v>
      </c>
      <c r="AN75" s="25"/>
    </row>
    <row r="76" spans="1:40" ht="50.1" customHeight="1" x14ac:dyDescent="0.3">
      <c r="A76" s="31" t="str">
        <f>IFERROR(VLOOKUP($C76,구분표!$A$2:$C$313,2,FALSE),"")</f>
        <v>보건복지위원회</v>
      </c>
      <c r="B76" s="22" t="str">
        <f>IFERROR(VLOOKUP($C76,구분표!$A$2:$C$313,3,FALSE),"")</f>
        <v>보건복지국</v>
      </c>
      <c r="C76" s="29" t="s">
        <v>832</v>
      </c>
      <c r="D76" s="33" t="s">
        <v>830</v>
      </c>
      <c r="E76" s="33" t="s">
        <v>927</v>
      </c>
      <c r="F76" s="34">
        <v>899</v>
      </c>
      <c r="G76" s="33">
        <v>366</v>
      </c>
      <c r="H76" s="113" t="s">
        <v>925</v>
      </c>
      <c r="I76" s="40">
        <v>1658972</v>
      </c>
      <c r="J76" s="38"/>
      <c r="K76" s="189">
        <v>403439</v>
      </c>
      <c r="L76" s="46">
        <f t="shared" si="100"/>
        <v>2062411</v>
      </c>
      <c r="M76" s="38"/>
      <c r="N76" s="41"/>
      <c r="O76" s="48">
        <f t="shared" si="101"/>
        <v>1658972</v>
      </c>
      <c r="P76" s="25" t="str">
        <f t="shared" si="102"/>
        <v>X</v>
      </c>
      <c r="Q76" s="60"/>
      <c r="R76" s="187" t="s">
        <v>835</v>
      </c>
      <c r="S76" s="112"/>
      <c r="U76" s="25" t="s">
        <v>836</v>
      </c>
      <c r="W76" s="25" t="s">
        <v>837</v>
      </c>
      <c r="X76" s="217">
        <v>350817</v>
      </c>
      <c r="Y76" s="217">
        <v>52622</v>
      </c>
      <c r="Z76" s="25" t="str">
        <f t="shared" si="97"/>
        <v>OK</v>
      </c>
      <c r="AB76" s="25"/>
      <c r="AC76" s="38" t="str">
        <f t="shared" si="98"/>
        <v>직접입력</v>
      </c>
      <c r="AD76" s="38" t="str">
        <f t="shared" ref="AD76:AD84" si="105">IF($W76="도비",SUM(M76:N76),IF($U76="국도비","직접입력",SUM(M76:N76)-AC76))</f>
        <v>직접입력</v>
      </c>
      <c r="AE76" s="25" t="str">
        <f t="shared" ref="AE76:AE84" si="106">IF(SUM(M76:N76)=SUM(AC76:AD76),"OK","검토")</f>
        <v>OK</v>
      </c>
      <c r="AG76" s="25" t="s">
        <v>859</v>
      </c>
      <c r="AI76" s="22">
        <f t="shared" si="99"/>
        <v>6</v>
      </c>
      <c r="AJ76" s="60" t="str">
        <f t="shared" si="104"/>
        <v>OK</v>
      </c>
      <c r="AL76" s="25" t="str">
        <f t="array" ref="AL76">IF(C76="","",INDEX(구분표!$I$2:$I$313, MATCH(1,(구분표!$E$2:$E$313='17년일출'!B76)*(구분표!$F$2:$F$313='17년일출'!C76)*(구분표!$G$2:$G$313='17년일출'!A76),0)))</f>
        <v>0245</v>
      </c>
      <c r="AN76" s="25"/>
    </row>
    <row r="77" spans="1:40" ht="50.1" customHeight="1" x14ac:dyDescent="0.3">
      <c r="A77" s="31" t="str">
        <f>IFERROR(VLOOKUP($C77,구분표!$A$2:$C$313,2,FALSE),"")</f>
        <v>보건복지위원회</v>
      </c>
      <c r="B77" s="22" t="str">
        <f>IFERROR(VLOOKUP($C77,구분표!$A$2:$C$313,3,FALSE),"")</f>
        <v>보건복지국</v>
      </c>
      <c r="C77" s="29" t="s">
        <v>832</v>
      </c>
      <c r="D77" s="33" t="s">
        <v>830</v>
      </c>
      <c r="E77" s="33" t="s">
        <v>927</v>
      </c>
      <c r="F77" s="34">
        <v>899</v>
      </c>
      <c r="G77" s="33">
        <v>366</v>
      </c>
      <c r="H77" s="113" t="s">
        <v>858</v>
      </c>
      <c r="I77" s="40">
        <v>154935</v>
      </c>
      <c r="J77" s="38">
        <v>-154935</v>
      </c>
      <c r="K77" s="41"/>
      <c r="L77" s="46">
        <f t="shared" si="100"/>
        <v>0</v>
      </c>
      <c r="M77" s="38"/>
      <c r="N77" s="41"/>
      <c r="O77" s="48">
        <f t="shared" si="101"/>
        <v>154935</v>
      </c>
      <c r="P77" s="25" t="str">
        <f t="shared" si="102"/>
        <v>O</v>
      </c>
      <c r="Q77" s="60"/>
      <c r="R77" s="187" t="s">
        <v>835</v>
      </c>
      <c r="S77" s="112"/>
      <c r="U77" s="25" t="s">
        <v>836</v>
      </c>
      <c r="W77" s="25" t="s">
        <v>837</v>
      </c>
      <c r="X77" s="38">
        <v>-134726</v>
      </c>
      <c r="Y77" s="38">
        <v>-20209</v>
      </c>
      <c r="Z77" s="25" t="str">
        <f t="shared" si="97"/>
        <v>OK</v>
      </c>
      <c r="AB77" s="25"/>
      <c r="AC77" s="38" t="str">
        <f t="shared" si="98"/>
        <v>직접입력</v>
      </c>
      <c r="AD77" s="38" t="str">
        <f t="shared" si="105"/>
        <v>직접입력</v>
      </c>
      <c r="AE77" s="25" t="str">
        <f t="shared" si="106"/>
        <v>OK</v>
      </c>
      <c r="AG77" s="25" t="s">
        <v>859</v>
      </c>
      <c r="AI77" s="22">
        <f t="shared" si="99"/>
        <v>6</v>
      </c>
      <c r="AJ77" s="60" t="str">
        <f t="shared" si="104"/>
        <v>OK</v>
      </c>
      <c r="AL77" s="25" t="str">
        <f t="array" ref="AL77">IF(C77="","",INDEX(구분표!$I$2:$I$313, MATCH(1,(구분표!$E$2:$E$313='17년일출'!B77)*(구분표!$F$2:$F$313='17년일출'!C77)*(구분표!$G$2:$G$313='17년일출'!A77),0)))</f>
        <v>0245</v>
      </c>
      <c r="AN77" s="25"/>
    </row>
    <row r="78" spans="1:40" ht="50.1" customHeight="1" x14ac:dyDescent="0.3">
      <c r="A78" s="31" t="str">
        <f>IFERROR(VLOOKUP($C78,구분표!$A$2:$C$313,2,FALSE),"")</f>
        <v>보건복지위원회</v>
      </c>
      <c r="B78" s="22" t="str">
        <f>IFERROR(VLOOKUP($C78,구분표!$A$2:$C$313,3,FALSE),"")</f>
        <v>보건복지국</v>
      </c>
      <c r="C78" s="29" t="s">
        <v>832</v>
      </c>
      <c r="D78" s="33" t="s">
        <v>830</v>
      </c>
      <c r="E78" s="33" t="s">
        <v>927</v>
      </c>
      <c r="F78" s="34">
        <v>903</v>
      </c>
      <c r="G78" s="33">
        <v>411</v>
      </c>
      <c r="H78" s="113" t="s">
        <v>860</v>
      </c>
      <c r="I78" s="40">
        <v>32796</v>
      </c>
      <c r="J78" s="38">
        <v>-1149</v>
      </c>
      <c r="K78" s="41"/>
      <c r="L78" s="46">
        <f t="shared" si="100"/>
        <v>31647</v>
      </c>
      <c r="M78" s="38"/>
      <c r="N78" s="41"/>
      <c r="O78" s="48">
        <f t="shared" si="101"/>
        <v>32796</v>
      </c>
      <c r="P78" s="25" t="str">
        <f t="shared" si="102"/>
        <v>O</v>
      </c>
      <c r="Q78" s="60"/>
      <c r="R78" s="187" t="s">
        <v>835</v>
      </c>
      <c r="S78" s="112"/>
      <c r="U78" s="25" t="s">
        <v>836</v>
      </c>
      <c r="W78" s="25" t="s">
        <v>837</v>
      </c>
      <c r="X78" s="38">
        <v>366</v>
      </c>
      <c r="Y78" s="38">
        <v>-1515</v>
      </c>
      <c r="Z78" s="25" t="str">
        <f t="shared" si="97"/>
        <v>OK</v>
      </c>
      <c r="AB78" s="25"/>
      <c r="AC78" s="38" t="str">
        <f t="shared" si="98"/>
        <v>직접입력</v>
      </c>
      <c r="AD78" s="38" t="str">
        <f t="shared" si="105"/>
        <v>직접입력</v>
      </c>
      <c r="AE78" s="25" t="str">
        <f t="shared" si="106"/>
        <v>OK</v>
      </c>
      <c r="AG78" s="25" t="s">
        <v>859</v>
      </c>
      <c r="AI78" s="22">
        <f t="shared" si="99"/>
        <v>6</v>
      </c>
      <c r="AJ78" s="60" t="str">
        <f t="shared" si="104"/>
        <v>OK</v>
      </c>
      <c r="AL78" s="25" t="str">
        <f t="array" ref="AL78">IF(C78="","",INDEX(구분표!$I$2:$I$313, MATCH(1,(구분표!$E$2:$E$313='17년일출'!B78)*(구분표!$F$2:$F$313='17년일출'!C78)*(구분표!$G$2:$G$313='17년일출'!A78),0)))</f>
        <v>0245</v>
      </c>
      <c r="AN78" s="25"/>
    </row>
    <row r="79" spans="1:40" ht="50.1" customHeight="1" x14ac:dyDescent="0.3">
      <c r="A79" s="31" t="str">
        <f>IFERROR(VLOOKUP($C79,구분표!$A$2:$C$313,2,FALSE),"")</f>
        <v>보건복지위원회</v>
      </c>
      <c r="B79" s="22" t="str">
        <f>IFERROR(VLOOKUP($C79,구분표!$A$2:$C$313,3,FALSE),"")</f>
        <v>복지여성실</v>
      </c>
      <c r="C79" s="29" t="s">
        <v>854</v>
      </c>
      <c r="D79" s="33" t="s">
        <v>830</v>
      </c>
      <c r="E79" s="33" t="s">
        <v>927</v>
      </c>
      <c r="F79" s="34">
        <v>978</v>
      </c>
      <c r="G79" s="33">
        <v>93</v>
      </c>
      <c r="H79" s="113" t="s">
        <v>855</v>
      </c>
      <c r="I79" s="40">
        <v>14488338</v>
      </c>
      <c r="J79" s="38"/>
      <c r="K79" s="41">
        <v>2417506</v>
      </c>
      <c r="L79" s="46">
        <f t="shared" si="100"/>
        <v>16905844</v>
      </c>
      <c r="M79" s="38"/>
      <c r="N79" s="41"/>
      <c r="O79" s="48">
        <f t="shared" si="101"/>
        <v>14488338</v>
      </c>
      <c r="P79" s="25" t="str">
        <f t="shared" si="102"/>
        <v>X</v>
      </c>
      <c r="Q79" s="60"/>
      <c r="R79" s="187" t="s">
        <v>835</v>
      </c>
      <c r="S79" s="112"/>
      <c r="U79" s="25" t="s">
        <v>836</v>
      </c>
      <c r="W79" s="25" t="s">
        <v>837</v>
      </c>
      <c r="X79" s="38">
        <v>2102179</v>
      </c>
      <c r="Y79" s="38">
        <v>315327</v>
      </c>
      <c r="Z79" s="25" t="str">
        <f t="shared" si="97"/>
        <v>OK</v>
      </c>
      <c r="AB79" s="25"/>
      <c r="AC79" s="38" t="str">
        <f t="shared" si="98"/>
        <v>직접입력</v>
      </c>
      <c r="AD79" s="38" t="str">
        <f t="shared" si="105"/>
        <v>직접입력</v>
      </c>
      <c r="AE79" s="25" t="str">
        <f t="shared" si="106"/>
        <v>OK</v>
      </c>
      <c r="AG79" s="25" t="s">
        <v>859</v>
      </c>
      <c r="AI79" s="22">
        <f t="shared" si="99"/>
        <v>6</v>
      </c>
      <c r="AJ79" s="60" t="str">
        <f t="shared" si="104"/>
        <v>OK</v>
      </c>
      <c r="AL79" s="25" t="str">
        <f t="array" ref="AL79">IF(C79="","",INDEX(구분표!$I$2:$I$313, MATCH(1,(구분표!$E$2:$E$313='17년일출'!B79)*(구분표!$F$2:$F$313='17년일출'!C79)*(구분표!$G$2:$G$313='17년일출'!A79),0)))</f>
        <v>0252</v>
      </c>
      <c r="AN79" s="25"/>
    </row>
    <row r="80" spans="1:40" ht="50.1" customHeight="1" x14ac:dyDescent="0.3">
      <c r="A80" s="31" t="str">
        <f>IFERROR(VLOOKUP($C80,구분표!$A$2:$C$313,2,FALSE),"")</f>
        <v>보건복지위원회</v>
      </c>
      <c r="B80" s="22" t="str">
        <f>IFERROR(VLOOKUP($C80,구분표!$A$2:$C$313,3,FALSE),"")</f>
        <v>복지여성실</v>
      </c>
      <c r="C80" s="29" t="s">
        <v>854</v>
      </c>
      <c r="D80" s="33" t="s">
        <v>830</v>
      </c>
      <c r="E80" s="33" t="s">
        <v>927</v>
      </c>
      <c r="F80" s="34">
        <v>978</v>
      </c>
      <c r="G80" s="33">
        <v>93</v>
      </c>
      <c r="H80" s="113" t="s">
        <v>857</v>
      </c>
      <c r="I80" s="40">
        <v>709848</v>
      </c>
      <c r="J80" s="38"/>
      <c r="K80" s="41">
        <v>163040</v>
      </c>
      <c r="L80" s="46">
        <f t="shared" si="100"/>
        <v>872888</v>
      </c>
      <c r="M80" s="38"/>
      <c r="N80" s="41"/>
      <c r="O80" s="48">
        <f t="shared" si="101"/>
        <v>709848</v>
      </c>
      <c r="P80" s="25" t="str">
        <f t="shared" si="102"/>
        <v>X</v>
      </c>
      <c r="Q80" s="60"/>
      <c r="R80" s="187" t="s">
        <v>835</v>
      </c>
      <c r="S80" s="112"/>
      <c r="U80" s="25" t="s">
        <v>836</v>
      </c>
      <c r="W80" s="25" t="s">
        <v>837</v>
      </c>
      <c r="X80" s="38">
        <v>141774</v>
      </c>
      <c r="Y80" s="38">
        <v>21266</v>
      </c>
      <c r="Z80" s="25" t="str">
        <f t="shared" si="97"/>
        <v>OK</v>
      </c>
      <c r="AB80" s="25"/>
      <c r="AC80" s="38" t="str">
        <f t="shared" si="98"/>
        <v>직접입력</v>
      </c>
      <c r="AD80" s="38" t="str">
        <f t="shared" si="105"/>
        <v>직접입력</v>
      </c>
      <c r="AE80" s="25" t="str">
        <f t="shared" si="106"/>
        <v>OK</v>
      </c>
      <c r="AG80" s="25" t="s">
        <v>859</v>
      </c>
      <c r="AI80" s="22">
        <f t="shared" si="99"/>
        <v>6</v>
      </c>
      <c r="AJ80" s="60" t="str">
        <f t="shared" si="104"/>
        <v>OK</v>
      </c>
      <c r="AL80" s="25" t="str">
        <f t="array" ref="AL80">IF(C80="","",INDEX(구분표!$I$2:$I$313, MATCH(1,(구분표!$E$2:$E$313='17년일출'!B80)*(구분표!$F$2:$F$313='17년일출'!C80)*(구분표!$G$2:$G$313='17년일출'!A80),0)))</f>
        <v>0252</v>
      </c>
      <c r="AN80" s="25"/>
    </row>
    <row r="81" spans="1:40" ht="50.1" customHeight="1" x14ac:dyDescent="0.3">
      <c r="A81" s="31" t="str">
        <f>IFERROR(VLOOKUP($C81,구분표!$A$2:$C$313,2,FALSE),"")</f>
        <v>보건복지위원회</v>
      </c>
      <c r="B81" s="22" t="str">
        <f>IFERROR(VLOOKUP($C81,구분표!$A$2:$C$313,3,FALSE),"")</f>
        <v>보건복지국</v>
      </c>
      <c r="C81" s="29" t="s">
        <v>838</v>
      </c>
      <c r="D81" s="33" t="s">
        <v>830</v>
      </c>
      <c r="E81" s="33" t="s">
        <v>927</v>
      </c>
      <c r="F81" s="34">
        <v>930</v>
      </c>
      <c r="G81" s="33">
        <v>95</v>
      </c>
      <c r="H81" s="113" t="s">
        <v>861</v>
      </c>
      <c r="I81" s="40">
        <v>2926829</v>
      </c>
      <c r="J81" s="38">
        <v>-1449741</v>
      </c>
      <c r="K81" s="41"/>
      <c r="L81" s="46">
        <f t="shared" si="100"/>
        <v>1477088</v>
      </c>
      <c r="M81" s="38"/>
      <c r="N81" s="41"/>
      <c r="O81" s="48">
        <f t="shared" si="101"/>
        <v>2926829</v>
      </c>
      <c r="P81" s="25"/>
      <c r="Q81" s="60"/>
      <c r="R81" s="187" t="s">
        <v>841</v>
      </c>
      <c r="S81" s="112"/>
      <c r="U81" s="25" t="s">
        <v>836</v>
      </c>
      <c r="W81" s="25" t="s">
        <v>837</v>
      </c>
      <c r="X81" s="38">
        <v>-1159790</v>
      </c>
      <c r="Y81" s="38">
        <v>-289951</v>
      </c>
      <c r="Z81" s="25" t="str">
        <f t="shared" si="97"/>
        <v>OK</v>
      </c>
      <c r="AB81" s="25"/>
      <c r="AC81" s="38" t="str">
        <f t="shared" si="98"/>
        <v>직접입력</v>
      </c>
      <c r="AD81" s="38" t="str">
        <f t="shared" si="105"/>
        <v>직접입력</v>
      </c>
      <c r="AE81" s="25" t="str">
        <f t="shared" si="106"/>
        <v>OK</v>
      </c>
      <c r="AG81" s="25" t="s">
        <v>862</v>
      </c>
      <c r="AI81" s="22">
        <f t="shared" si="99"/>
        <v>1</v>
      </c>
      <c r="AJ81" s="60" t="str">
        <f t="shared" si="104"/>
        <v>OK</v>
      </c>
      <c r="AL81" s="25" t="str">
        <f t="array" ref="AL81">IF(C81="","",INDEX(구분표!$I$2:$I$313, MATCH(1,(구분표!$E$2:$E$313='17년일출'!B81)*(구분표!$F$2:$F$313='17년일출'!C81)*(구분표!$G$2:$G$313='17년일출'!A81),0)))</f>
        <v>0248</v>
      </c>
      <c r="AN81" s="25"/>
    </row>
    <row r="82" spans="1:40" ht="50.1" customHeight="1" x14ac:dyDescent="0.3">
      <c r="A82" s="31" t="str">
        <f>IFERROR(VLOOKUP($C82,구분표!$A$2:$C$313,2,FALSE),"")</f>
        <v>보건복지위원회</v>
      </c>
      <c r="B82" s="22" t="str">
        <f>IFERROR(VLOOKUP($C82,구분표!$A$2:$C$313,3,FALSE),"")</f>
        <v>보건복지국</v>
      </c>
      <c r="C82" s="29" t="s">
        <v>838</v>
      </c>
      <c r="D82" s="33" t="s">
        <v>830</v>
      </c>
      <c r="E82" s="33" t="s">
        <v>927</v>
      </c>
      <c r="F82" s="34">
        <v>930</v>
      </c>
      <c r="G82" s="33">
        <v>98</v>
      </c>
      <c r="H82" s="113" t="s">
        <v>863</v>
      </c>
      <c r="I82" s="40">
        <v>69000</v>
      </c>
      <c r="J82" s="38">
        <v>-69000</v>
      </c>
      <c r="K82" s="41"/>
      <c r="L82" s="46">
        <f t="shared" si="100"/>
        <v>0</v>
      </c>
      <c r="M82" s="38"/>
      <c r="N82" s="41"/>
      <c r="O82" s="48">
        <f t="shared" si="101"/>
        <v>69000</v>
      </c>
      <c r="P82" s="25"/>
      <c r="Q82" s="60"/>
      <c r="R82" s="187" t="s">
        <v>846</v>
      </c>
      <c r="S82" s="112"/>
      <c r="U82" s="25" t="s">
        <v>836</v>
      </c>
      <c r="W82" s="25" t="s">
        <v>844</v>
      </c>
      <c r="X82" s="38">
        <v>-69000</v>
      </c>
      <c r="Y82" s="38">
        <v>0</v>
      </c>
      <c r="Z82" s="25" t="str">
        <f t="shared" si="97"/>
        <v>OK</v>
      </c>
      <c r="AB82" s="25"/>
      <c r="AC82" s="38" t="str">
        <f t="shared" si="98"/>
        <v>직접입력</v>
      </c>
      <c r="AD82" s="38" t="str">
        <f t="shared" si="105"/>
        <v>직접입력</v>
      </c>
      <c r="AE82" s="25" t="str">
        <f t="shared" si="106"/>
        <v>OK</v>
      </c>
      <c r="AG82" s="25" t="s">
        <v>864</v>
      </c>
      <c r="AI82" s="22">
        <f t="shared" si="99"/>
        <v>1</v>
      </c>
      <c r="AJ82" s="60" t="str">
        <f t="shared" si="104"/>
        <v>OK</v>
      </c>
      <c r="AL82" s="25" t="str">
        <f t="array" ref="AL82">IF(C82="","",INDEX(구분표!$I$2:$I$313, MATCH(1,(구분표!$E$2:$E$313='17년일출'!B82)*(구분표!$F$2:$F$313='17년일출'!C82)*(구분표!$G$2:$G$313='17년일출'!A82),0)))</f>
        <v>0248</v>
      </c>
      <c r="AN82" s="25"/>
    </row>
    <row r="83" spans="1:40" ht="50.1" customHeight="1" x14ac:dyDescent="0.3">
      <c r="A83" s="31" t="str">
        <f>IFERROR(VLOOKUP($C83,구분표!$A$2:$C$313,2,FALSE),"")</f>
        <v>보건복지위원회</v>
      </c>
      <c r="B83" s="22" t="str">
        <f>IFERROR(VLOOKUP($C83,구분표!$A$2:$C$313,3,FALSE),"")</f>
        <v>보건복지국</v>
      </c>
      <c r="C83" s="29" t="s">
        <v>848</v>
      </c>
      <c r="D83" s="33" t="s">
        <v>830</v>
      </c>
      <c r="E83" s="33" t="s">
        <v>927</v>
      </c>
      <c r="F83" s="34">
        <v>954</v>
      </c>
      <c r="G83" s="33">
        <v>376</v>
      </c>
      <c r="H83" s="113" t="s">
        <v>865</v>
      </c>
      <c r="I83" s="40">
        <v>5476000</v>
      </c>
      <c r="J83" s="38">
        <v>-2750000</v>
      </c>
      <c r="K83" s="41"/>
      <c r="L83" s="46">
        <f t="shared" si="100"/>
        <v>2726000</v>
      </c>
      <c r="M83" s="38"/>
      <c r="N83" s="41"/>
      <c r="O83" s="48">
        <f t="shared" si="101"/>
        <v>5476000</v>
      </c>
      <c r="P83" s="25"/>
      <c r="Q83" s="60"/>
      <c r="R83" s="187" t="s">
        <v>850</v>
      </c>
      <c r="S83" s="112"/>
      <c r="U83" s="25" t="s">
        <v>836</v>
      </c>
      <c r="W83" s="25" t="s">
        <v>837</v>
      </c>
      <c r="X83" s="38">
        <v>-1375000</v>
      </c>
      <c r="Y83" s="38">
        <v>-1375000</v>
      </c>
      <c r="Z83" s="25" t="str">
        <f t="shared" si="97"/>
        <v>OK</v>
      </c>
      <c r="AB83" s="25"/>
      <c r="AC83" s="38" t="str">
        <f t="shared" si="98"/>
        <v>직접입력</v>
      </c>
      <c r="AD83" s="38" t="str">
        <f t="shared" si="105"/>
        <v>직접입력</v>
      </c>
      <c r="AE83" s="25" t="str">
        <f t="shared" si="106"/>
        <v>OK</v>
      </c>
      <c r="AG83" s="25" t="s">
        <v>866</v>
      </c>
      <c r="AI83" s="22">
        <f t="shared" si="99"/>
        <v>1</v>
      </c>
      <c r="AJ83" s="60" t="str">
        <f t="shared" si="104"/>
        <v>OK</v>
      </c>
      <c r="AL83" s="25" t="str">
        <f t="array" ref="AL83">IF(C83="","",INDEX(구분표!$I$2:$I$313, MATCH(1,(구분표!$E$2:$E$313='17년일출'!B83)*(구분표!$F$2:$F$313='17년일출'!C83)*(구분표!$G$2:$G$313='17년일출'!A83),0)))</f>
        <v>0250</v>
      </c>
      <c r="AN83" s="25"/>
    </row>
    <row r="84" spans="1:40" ht="50.1" customHeight="1" x14ac:dyDescent="0.3">
      <c r="A84" s="31" t="str">
        <f>IFERROR(VLOOKUP($C84,구분표!$A$2:$C$313,2,FALSE),"")</f>
        <v>보건복지위원회</v>
      </c>
      <c r="B84" s="22" t="str">
        <f>IFERROR(VLOOKUP($C84,구분표!$A$2:$C$313,3,FALSE),"")</f>
        <v>보건복지국</v>
      </c>
      <c r="C84" s="29" t="s">
        <v>867</v>
      </c>
      <c r="D84" s="33" t="s">
        <v>830</v>
      </c>
      <c r="E84" s="33" t="s">
        <v>927</v>
      </c>
      <c r="F84" s="34">
        <v>884</v>
      </c>
      <c r="G84" s="33">
        <v>104</v>
      </c>
      <c r="H84" s="113" t="s">
        <v>879</v>
      </c>
      <c r="I84" s="40">
        <v>500000</v>
      </c>
      <c r="J84" s="38">
        <v>-500000</v>
      </c>
      <c r="K84" s="41"/>
      <c r="L84" s="46">
        <f t="shared" ref="L84:L123" si="107">I84+J84+K84</f>
        <v>0</v>
      </c>
      <c r="M84" s="38"/>
      <c r="N84" s="41"/>
      <c r="O84" s="48"/>
      <c r="P84" s="25"/>
      <c r="Q84" s="60" t="s">
        <v>930</v>
      </c>
      <c r="R84" s="187"/>
      <c r="S84" s="112"/>
      <c r="U84" s="25" t="s">
        <v>905</v>
      </c>
      <c r="W84" s="25" t="s">
        <v>905</v>
      </c>
      <c r="X84" s="38"/>
      <c r="Y84" s="40">
        <v>-500000</v>
      </c>
      <c r="Z84" s="25" t="str">
        <f t="shared" si="97"/>
        <v>OK</v>
      </c>
      <c r="AB84" s="25"/>
      <c r="AC84" s="38">
        <f t="shared" si="98"/>
        <v>0</v>
      </c>
      <c r="AD84" s="38">
        <f t="shared" si="105"/>
        <v>0</v>
      </c>
      <c r="AE84" s="25" t="str">
        <f t="shared" si="106"/>
        <v>OK</v>
      </c>
      <c r="AG84" s="25" t="s">
        <v>906</v>
      </c>
      <c r="AI84" s="22">
        <f t="shared" si="99"/>
        <v>41</v>
      </c>
      <c r="AJ84" s="60" t="str">
        <f t="shared" ref="AJ84:AJ123" si="108">IF(W84="","",IF(AND(W84="도비",AG84="세입없음"),"OK",IF(AND(W84&lt;&gt;"도비",AG84&lt;&gt;""),"OK","@@")))</f>
        <v>OK</v>
      </c>
      <c r="AL84" s="25" t="str">
        <f t="array" ref="AL84">IF(C84="","",INDEX(구분표!$I$2:$I$313, MATCH(1,(구분표!$E$2:$E$313='17년일출'!B84)*(구분표!$F$2:$F$313='17년일출'!C84)*(구분표!$G$2:$G$313='17년일출'!A84),0)))</f>
        <v>0244</v>
      </c>
      <c r="AN84" s="25"/>
    </row>
    <row r="85" spans="1:40" ht="50.1" customHeight="1" x14ac:dyDescent="0.3">
      <c r="A85" s="31" t="str">
        <f>IFERROR(VLOOKUP($C85,구분표!$A$2:$C$313,2,FALSE),"")</f>
        <v>보건복지위원회</v>
      </c>
      <c r="B85" s="22" t="str">
        <f>IFERROR(VLOOKUP($C85,구분표!$A$2:$C$313,3,FALSE),"")</f>
        <v>보건복지국</v>
      </c>
      <c r="C85" s="29" t="s">
        <v>600</v>
      </c>
      <c r="D85" s="33" t="s">
        <v>830</v>
      </c>
      <c r="E85" s="33" t="s">
        <v>927</v>
      </c>
      <c r="F85" s="34">
        <v>887</v>
      </c>
      <c r="G85" s="33">
        <v>167</v>
      </c>
      <c r="H85" s="113" t="s">
        <v>880</v>
      </c>
      <c r="I85" s="40">
        <v>225000</v>
      </c>
      <c r="J85" s="38"/>
      <c r="K85" s="41"/>
      <c r="L85" s="46">
        <f t="shared" si="107"/>
        <v>225000</v>
      </c>
      <c r="M85" s="38"/>
      <c r="N85" s="41"/>
      <c r="O85" s="48"/>
      <c r="P85" s="25"/>
      <c r="Q85" s="187"/>
      <c r="R85" s="187" t="s">
        <v>892</v>
      </c>
      <c r="S85" s="112"/>
      <c r="U85" s="25" t="s">
        <v>905</v>
      </c>
      <c r="W85" s="25" t="s">
        <v>905</v>
      </c>
      <c r="X85" s="38"/>
      <c r="Y85" s="38"/>
      <c r="Z85" s="25" t="str">
        <f t="shared" si="97"/>
        <v>OK</v>
      </c>
      <c r="AB85" s="25"/>
      <c r="AC85" s="38"/>
      <c r="AD85" s="38"/>
      <c r="AE85" s="25"/>
      <c r="AG85" s="25" t="s">
        <v>906</v>
      </c>
      <c r="AI85" s="22">
        <f t="shared" si="99"/>
        <v>41</v>
      </c>
      <c r="AJ85" s="60" t="str">
        <f t="shared" si="108"/>
        <v>OK</v>
      </c>
      <c r="AL85" s="25" t="str">
        <f t="array" ref="AL85">IF(C85="","",INDEX(구분표!$I$2:$I$313, MATCH(1,(구분표!$E$2:$E$313='17년일출'!B85)*(구분표!$F$2:$F$313='17년일출'!C85)*(구분표!$G$2:$G$313='17년일출'!A85),0)))</f>
        <v>0244</v>
      </c>
      <c r="AN85" s="25"/>
    </row>
    <row r="86" spans="1:40" ht="50.1" customHeight="1" x14ac:dyDescent="0.3">
      <c r="A86" s="31" t="str">
        <f>IFERROR(VLOOKUP($C86,구분표!$A$2:$C$313,2,FALSE),"")</f>
        <v>보건복지위원회</v>
      </c>
      <c r="B86" s="22" t="str">
        <f>IFERROR(VLOOKUP($C86,구분표!$A$2:$C$313,3,FALSE),"")</f>
        <v>보건복지국</v>
      </c>
      <c r="C86" s="29" t="s">
        <v>600</v>
      </c>
      <c r="D86" s="33" t="s">
        <v>830</v>
      </c>
      <c r="E86" s="33" t="s">
        <v>927</v>
      </c>
      <c r="F86" s="34">
        <v>891</v>
      </c>
      <c r="G86" s="33">
        <v>234</v>
      </c>
      <c r="H86" s="113" t="s">
        <v>881</v>
      </c>
      <c r="I86" s="40">
        <v>135000</v>
      </c>
      <c r="J86" s="38">
        <v>-35000</v>
      </c>
      <c r="K86" s="41"/>
      <c r="L86" s="46">
        <f t="shared" si="107"/>
        <v>100000</v>
      </c>
      <c r="M86" s="38"/>
      <c r="N86" s="41"/>
      <c r="O86" s="48"/>
      <c r="P86" s="25"/>
      <c r="Q86" s="60"/>
      <c r="R86" s="187"/>
      <c r="S86" s="112"/>
      <c r="U86" s="25" t="s">
        <v>905</v>
      </c>
      <c r="W86" s="25" t="s">
        <v>905</v>
      </c>
      <c r="X86" s="38"/>
      <c r="Y86" s="38">
        <v>-35000</v>
      </c>
      <c r="Z86" s="25" t="str">
        <f t="shared" si="97"/>
        <v>OK</v>
      </c>
      <c r="AB86" s="25"/>
      <c r="AC86" s="38"/>
      <c r="AD86" s="38"/>
      <c r="AE86" s="25"/>
      <c r="AG86" s="25" t="s">
        <v>906</v>
      </c>
      <c r="AI86" s="22">
        <f t="shared" si="99"/>
        <v>41</v>
      </c>
      <c r="AJ86" s="60" t="str">
        <f t="shared" si="108"/>
        <v>OK</v>
      </c>
      <c r="AL86" s="25" t="str">
        <f t="array" ref="AL86">IF(C86="","",INDEX(구분표!$I$2:$I$313, MATCH(1,(구분표!$E$2:$E$313='17년일출'!B86)*(구분표!$F$2:$F$313='17년일출'!C86)*(구분표!$G$2:$G$313='17년일출'!A86),0)))</f>
        <v>0244</v>
      </c>
      <c r="AN86" s="25"/>
    </row>
    <row r="87" spans="1:40" ht="50.1" customHeight="1" x14ac:dyDescent="0.3">
      <c r="A87" s="31" t="str">
        <f>IFERROR(VLOOKUP($C87,구분표!$A$2:$C$313,2,FALSE),"")</f>
        <v>보건복지위원회</v>
      </c>
      <c r="B87" s="22" t="str">
        <f>IFERROR(VLOOKUP($C87,구분표!$A$2:$C$313,3,FALSE),"")</f>
        <v>보건복지국</v>
      </c>
      <c r="C87" s="29" t="s">
        <v>600</v>
      </c>
      <c r="D87" s="33" t="s">
        <v>830</v>
      </c>
      <c r="E87" s="33" t="s">
        <v>927</v>
      </c>
      <c r="F87" s="34">
        <v>893</v>
      </c>
      <c r="G87" s="33">
        <v>290</v>
      </c>
      <c r="H87" s="113" t="s">
        <v>868</v>
      </c>
      <c r="I87" s="40">
        <v>30000</v>
      </c>
      <c r="J87" s="38">
        <v>-15000</v>
      </c>
      <c r="K87" s="41"/>
      <c r="L87" s="46">
        <f t="shared" si="107"/>
        <v>15000</v>
      </c>
      <c r="M87" s="38"/>
      <c r="N87" s="41"/>
      <c r="O87" s="48"/>
      <c r="P87" s="25"/>
      <c r="Q87" s="60"/>
      <c r="R87" s="187"/>
      <c r="S87" s="112"/>
      <c r="U87" s="25" t="s">
        <v>905</v>
      </c>
      <c r="W87" s="25" t="s">
        <v>905</v>
      </c>
      <c r="X87" s="38"/>
      <c r="Y87" s="38">
        <v>-15000</v>
      </c>
      <c r="Z87" s="25" t="str">
        <f t="shared" si="97"/>
        <v>OK</v>
      </c>
      <c r="AB87" s="25"/>
      <c r="AC87" s="38"/>
      <c r="AD87" s="38"/>
      <c r="AE87" s="25"/>
      <c r="AG87" s="25" t="s">
        <v>906</v>
      </c>
      <c r="AI87" s="22">
        <f t="shared" si="99"/>
        <v>41</v>
      </c>
      <c r="AJ87" s="60" t="str">
        <f t="shared" si="108"/>
        <v>OK</v>
      </c>
      <c r="AL87" s="25" t="str">
        <f t="array" ref="AL87">IF(C87="","",INDEX(구분표!$I$2:$I$313, MATCH(1,(구분표!$E$2:$E$313='17년일출'!B87)*(구분표!$F$2:$F$313='17년일출'!C87)*(구분표!$G$2:$G$313='17년일출'!A87),0)))</f>
        <v>0244</v>
      </c>
      <c r="AN87" s="25"/>
    </row>
    <row r="88" spans="1:40" ht="50.1" customHeight="1" x14ac:dyDescent="0.3">
      <c r="A88" s="31" t="str">
        <f>IFERROR(VLOOKUP($C88,구분표!$A$2:$C$313,2,FALSE),"")</f>
        <v>보건복지위원회</v>
      </c>
      <c r="B88" s="22" t="str">
        <f>IFERROR(VLOOKUP($C88,구분표!$A$2:$C$313,3,FALSE),"")</f>
        <v>보건복지국</v>
      </c>
      <c r="C88" s="29" t="s">
        <v>600</v>
      </c>
      <c r="D88" s="33" t="s">
        <v>830</v>
      </c>
      <c r="E88" s="33" t="s">
        <v>927</v>
      </c>
      <c r="F88" s="34">
        <v>893</v>
      </c>
      <c r="G88" s="33">
        <v>281</v>
      </c>
      <c r="H88" s="113" t="s">
        <v>869</v>
      </c>
      <c r="I88" s="40">
        <v>70000</v>
      </c>
      <c r="J88" s="38"/>
      <c r="K88" s="41">
        <v>50000</v>
      </c>
      <c r="L88" s="46">
        <f t="shared" si="107"/>
        <v>120000</v>
      </c>
      <c r="M88" s="38"/>
      <c r="N88" s="41"/>
      <c r="O88" s="48"/>
      <c r="P88" s="25"/>
      <c r="Q88" s="60" t="s">
        <v>893</v>
      </c>
      <c r="R88" s="187"/>
      <c r="S88" s="112"/>
      <c r="U88" s="25" t="s">
        <v>905</v>
      </c>
      <c r="W88" s="25" t="s">
        <v>905</v>
      </c>
      <c r="X88" s="38"/>
      <c r="Y88" s="41">
        <v>50000</v>
      </c>
      <c r="Z88" s="25" t="str">
        <f t="shared" si="97"/>
        <v>OK</v>
      </c>
      <c r="AB88" s="25"/>
      <c r="AC88" s="38"/>
      <c r="AD88" s="38"/>
      <c r="AE88" s="25"/>
      <c r="AG88" s="25" t="s">
        <v>906</v>
      </c>
      <c r="AI88" s="22">
        <f t="shared" si="99"/>
        <v>41</v>
      </c>
      <c r="AJ88" s="60" t="str">
        <f t="shared" si="108"/>
        <v>OK</v>
      </c>
      <c r="AL88" s="25" t="str">
        <f t="array" ref="AL88">IF(C88="","",INDEX(구분표!$I$2:$I$313, MATCH(1,(구분표!$E$2:$E$313='17년일출'!B88)*(구분표!$F$2:$F$313='17년일출'!C88)*(구분표!$G$2:$G$313='17년일출'!A88),0)))</f>
        <v>0244</v>
      </c>
      <c r="AN88" s="25"/>
    </row>
    <row r="89" spans="1:40" ht="50.1" customHeight="1" x14ac:dyDescent="0.3">
      <c r="A89" s="31" t="str">
        <f>IFERROR(VLOOKUP($C89,구분표!$A$2:$C$313,2,FALSE),"")</f>
        <v>보건복지위원회</v>
      </c>
      <c r="B89" s="22" t="str">
        <f>IFERROR(VLOOKUP($C89,구분표!$A$2:$C$313,3,FALSE),"")</f>
        <v>보건복지국</v>
      </c>
      <c r="C89" s="29" t="s">
        <v>340</v>
      </c>
      <c r="D89" s="33" t="s">
        <v>830</v>
      </c>
      <c r="E89" s="33" t="s">
        <v>928</v>
      </c>
      <c r="F89" s="34">
        <v>898</v>
      </c>
      <c r="G89" s="33">
        <v>355</v>
      </c>
      <c r="H89" s="113" t="s">
        <v>882</v>
      </c>
      <c r="I89" s="40">
        <v>700000</v>
      </c>
      <c r="J89" s="38">
        <v>-100000</v>
      </c>
      <c r="K89" s="41"/>
      <c r="L89" s="46">
        <f t="shared" si="107"/>
        <v>600000</v>
      </c>
      <c r="M89" s="38"/>
      <c r="N89" s="41"/>
      <c r="O89" s="48">
        <f t="shared" ref="O89:O98" si="109">I89+M89+N89</f>
        <v>700000</v>
      </c>
      <c r="P89" s="25" t="str">
        <f t="shared" ref="P89:P94" si="110">IF(AND((L89=0),(O89&gt;0)),"O",IF(AND((J89&lt;0),(L89-O89&lt;0)),"O","X"))</f>
        <v>O</v>
      </c>
      <c r="Q89" s="60"/>
      <c r="R89" s="187"/>
      <c r="S89" s="112"/>
      <c r="U89" s="25" t="s">
        <v>905</v>
      </c>
      <c r="W89" s="25" t="s">
        <v>905</v>
      </c>
      <c r="X89" s="38"/>
      <c r="Y89" s="38">
        <v>-100000</v>
      </c>
      <c r="Z89" s="25" t="str">
        <f t="shared" si="97"/>
        <v>OK</v>
      </c>
      <c r="AB89" s="25"/>
      <c r="AC89" s="38">
        <f t="shared" si="98"/>
        <v>0</v>
      </c>
      <c r="AD89" s="38">
        <f>IF($W89="도비",SUM(M89:N89),IF($U89="국도비","직접입력",SUM(M89:N89)-AC89))</f>
        <v>0</v>
      </c>
      <c r="AE89" s="25" t="str">
        <f t="shared" ref="AE89" si="111">IF(SUM(M89:N89)=SUM(AC89:AD89),"OK","검토")</f>
        <v>OK</v>
      </c>
      <c r="AG89" s="25" t="s">
        <v>906</v>
      </c>
      <c r="AI89" s="22">
        <f t="shared" si="99"/>
        <v>41</v>
      </c>
      <c r="AJ89" s="60" t="str">
        <f t="shared" si="108"/>
        <v>OK</v>
      </c>
      <c r="AL89" s="25" t="str">
        <f t="array" ref="AL89">IF(C89="","",INDEX(구분표!$I$2:$I$313, MATCH(1,(구분표!$E$2:$E$313='17년일출'!B89)*(구분표!$F$2:$F$313='17년일출'!C89)*(구분표!$G$2:$G$313='17년일출'!A89),0)))</f>
        <v>0245</v>
      </c>
      <c r="AN89" s="25"/>
    </row>
    <row r="90" spans="1:40" ht="50.1" customHeight="1" x14ac:dyDescent="0.3">
      <c r="A90" s="31" t="str">
        <f>IFERROR(VLOOKUP($C90,구분표!$A$2:$C$313,2,FALSE),"")</f>
        <v>보건복지위원회</v>
      </c>
      <c r="B90" s="22" t="str">
        <f>IFERROR(VLOOKUP($C90,구분표!$A$2:$C$313,3,FALSE),"")</f>
        <v>보건복지국</v>
      </c>
      <c r="C90" s="29" t="s">
        <v>340</v>
      </c>
      <c r="D90" s="33" t="s">
        <v>830</v>
      </c>
      <c r="E90" s="33" t="s">
        <v>927</v>
      </c>
      <c r="F90" s="34">
        <v>898</v>
      </c>
      <c r="G90" s="33">
        <v>359</v>
      </c>
      <c r="H90" s="113" t="s">
        <v>883</v>
      </c>
      <c r="I90" s="40">
        <v>14256000</v>
      </c>
      <c r="J90" s="38">
        <v>-6778000</v>
      </c>
      <c r="K90" s="41"/>
      <c r="L90" s="46">
        <f t="shared" si="107"/>
        <v>7478000</v>
      </c>
      <c r="M90" s="38"/>
      <c r="N90" s="41"/>
      <c r="O90" s="48">
        <f t="shared" si="109"/>
        <v>14256000</v>
      </c>
      <c r="P90" s="25" t="str">
        <f t="shared" si="110"/>
        <v>O</v>
      </c>
      <c r="Q90" s="60" t="s">
        <v>931</v>
      </c>
      <c r="R90" s="187"/>
      <c r="S90" s="112"/>
      <c r="U90" s="25" t="s">
        <v>905</v>
      </c>
      <c r="W90" s="25" t="s">
        <v>905</v>
      </c>
      <c r="X90" s="38"/>
      <c r="Y90" s="38">
        <v>-6778000</v>
      </c>
      <c r="Z90" s="25" t="str">
        <f t="shared" si="97"/>
        <v>OK</v>
      </c>
      <c r="AB90" s="25"/>
      <c r="AC90" s="38">
        <f t="shared" si="98"/>
        <v>0</v>
      </c>
      <c r="AD90" s="38">
        <f t="shared" ref="AD90:AD98" si="112">IF($W90="도비",SUM(M90:N90),IF($U90="국도비","직접입력",SUM(M90:N90)-AC90))</f>
        <v>0</v>
      </c>
      <c r="AE90" s="25" t="str">
        <f t="shared" ref="AE90:AE98" si="113">IF(SUM(M90:N90)=SUM(AC90:AD90),"OK","검토")</f>
        <v>OK</v>
      </c>
      <c r="AG90" s="25" t="s">
        <v>906</v>
      </c>
      <c r="AI90" s="22">
        <f t="shared" si="99"/>
        <v>41</v>
      </c>
      <c r="AJ90" s="60" t="str">
        <f t="shared" si="108"/>
        <v>OK</v>
      </c>
      <c r="AL90" s="25" t="str">
        <f t="array" ref="AL90">IF(C90="","",INDEX(구분표!$I$2:$I$313, MATCH(1,(구분표!$E$2:$E$313='17년일출'!B90)*(구분표!$F$2:$F$313='17년일출'!C90)*(구분표!$G$2:$G$313='17년일출'!A90),0)))</f>
        <v>0245</v>
      </c>
      <c r="AN90" s="25"/>
    </row>
    <row r="91" spans="1:40" ht="50.1" customHeight="1" x14ac:dyDescent="0.3">
      <c r="A91" s="31" t="str">
        <f>IFERROR(VLOOKUP($C91,구분표!$A$2:$C$313,2,FALSE),"")</f>
        <v>보건복지위원회</v>
      </c>
      <c r="B91" s="22" t="str">
        <f>IFERROR(VLOOKUP($C91,구분표!$A$2:$C$313,3,FALSE),"")</f>
        <v>보건복지국</v>
      </c>
      <c r="C91" s="29" t="s">
        <v>342</v>
      </c>
      <c r="D91" s="33" t="s">
        <v>830</v>
      </c>
      <c r="E91" s="33" t="s">
        <v>927</v>
      </c>
      <c r="F91" s="34">
        <v>904</v>
      </c>
      <c r="G91" s="33">
        <v>419</v>
      </c>
      <c r="H91" s="113" t="s">
        <v>932</v>
      </c>
      <c r="I91" s="40">
        <v>667500</v>
      </c>
      <c r="J91" s="38">
        <v>-150000</v>
      </c>
      <c r="K91" s="41"/>
      <c r="L91" s="46">
        <f t="shared" si="107"/>
        <v>517500</v>
      </c>
      <c r="M91" s="38"/>
      <c r="N91" s="41"/>
      <c r="O91" s="48">
        <f t="shared" si="109"/>
        <v>667500</v>
      </c>
      <c r="P91" s="25" t="str">
        <f t="shared" si="110"/>
        <v>O</v>
      </c>
      <c r="Q91" s="60"/>
      <c r="R91" s="187"/>
      <c r="S91" s="112"/>
      <c r="U91" s="25" t="s">
        <v>905</v>
      </c>
      <c r="W91" s="25" t="s">
        <v>905</v>
      </c>
      <c r="X91" s="38"/>
      <c r="Y91" s="38">
        <v>-150000</v>
      </c>
      <c r="Z91" s="25" t="str">
        <f t="shared" si="97"/>
        <v>OK</v>
      </c>
      <c r="AB91" s="25"/>
      <c r="AC91" s="38">
        <f t="shared" si="98"/>
        <v>0</v>
      </c>
      <c r="AD91" s="38">
        <f t="shared" si="112"/>
        <v>0</v>
      </c>
      <c r="AE91" s="25" t="str">
        <f t="shared" si="113"/>
        <v>OK</v>
      </c>
      <c r="AG91" s="25" t="s">
        <v>906</v>
      </c>
      <c r="AI91" s="22">
        <f t="shared" si="99"/>
        <v>41</v>
      </c>
      <c r="AJ91" s="60" t="str">
        <f t="shared" si="108"/>
        <v>OK</v>
      </c>
      <c r="AL91" s="25" t="str">
        <f t="array" ref="AL91">IF(C91="","",INDEX(구분표!$I$2:$I$313, MATCH(1,(구분표!$E$2:$E$313='17년일출'!B91)*(구분표!$F$2:$F$313='17년일출'!C91)*(구분표!$G$2:$G$313='17년일출'!A91),0)))</f>
        <v>0246</v>
      </c>
      <c r="AN91" s="25"/>
    </row>
    <row r="92" spans="1:40" ht="50.1" customHeight="1" x14ac:dyDescent="0.3">
      <c r="A92" s="31" t="str">
        <f>IFERROR(VLOOKUP($C92,구분표!$A$2:$C$313,2,FALSE),"")</f>
        <v>보건복지위원회</v>
      </c>
      <c r="B92" s="22" t="str">
        <f>IFERROR(VLOOKUP($C92,구분표!$A$2:$C$313,3,FALSE),"")</f>
        <v>보건복지국</v>
      </c>
      <c r="C92" s="29" t="s">
        <v>344</v>
      </c>
      <c r="D92" s="33" t="s">
        <v>830</v>
      </c>
      <c r="E92" s="33" t="s">
        <v>927</v>
      </c>
      <c r="F92" s="34">
        <v>921</v>
      </c>
      <c r="G92" s="33">
        <v>700</v>
      </c>
      <c r="H92" s="113" t="s">
        <v>884</v>
      </c>
      <c r="I92" s="40">
        <v>20000</v>
      </c>
      <c r="J92" s="38">
        <v>-20000</v>
      </c>
      <c r="K92" s="41"/>
      <c r="L92" s="46">
        <f t="shared" si="107"/>
        <v>0</v>
      </c>
      <c r="M92" s="38"/>
      <c r="N92" s="41"/>
      <c r="O92" s="48">
        <f t="shared" si="109"/>
        <v>20000</v>
      </c>
      <c r="P92" s="25" t="str">
        <f t="shared" si="110"/>
        <v>O</v>
      </c>
      <c r="Q92" s="60"/>
      <c r="R92" s="187"/>
      <c r="S92" s="112"/>
      <c r="U92" s="25" t="s">
        <v>905</v>
      </c>
      <c r="W92" s="25" t="s">
        <v>905</v>
      </c>
      <c r="X92" s="38"/>
      <c r="Y92" s="38">
        <v>-20000</v>
      </c>
      <c r="Z92" s="25" t="str">
        <f t="shared" si="97"/>
        <v>OK</v>
      </c>
      <c r="AB92" s="25"/>
      <c r="AC92" s="38">
        <f t="shared" si="98"/>
        <v>0</v>
      </c>
      <c r="AD92" s="38">
        <f t="shared" si="112"/>
        <v>0</v>
      </c>
      <c r="AE92" s="25" t="str">
        <f t="shared" si="113"/>
        <v>OK</v>
      </c>
      <c r="AG92" s="25" t="s">
        <v>906</v>
      </c>
      <c r="AI92" s="22">
        <f t="shared" si="99"/>
        <v>41</v>
      </c>
      <c r="AJ92" s="60" t="str">
        <f t="shared" si="108"/>
        <v>OK</v>
      </c>
      <c r="AL92" s="25" t="str">
        <f t="array" ref="AL92">IF(C92="","",INDEX(구분표!$I$2:$I$313, MATCH(1,(구분표!$E$2:$E$313='17년일출'!B92)*(구분표!$F$2:$F$313='17년일출'!C92)*(구분표!$G$2:$G$313='17년일출'!A92),0)))</f>
        <v>0247</v>
      </c>
      <c r="AN92" s="25"/>
    </row>
    <row r="93" spans="1:40" ht="50.1" customHeight="1" x14ac:dyDescent="0.3">
      <c r="A93" s="31" t="str">
        <f>IFERROR(VLOOKUP($C93,구분표!$A$2:$C$313,2,FALSE),"")</f>
        <v>보건복지위원회</v>
      </c>
      <c r="B93" s="22" t="str">
        <f>IFERROR(VLOOKUP($C93,구분표!$A$2:$C$313,3,FALSE),"")</f>
        <v>보건복지국</v>
      </c>
      <c r="C93" s="29" t="s">
        <v>344</v>
      </c>
      <c r="D93" s="33" t="s">
        <v>830</v>
      </c>
      <c r="E93" s="33" t="s">
        <v>927</v>
      </c>
      <c r="F93" s="34">
        <v>922</v>
      </c>
      <c r="G93" s="33">
        <v>718</v>
      </c>
      <c r="H93" s="113" t="s">
        <v>870</v>
      </c>
      <c r="I93" s="40">
        <v>30803</v>
      </c>
      <c r="J93" s="38"/>
      <c r="K93" s="41">
        <v>20000</v>
      </c>
      <c r="L93" s="46">
        <f t="shared" si="107"/>
        <v>50803</v>
      </c>
      <c r="M93" s="38"/>
      <c r="N93" s="41"/>
      <c r="O93" s="48">
        <f t="shared" si="109"/>
        <v>30803</v>
      </c>
      <c r="P93" s="25" t="str">
        <f t="shared" si="110"/>
        <v>X</v>
      </c>
      <c r="Q93" s="60" t="s">
        <v>894</v>
      </c>
      <c r="R93" s="187"/>
      <c r="S93" s="112"/>
      <c r="U93" s="25" t="s">
        <v>905</v>
      </c>
      <c r="W93" s="25" t="s">
        <v>905</v>
      </c>
      <c r="X93" s="38"/>
      <c r="Y93" s="41">
        <v>20000</v>
      </c>
      <c r="Z93" s="25" t="str">
        <f t="shared" si="97"/>
        <v>OK</v>
      </c>
      <c r="AB93" s="25"/>
      <c r="AC93" s="38">
        <f t="shared" si="98"/>
        <v>0</v>
      </c>
      <c r="AD93" s="38">
        <f t="shared" si="112"/>
        <v>0</v>
      </c>
      <c r="AE93" s="25" t="str">
        <f t="shared" si="113"/>
        <v>OK</v>
      </c>
      <c r="AG93" s="25" t="s">
        <v>906</v>
      </c>
      <c r="AI93" s="22">
        <f t="shared" si="99"/>
        <v>41</v>
      </c>
      <c r="AJ93" s="60" t="str">
        <f t="shared" si="108"/>
        <v>OK</v>
      </c>
      <c r="AL93" s="25" t="str">
        <f t="array" ref="AL93">IF(C93="","",INDEX(구분표!$I$2:$I$313, MATCH(1,(구분표!$E$2:$E$313='17년일출'!B93)*(구분표!$F$2:$F$313='17년일출'!C93)*(구분표!$G$2:$G$313='17년일출'!A93),0)))</f>
        <v>0247</v>
      </c>
      <c r="AN93" s="25"/>
    </row>
    <row r="94" spans="1:40" ht="50.1" customHeight="1" x14ac:dyDescent="0.3">
      <c r="A94" s="31" t="str">
        <f>IFERROR(VLOOKUP($C94,구분표!$A$2:$C$313,2,FALSE),"")</f>
        <v>보건복지위원회</v>
      </c>
      <c r="B94" s="22" t="str">
        <f>IFERROR(VLOOKUP($C94,구분표!$A$2:$C$313,3,FALSE),"")</f>
        <v>보건복지국</v>
      </c>
      <c r="C94" s="29" t="s">
        <v>344</v>
      </c>
      <c r="D94" s="33" t="s">
        <v>830</v>
      </c>
      <c r="E94" s="33" t="s">
        <v>927</v>
      </c>
      <c r="F94" s="34">
        <v>922</v>
      </c>
      <c r="G94" s="33">
        <v>718</v>
      </c>
      <c r="H94" s="113" t="s">
        <v>871</v>
      </c>
      <c r="I94" s="40">
        <v>87950</v>
      </c>
      <c r="J94" s="38"/>
      <c r="K94" s="41">
        <v>35811</v>
      </c>
      <c r="L94" s="46">
        <f t="shared" si="107"/>
        <v>123761</v>
      </c>
      <c r="M94" s="38"/>
      <c r="N94" s="41"/>
      <c r="O94" s="48">
        <f t="shared" si="109"/>
        <v>87950</v>
      </c>
      <c r="P94" s="25" t="str">
        <f t="shared" si="110"/>
        <v>X</v>
      </c>
      <c r="Q94" s="60" t="s">
        <v>894</v>
      </c>
      <c r="R94" s="187"/>
      <c r="S94" s="112"/>
      <c r="U94" s="25" t="s">
        <v>905</v>
      </c>
      <c r="W94" s="25" t="s">
        <v>905</v>
      </c>
      <c r="X94" s="38"/>
      <c r="Y94" s="41">
        <v>35811</v>
      </c>
      <c r="Z94" s="25" t="str">
        <f t="shared" si="97"/>
        <v>OK</v>
      </c>
      <c r="AB94" s="25"/>
      <c r="AC94" s="38">
        <f t="shared" si="98"/>
        <v>0</v>
      </c>
      <c r="AD94" s="38">
        <f t="shared" si="112"/>
        <v>0</v>
      </c>
      <c r="AE94" s="25" t="str">
        <f t="shared" si="113"/>
        <v>OK</v>
      </c>
      <c r="AG94" s="25" t="s">
        <v>906</v>
      </c>
      <c r="AI94" s="22">
        <f t="shared" si="99"/>
        <v>41</v>
      </c>
      <c r="AJ94" s="60" t="str">
        <f t="shared" si="108"/>
        <v>OK</v>
      </c>
      <c r="AL94" s="25" t="str">
        <f t="array" ref="AL94">IF(C94="","",INDEX(구분표!$I$2:$I$313, MATCH(1,(구분표!$E$2:$E$313='17년일출'!B94)*(구분표!$F$2:$F$313='17년일출'!C94)*(구분표!$G$2:$G$313='17년일출'!A94),0)))</f>
        <v>0247</v>
      </c>
      <c r="AN94" s="25"/>
    </row>
    <row r="95" spans="1:40" ht="50.1" customHeight="1" x14ac:dyDescent="0.3">
      <c r="A95" s="201" t="str">
        <f>IFERROR(VLOOKUP($C95,구분표!$A$2:$C$313,2,FALSE),"")</f>
        <v>보건복지위원회</v>
      </c>
      <c r="B95" s="202" t="str">
        <f>IFERROR(VLOOKUP($C95,구분표!$A$2:$C$313,3,FALSE),"")</f>
        <v>보건복지국</v>
      </c>
      <c r="C95" s="203" t="s">
        <v>344</v>
      </c>
      <c r="D95" s="204" t="s">
        <v>830</v>
      </c>
      <c r="E95" s="204" t="s">
        <v>927</v>
      </c>
      <c r="F95" s="205">
        <v>925</v>
      </c>
      <c r="G95" s="204">
        <v>756</v>
      </c>
      <c r="H95" s="206" t="s">
        <v>872</v>
      </c>
      <c r="I95" s="207">
        <v>554400</v>
      </c>
      <c r="J95" s="208"/>
      <c r="K95" s="209">
        <v>140680</v>
      </c>
      <c r="L95" s="210">
        <f t="shared" si="107"/>
        <v>695080</v>
      </c>
      <c r="M95" s="208"/>
      <c r="N95" s="209"/>
      <c r="O95" s="211">
        <f t="shared" si="109"/>
        <v>554400</v>
      </c>
      <c r="P95" s="212"/>
      <c r="Q95" s="213" t="s">
        <v>910</v>
      </c>
      <c r="R95" s="213"/>
      <c r="S95" s="215"/>
      <c r="T95" s="216"/>
      <c r="U95" s="212" t="s">
        <v>905</v>
      </c>
      <c r="V95" s="216"/>
      <c r="W95" s="212" t="s">
        <v>905</v>
      </c>
      <c r="X95" s="208"/>
      <c r="Y95" s="209">
        <v>140680</v>
      </c>
      <c r="Z95" s="212" t="str">
        <f t="shared" si="97"/>
        <v>OK</v>
      </c>
      <c r="AA95" s="216"/>
      <c r="AB95" s="212"/>
      <c r="AC95" s="208">
        <f t="shared" si="98"/>
        <v>0</v>
      </c>
      <c r="AD95" s="208">
        <f t="shared" si="112"/>
        <v>0</v>
      </c>
      <c r="AE95" s="212" t="str">
        <f t="shared" si="113"/>
        <v>OK</v>
      </c>
      <c r="AF95" s="216"/>
      <c r="AG95" s="212" t="s">
        <v>906</v>
      </c>
      <c r="AH95" s="216"/>
      <c r="AI95" s="202">
        <f t="shared" si="99"/>
        <v>41</v>
      </c>
      <c r="AJ95" s="214" t="str">
        <f t="shared" si="108"/>
        <v>OK</v>
      </c>
      <c r="AK95" s="216"/>
      <c r="AL95" s="212" t="str">
        <f t="array" ref="AL95">IF(C95="","",INDEX(구분표!$I$2:$I$313, MATCH(1,(구분표!$E$2:$E$313='17년일출'!B95)*(구분표!$F$2:$F$313='17년일출'!C95)*(구분표!$G$2:$G$313='17년일출'!A95),0)))</f>
        <v>0247</v>
      </c>
      <c r="AN95" s="25"/>
    </row>
    <row r="96" spans="1:40" s="197" customFormat="1" ht="50.1" customHeight="1" x14ac:dyDescent="0.3">
      <c r="A96" s="218" t="str">
        <f>IFERROR(VLOOKUP($C96,구분표!$A$2:$C$313,2,FALSE),"")</f>
        <v>보건복지위원회</v>
      </c>
      <c r="B96" s="219" t="str">
        <f>IFERROR(VLOOKUP($C96,구분표!$A$2:$C$313,3,FALSE),"")</f>
        <v>복지여성실</v>
      </c>
      <c r="C96" s="220" t="s">
        <v>854</v>
      </c>
      <c r="D96" s="204" t="s">
        <v>830</v>
      </c>
      <c r="E96" s="204" t="s">
        <v>927</v>
      </c>
      <c r="F96" s="205">
        <v>993</v>
      </c>
      <c r="G96" s="204">
        <v>319</v>
      </c>
      <c r="H96" s="206" t="s">
        <v>872</v>
      </c>
      <c r="I96" s="207">
        <v>593637</v>
      </c>
      <c r="J96" s="208"/>
      <c r="K96" s="209">
        <v>345003</v>
      </c>
      <c r="L96" s="210">
        <f t="shared" si="107"/>
        <v>938640</v>
      </c>
      <c r="M96" s="208"/>
      <c r="N96" s="209"/>
      <c r="O96" s="211">
        <f t="shared" si="109"/>
        <v>593637</v>
      </c>
      <c r="P96" s="212"/>
      <c r="Q96" s="213" t="s">
        <v>909</v>
      </c>
      <c r="R96" s="213"/>
      <c r="S96" s="215"/>
      <c r="T96" s="216"/>
      <c r="U96" s="212" t="s">
        <v>905</v>
      </c>
      <c r="V96" s="216"/>
      <c r="W96" s="212" t="s">
        <v>905</v>
      </c>
      <c r="X96" s="208"/>
      <c r="Y96" s="209">
        <v>345003</v>
      </c>
      <c r="Z96" s="212" t="str">
        <f t="shared" si="97"/>
        <v>OK</v>
      </c>
      <c r="AA96" s="216"/>
      <c r="AB96" s="212"/>
      <c r="AC96" s="208">
        <f t="shared" si="98"/>
        <v>0</v>
      </c>
      <c r="AD96" s="208">
        <f t="shared" si="112"/>
        <v>0</v>
      </c>
      <c r="AE96" s="212" t="str">
        <f t="shared" si="113"/>
        <v>OK</v>
      </c>
      <c r="AF96" s="216"/>
      <c r="AG96" s="212" t="s">
        <v>906</v>
      </c>
      <c r="AH96" s="216"/>
      <c r="AI96" s="219">
        <f t="shared" si="99"/>
        <v>41</v>
      </c>
      <c r="AJ96" s="214" t="str">
        <f t="shared" si="108"/>
        <v>OK</v>
      </c>
      <c r="AK96" s="216"/>
      <c r="AL96" s="212" t="str">
        <f t="array" ref="AL96">IF(C96="","",INDEX(구분표!$I$2:$I$313, MATCH(1,(구분표!$E$2:$E$313='17년일출'!B96)*(구분표!$F$2:$F$313='17년일출'!C96)*(구분표!$G$2:$G$313='17년일출'!A96),0)))</f>
        <v>0252</v>
      </c>
      <c r="AN96" s="199"/>
    </row>
    <row r="97" spans="1:40" ht="50.1" customHeight="1" x14ac:dyDescent="0.3">
      <c r="A97" s="200" t="str">
        <f>IFERROR(VLOOKUP($C97,구분표!$A$2:$C$313,2,FALSE),"")</f>
        <v>보건복지위원회</v>
      </c>
      <c r="B97" s="198" t="str">
        <f>IFERROR(VLOOKUP($C97,구분표!$A$2:$C$313,3,FALSE),"")</f>
        <v>보건복지국</v>
      </c>
      <c r="C97" s="29" t="s">
        <v>344</v>
      </c>
      <c r="D97" s="33" t="s">
        <v>830</v>
      </c>
      <c r="E97" s="33" t="s">
        <v>927</v>
      </c>
      <c r="F97" s="34">
        <v>925</v>
      </c>
      <c r="G97" s="33">
        <v>756</v>
      </c>
      <c r="H97" s="113" t="s">
        <v>873</v>
      </c>
      <c r="I97" s="40">
        <v>800000</v>
      </c>
      <c r="J97" s="38"/>
      <c r="K97" s="41">
        <v>50000</v>
      </c>
      <c r="L97" s="46">
        <f t="shared" si="107"/>
        <v>850000</v>
      </c>
      <c r="M97" s="38"/>
      <c r="N97" s="41"/>
      <c r="O97" s="48">
        <f t="shared" si="109"/>
        <v>800000</v>
      </c>
      <c r="P97" s="25"/>
      <c r="Q97" s="60" t="s">
        <v>895</v>
      </c>
      <c r="R97" s="187"/>
      <c r="S97" s="112"/>
      <c r="U97" s="25" t="s">
        <v>905</v>
      </c>
      <c r="W97" s="25" t="s">
        <v>905</v>
      </c>
      <c r="X97" s="38"/>
      <c r="Y97" s="41">
        <v>50000</v>
      </c>
      <c r="Z97" s="25" t="str">
        <f t="shared" si="97"/>
        <v>OK</v>
      </c>
      <c r="AB97" s="25"/>
      <c r="AC97" s="38">
        <f t="shared" si="98"/>
        <v>0</v>
      </c>
      <c r="AD97" s="38">
        <f t="shared" si="112"/>
        <v>0</v>
      </c>
      <c r="AE97" s="25" t="str">
        <f t="shared" si="113"/>
        <v>OK</v>
      </c>
      <c r="AG97" s="25" t="s">
        <v>906</v>
      </c>
      <c r="AI97" s="22">
        <f t="shared" si="99"/>
        <v>41</v>
      </c>
      <c r="AJ97" s="60" t="str">
        <f t="shared" si="108"/>
        <v>OK</v>
      </c>
      <c r="AL97" s="25" t="str">
        <f t="array" ref="AL97">IF(C97="","",INDEX(구분표!$I$2:$I$313, MATCH(1,(구분표!$E$2:$E$313='17년일출'!B97)*(구분표!$F$2:$F$313='17년일출'!C97)*(구분표!$G$2:$G$313='17년일출'!A97),0)))</f>
        <v>0247</v>
      </c>
      <c r="AN97" s="25"/>
    </row>
    <row r="98" spans="1:40" ht="50.1" customHeight="1" x14ac:dyDescent="0.3">
      <c r="A98" s="31" t="str">
        <f>IFERROR(VLOOKUP($C98,구분표!$A$2:$C$313,2,FALSE),"")</f>
        <v>보건복지위원회</v>
      </c>
      <c r="B98" s="22" t="str">
        <f>IFERROR(VLOOKUP($C98,구분표!$A$2:$C$313,3,FALSE),"")</f>
        <v>보건복지국</v>
      </c>
      <c r="C98" s="29" t="s">
        <v>344</v>
      </c>
      <c r="D98" s="33" t="s">
        <v>830</v>
      </c>
      <c r="E98" s="33" t="s">
        <v>927</v>
      </c>
      <c r="F98" s="34">
        <v>926</v>
      </c>
      <c r="G98" s="33">
        <v>776</v>
      </c>
      <c r="H98" s="113" t="s">
        <v>885</v>
      </c>
      <c r="I98" s="40">
        <v>100000</v>
      </c>
      <c r="J98" s="38">
        <v>-100000</v>
      </c>
      <c r="K98" s="41"/>
      <c r="L98" s="46">
        <f t="shared" si="107"/>
        <v>0</v>
      </c>
      <c r="M98" s="38"/>
      <c r="N98" s="41"/>
      <c r="O98" s="48">
        <f t="shared" si="109"/>
        <v>100000</v>
      </c>
      <c r="P98" s="25"/>
      <c r="Q98" s="60" t="s">
        <v>896</v>
      </c>
      <c r="R98" s="187"/>
      <c r="S98" s="112"/>
      <c r="U98" s="25" t="s">
        <v>905</v>
      </c>
      <c r="W98" s="25" t="s">
        <v>905</v>
      </c>
      <c r="X98" s="38"/>
      <c r="Y98" s="41">
        <v>-100000</v>
      </c>
      <c r="Z98" s="25" t="str">
        <f t="shared" si="97"/>
        <v>OK</v>
      </c>
      <c r="AB98" s="25"/>
      <c r="AC98" s="38">
        <f t="shared" si="98"/>
        <v>0</v>
      </c>
      <c r="AD98" s="38">
        <f t="shared" si="112"/>
        <v>0</v>
      </c>
      <c r="AE98" s="25" t="str">
        <f t="shared" si="113"/>
        <v>OK</v>
      </c>
      <c r="AG98" s="25" t="s">
        <v>906</v>
      </c>
      <c r="AI98" s="22">
        <f t="shared" si="99"/>
        <v>41</v>
      </c>
      <c r="AJ98" s="60" t="str">
        <f t="shared" si="108"/>
        <v>OK</v>
      </c>
      <c r="AL98" s="25" t="str">
        <f t="array" ref="AL98">IF(C98="","",INDEX(구분표!$I$2:$I$313, MATCH(1,(구분표!$E$2:$E$313='17년일출'!B98)*(구분표!$F$2:$F$313='17년일출'!C98)*(구분표!$G$2:$G$313='17년일출'!A98),0)))</f>
        <v>0247</v>
      </c>
      <c r="AN98" s="25"/>
    </row>
    <row r="99" spans="1:40" ht="50.1" customHeight="1" x14ac:dyDescent="0.3">
      <c r="A99" s="31" t="str">
        <f>IFERROR(VLOOKUP($C99,구분표!$A$2:$C$313,2,FALSE),"")</f>
        <v>보건복지위원회</v>
      </c>
      <c r="B99" s="22" t="str">
        <f>IFERROR(VLOOKUP($C99,구분표!$A$2:$C$313,3,FALSE),"")</f>
        <v>보건복지국</v>
      </c>
      <c r="C99" s="29" t="s">
        <v>346</v>
      </c>
      <c r="D99" s="33" t="s">
        <v>830</v>
      </c>
      <c r="E99" s="33" t="s">
        <v>927</v>
      </c>
      <c r="F99" s="34">
        <v>932</v>
      </c>
      <c r="G99" s="33">
        <v>122</v>
      </c>
      <c r="H99" s="113" t="s">
        <v>886</v>
      </c>
      <c r="I99" s="40">
        <v>100000</v>
      </c>
      <c r="J99" s="38"/>
      <c r="K99" s="41">
        <v>107000</v>
      </c>
      <c r="L99" s="46">
        <f t="shared" si="107"/>
        <v>207000</v>
      </c>
      <c r="M99" s="38"/>
      <c r="N99" s="41"/>
      <c r="O99" s="48"/>
      <c r="P99" s="25"/>
      <c r="Q99" s="60" t="s">
        <v>897</v>
      </c>
      <c r="R99" s="187"/>
      <c r="S99" s="112"/>
      <c r="U99" s="25" t="s">
        <v>905</v>
      </c>
      <c r="W99" s="25" t="s">
        <v>905</v>
      </c>
      <c r="X99" s="38"/>
      <c r="Y99" s="41">
        <v>107000</v>
      </c>
      <c r="Z99" s="25" t="str">
        <f t="shared" si="97"/>
        <v>OK</v>
      </c>
      <c r="AB99" s="25"/>
      <c r="AC99" s="38"/>
      <c r="AD99" s="38"/>
      <c r="AE99" s="25"/>
      <c r="AG99" s="25" t="s">
        <v>906</v>
      </c>
      <c r="AI99" s="22">
        <f t="shared" si="99"/>
        <v>41</v>
      </c>
      <c r="AJ99" s="60" t="str">
        <f t="shared" si="108"/>
        <v>OK</v>
      </c>
      <c r="AL99" s="25" t="str">
        <f t="array" ref="AL99">IF(C99="","",INDEX(구분표!$I$2:$I$313, MATCH(1,(구분표!$E$2:$E$313='17년일출'!B99)*(구분표!$F$2:$F$313='17년일출'!C99)*(구분표!$G$2:$G$313='17년일출'!A99),0)))</f>
        <v>0248</v>
      </c>
      <c r="AN99" s="25"/>
    </row>
    <row r="100" spans="1:40" ht="50.1" customHeight="1" x14ac:dyDescent="0.3">
      <c r="A100" s="31" t="str">
        <f>IFERROR(VLOOKUP($C100,구분표!$A$2:$C$313,2,FALSE),"")</f>
        <v>보건복지위원회</v>
      </c>
      <c r="B100" s="22" t="str">
        <f>IFERROR(VLOOKUP($C100,구분표!$A$2:$C$313,3,FALSE),"")</f>
        <v>보건복지국</v>
      </c>
      <c r="C100" s="29" t="s">
        <v>346</v>
      </c>
      <c r="D100" s="33" t="s">
        <v>830</v>
      </c>
      <c r="E100" s="33" t="s">
        <v>927</v>
      </c>
      <c r="F100" s="34">
        <v>934</v>
      </c>
      <c r="G100" s="33">
        <v>155</v>
      </c>
      <c r="H100" s="113" t="s">
        <v>874</v>
      </c>
      <c r="I100" s="40">
        <v>30000</v>
      </c>
      <c r="J100" s="38">
        <v>-30000</v>
      </c>
      <c r="K100" s="41"/>
      <c r="L100" s="46">
        <f t="shared" si="107"/>
        <v>0</v>
      </c>
      <c r="M100" s="38"/>
      <c r="N100" s="41"/>
      <c r="O100" s="48"/>
      <c r="P100" s="25"/>
      <c r="Q100" s="60"/>
      <c r="R100" s="187"/>
      <c r="S100" s="112"/>
      <c r="U100" s="25" t="s">
        <v>905</v>
      </c>
      <c r="W100" s="25" t="s">
        <v>905</v>
      </c>
      <c r="X100" s="38"/>
      <c r="Y100" s="41">
        <v>-30000</v>
      </c>
      <c r="Z100" s="25" t="str">
        <f t="shared" si="97"/>
        <v>OK</v>
      </c>
      <c r="AB100" s="25"/>
      <c r="AC100" s="38"/>
      <c r="AD100" s="38"/>
      <c r="AE100" s="25"/>
      <c r="AG100" s="25" t="s">
        <v>906</v>
      </c>
      <c r="AI100" s="22">
        <f t="shared" si="99"/>
        <v>41</v>
      </c>
      <c r="AJ100" s="60" t="str">
        <f t="shared" si="108"/>
        <v>OK</v>
      </c>
      <c r="AL100" s="25" t="str">
        <f t="array" ref="AL100">IF(C100="","",INDEX(구분표!$I$2:$I$313, MATCH(1,(구분표!$E$2:$E$313='17년일출'!B100)*(구분표!$F$2:$F$313='17년일출'!C100)*(구분표!$G$2:$G$313='17년일출'!A100),0)))</f>
        <v>0248</v>
      </c>
      <c r="AN100" s="25"/>
    </row>
    <row r="101" spans="1:40" ht="50.1" customHeight="1" x14ac:dyDescent="0.3">
      <c r="A101" s="31" t="str">
        <f>IFERROR(VLOOKUP($C101,구분표!$A$2:$C$313,2,FALSE),"")</f>
        <v>보건복지위원회</v>
      </c>
      <c r="B101" s="22" t="str">
        <f>IFERROR(VLOOKUP($C101,구분표!$A$2:$C$313,3,FALSE),"")</f>
        <v>보건복지국</v>
      </c>
      <c r="C101" s="29" t="s">
        <v>348</v>
      </c>
      <c r="D101" s="33" t="s">
        <v>830</v>
      </c>
      <c r="E101" s="33" t="s">
        <v>927</v>
      </c>
      <c r="F101" s="34">
        <v>956</v>
      </c>
      <c r="G101" s="33">
        <v>409</v>
      </c>
      <c r="H101" s="113" t="s">
        <v>887</v>
      </c>
      <c r="I101" s="40">
        <v>546000</v>
      </c>
      <c r="J101" s="38"/>
      <c r="K101" s="41">
        <v>30000</v>
      </c>
      <c r="L101" s="46">
        <f t="shared" si="107"/>
        <v>576000</v>
      </c>
      <c r="M101" s="38"/>
      <c r="N101" s="41"/>
      <c r="O101" s="48"/>
      <c r="P101" s="25"/>
      <c r="Q101" s="60" t="s">
        <v>898</v>
      </c>
      <c r="R101" s="187"/>
      <c r="S101" s="112"/>
      <c r="U101" s="25" t="s">
        <v>905</v>
      </c>
      <c r="W101" s="25" t="s">
        <v>905</v>
      </c>
      <c r="X101" s="38"/>
      <c r="Y101" s="41">
        <v>30000</v>
      </c>
      <c r="Z101" s="25" t="str">
        <f t="shared" si="97"/>
        <v>OK</v>
      </c>
      <c r="AB101" s="25"/>
      <c r="AC101" s="38"/>
      <c r="AD101" s="38"/>
      <c r="AE101" s="25"/>
      <c r="AG101" s="25" t="s">
        <v>906</v>
      </c>
      <c r="AI101" s="22">
        <f t="shared" si="99"/>
        <v>41</v>
      </c>
      <c r="AJ101" s="60" t="str">
        <f t="shared" si="108"/>
        <v>OK</v>
      </c>
      <c r="AL101" s="25" t="str">
        <f t="array" ref="AL101">IF(C101="","",INDEX(구분표!$I$2:$I$313, MATCH(1,(구분표!$E$2:$E$313='17년일출'!B101)*(구분표!$F$2:$F$313='17년일출'!C101)*(구분표!$G$2:$G$313='17년일출'!A101),0)))</f>
        <v>0250</v>
      </c>
      <c r="AN101" s="25"/>
    </row>
    <row r="102" spans="1:40" ht="50.1" customHeight="1" x14ac:dyDescent="0.3">
      <c r="A102" s="31" t="str">
        <f>IFERROR(VLOOKUP($C102,구분표!$A$2:$C$313,2,FALSE),"")</f>
        <v>보건복지위원회</v>
      </c>
      <c r="B102" s="22" t="str">
        <f>IFERROR(VLOOKUP($C102,구분표!$A$2:$C$313,3,FALSE),"")</f>
        <v>보건복지국</v>
      </c>
      <c r="C102" s="29" t="s">
        <v>346</v>
      </c>
      <c r="D102" s="33" t="s">
        <v>830</v>
      </c>
      <c r="E102" s="33" t="s">
        <v>927</v>
      </c>
      <c r="F102" s="34">
        <v>936</v>
      </c>
      <c r="G102" s="33">
        <v>176</v>
      </c>
      <c r="H102" s="113" t="s">
        <v>888</v>
      </c>
      <c r="I102" s="40">
        <v>351000</v>
      </c>
      <c r="J102" s="38">
        <v>-57000</v>
      </c>
      <c r="K102" s="41"/>
      <c r="L102" s="46">
        <f t="shared" si="107"/>
        <v>294000</v>
      </c>
      <c r="M102" s="38"/>
      <c r="N102" s="41"/>
      <c r="O102" s="48"/>
      <c r="P102" s="25"/>
      <c r="Q102" s="60"/>
      <c r="R102" s="187"/>
      <c r="S102" s="112"/>
      <c r="U102" s="25" t="s">
        <v>905</v>
      </c>
      <c r="W102" s="25" t="s">
        <v>905</v>
      </c>
      <c r="X102" s="38"/>
      <c r="Y102" s="38">
        <v>-57000</v>
      </c>
      <c r="Z102" s="25" t="str">
        <f t="shared" si="97"/>
        <v>OK</v>
      </c>
      <c r="AB102" s="25"/>
      <c r="AC102" s="38"/>
      <c r="AD102" s="38"/>
      <c r="AE102" s="25"/>
      <c r="AG102" s="25" t="s">
        <v>906</v>
      </c>
      <c r="AI102" s="22">
        <f t="shared" si="99"/>
        <v>41</v>
      </c>
      <c r="AJ102" s="60" t="str">
        <f t="shared" si="108"/>
        <v>OK</v>
      </c>
      <c r="AL102" s="25" t="str">
        <f t="array" ref="AL102">IF(C102="","",INDEX(구분표!$I$2:$I$313, MATCH(1,(구분표!$E$2:$E$313='17년일출'!B102)*(구분표!$F$2:$F$313='17년일출'!C102)*(구분표!$G$2:$G$313='17년일출'!A102),0)))</f>
        <v>0248</v>
      </c>
      <c r="AN102" s="25"/>
    </row>
    <row r="103" spans="1:40" ht="50.1" customHeight="1" x14ac:dyDescent="0.3">
      <c r="A103" s="31" t="str">
        <f>IFERROR(VLOOKUP($C103,구분표!$A$2:$C$313,2,FALSE),"")</f>
        <v>보건복지위원회</v>
      </c>
      <c r="B103" s="22" t="str">
        <f>IFERROR(VLOOKUP($C103,구분표!$A$2:$C$313,3,FALSE),"")</f>
        <v>보건복지국</v>
      </c>
      <c r="C103" s="29" t="s">
        <v>348</v>
      </c>
      <c r="D103" s="33" t="s">
        <v>830</v>
      </c>
      <c r="E103" s="33" t="s">
        <v>927</v>
      </c>
      <c r="F103" s="34">
        <v>954</v>
      </c>
      <c r="G103" s="33">
        <v>382</v>
      </c>
      <c r="H103" s="113" t="s">
        <v>875</v>
      </c>
      <c r="I103" s="40">
        <v>1800000</v>
      </c>
      <c r="J103" s="38">
        <v>-200000</v>
      </c>
      <c r="K103" s="41"/>
      <c r="L103" s="46">
        <f t="shared" si="107"/>
        <v>1600000</v>
      </c>
      <c r="M103" s="38"/>
      <c r="N103" s="41"/>
      <c r="O103" s="48"/>
      <c r="P103" s="25"/>
      <c r="Q103" s="60"/>
      <c r="R103" s="187"/>
      <c r="S103" s="112"/>
      <c r="U103" s="25" t="s">
        <v>905</v>
      </c>
      <c r="W103" s="25" t="s">
        <v>905</v>
      </c>
      <c r="X103" s="38"/>
      <c r="Y103" s="38">
        <v>-200000</v>
      </c>
      <c r="Z103" s="25" t="str">
        <f t="shared" si="97"/>
        <v>OK</v>
      </c>
      <c r="AB103" s="25"/>
      <c r="AC103" s="38"/>
      <c r="AD103" s="38"/>
      <c r="AE103" s="25"/>
      <c r="AG103" s="25" t="s">
        <v>906</v>
      </c>
      <c r="AI103" s="22">
        <f t="shared" si="99"/>
        <v>41</v>
      </c>
      <c r="AJ103" s="60" t="str">
        <f t="shared" si="108"/>
        <v>OK</v>
      </c>
      <c r="AL103" s="25" t="str">
        <f t="array" ref="AL103">IF(C103="","",INDEX(구분표!$I$2:$I$313, MATCH(1,(구분표!$E$2:$E$313='17년일출'!B103)*(구분표!$F$2:$F$313='17년일출'!C103)*(구분표!$G$2:$G$313='17년일출'!A103),0)))</f>
        <v>0250</v>
      </c>
      <c r="AN103" s="25"/>
    </row>
    <row r="104" spans="1:40" ht="50.1" customHeight="1" x14ac:dyDescent="0.3">
      <c r="A104" s="31" t="str">
        <f>IFERROR(VLOOKUP($C104,구분표!$A$2:$C$313,2,FALSE),"")</f>
        <v>보건복지위원회</v>
      </c>
      <c r="B104" s="22" t="str">
        <f>IFERROR(VLOOKUP($C104,구분표!$A$2:$C$313,3,FALSE),"")</f>
        <v>보건복지국</v>
      </c>
      <c r="C104" s="29" t="s">
        <v>348</v>
      </c>
      <c r="D104" s="33" t="s">
        <v>830</v>
      </c>
      <c r="E104" s="33" t="s">
        <v>927</v>
      </c>
      <c r="F104" s="34">
        <v>955</v>
      </c>
      <c r="G104" s="33">
        <v>401</v>
      </c>
      <c r="H104" s="113" t="s">
        <v>889</v>
      </c>
      <c r="I104" s="40">
        <v>1981800</v>
      </c>
      <c r="J104" s="38">
        <v>-981800</v>
      </c>
      <c r="K104" s="41"/>
      <c r="L104" s="46">
        <f t="shared" si="107"/>
        <v>1000000</v>
      </c>
      <c r="M104" s="38"/>
      <c r="N104" s="41"/>
      <c r="O104" s="48">
        <f t="shared" ref="O104:O115" si="114">I104+M104+N104</f>
        <v>1981800</v>
      </c>
      <c r="P104" s="25" t="str">
        <f t="shared" ref="P104:P110" si="115">IF(AND((L104=0),(O104&gt;0)),"O",IF(AND((J104&lt;0),(L104-O104&lt;0)),"O","X"))</f>
        <v>O</v>
      </c>
      <c r="Q104" s="60"/>
      <c r="R104" s="187"/>
      <c r="S104" s="112"/>
      <c r="U104" s="25" t="s">
        <v>905</v>
      </c>
      <c r="W104" s="25" t="s">
        <v>905</v>
      </c>
      <c r="X104" s="38"/>
      <c r="Y104" s="38">
        <v>-981800</v>
      </c>
      <c r="Z104" s="25" t="str">
        <f t="shared" si="97"/>
        <v>OK</v>
      </c>
      <c r="AB104" s="25"/>
      <c r="AC104" s="38">
        <f t="shared" si="98"/>
        <v>0</v>
      </c>
      <c r="AD104" s="38">
        <f>IF($W104="도비",SUM(M104:N104),IF($U104="국도비","직접입력",SUM(M104:N104)-AC104))</f>
        <v>0</v>
      </c>
      <c r="AE104" s="25" t="str">
        <f t="shared" ref="AE104" si="116">IF(SUM(M104:N104)=SUM(AC104:AD104),"OK","검토")</f>
        <v>OK</v>
      </c>
      <c r="AG104" s="25" t="s">
        <v>906</v>
      </c>
      <c r="AI104" s="22">
        <f t="shared" si="99"/>
        <v>41</v>
      </c>
      <c r="AJ104" s="60" t="str">
        <f t="shared" si="108"/>
        <v>OK</v>
      </c>
      <c r="AL104" s="25" t="str">
        <f t="array" ref="AL104">IF(C104="","",INDEX(구분표!$I$2:$I$313, MATCH(1,(구분표!$E$2:$E$313='17년일출'!B104)*(구분표!$F$2:$F$313='17년일출'!C104)*(구분표!$G$2:$G$313='17년일출'!A104),0)))</f>
        <v>0250</v>
      </c>
      <c r="AN104" s="25"/>
    </row>
    <row r="105" spans="1:40" ht="50.1" customHeight="1" x14ac:dyDescent="0.3">
      <c r="A105" s="31" t="str">
        <f>IFERROR(VLOOKUP($C105,구분표!$A$2:$C$313,2,FALSE),"")</f>
        <v>보건복지위원회</v>
      </c>
      <c r="B105" s="22" t="str">
        <f>IFERROR(VLOOKUP($C105,구분표!$A$2:$C$313,3,FALSE),"")</f>
        <v>보건복지국</v>
      </c>
      <c r="C105" s="29" t="s">
        <v>348</v>
      </c>
      <c r="D105" s="33" t="s">
        <v>830</v>
      </c>
      <c r="E105" s="33" t="s">
        <v>927</v>
      </c>
      <c r="F105" s="34">
        <v>961</v>
      </c>
      <c r="G105" s="33">
        <v>490</v>
      </c>
      <c r="H105" s="113" t="s">
        <v>876</v>
      </c>
      <c r="I105" s="40">
        <v>510000</v>
      </c>
      <c r="J105" s="38"/>
      <c r="K105" s="41">
        <v>50628</v>
      </c>
      <c r="L105" s="46">
        <f t="shared" si="107"/>
        <v>560628</v>
      </c>
      <c r="M105" s="38"/>
      <c r="N105" s="41"/>
      <c r="O105" s="48">
        <f t="shared" si="114"/>
        <v>510000</v>
      </c>
      <c r="P105" s="25" t="str">
        <f t="shared" si="115"/>
        <v>X</v>
      </c>
      <c r="Q105" s="60" t="s">
        <v>899</v>
      </c>
      <c r="R105" s="187"/>
      <c r="S105" s="112"/>
      <c r="U105" s="25" t="s">
        <v>905</v>
      </c>
      <c r="W105" s="25" t="s">
        <v>905</v>
      </c>
      <c r="X105" s="38"/>
      <c r="Y105" s="41">
        <v>50628</v>
      </c>
      <c r="Z105" s="25" t="str">
        <f t="shared" si="97"/>
        <v>OK</v>
      </c>
      <c r="AB105" s="25"/>
      <c r="AC105" s="38">
        <f t="shared" si="98"/>
        <v>0</v>
      </c>
      <c r="AD105" s="38">
        <f t="shared" ref="AD105:AD115" si="117">IF($W105="도비",SUM(M105:N105),IF($U105="국도비","직접입력",SUM(M105:N105)-AC105))</f>
        <v>0</v>
      </c>
      <c r="AE105" s="25" t="str">
        <f t="shared" ref="AE105:AE115" si="118">IF(SUM(M105:N105)=SUM(AC105:AD105),"OK","검토")</f>
        <v>OK</v>
      </c>
      <c r="AG105" s="25" t="s">
        <v>906</v>
      </c>
      <c r="AI105" s="22">
        <f t="shared" si="99"/>
        <v>41</v>
      </c>
      <c r="AJ105" s="60" t="str">
        <f t="shared" si="108"/>
        <v>OK</v>
      </c>
      <c r="AL105" s="25" t="str">
        <f t="array" ref="AL105">IF(C105="","",INDEX(구분표!$I$2:$I$313, MATCH(1,(구분표!$E$2:$E$313='17년일출'!B105)*(구분표!$F$2:$F$313='17년일출'!C105)*(구분표!$G$2:$G$313='17년일출'!A105),0)))</f>
        <v>0250</v>
      </c>
      <c r="AN105" s="25"/>
    </row>
    <row r="106" spans="1:40" ht="50.1" customHeight="1" x14ac:dyDescent="0.3">
      <c r="A106" s="201" t="str">
        <f>IFERROR(VLOOKUP($C106,구분표!$A$2:$C$313,2,FALSE),"")</f>
        <v>보건복지위원회</v>
      </c>
      <c r="B106" s="202" t="str">
        <f>IFERROR(VLOOKUP($C106,구분표!$A$2:$C$313,3,FALSE),"")</f>
        <v>보건복지국</v>
      </c>
      <c r="C106" s="203" t="s">
        <v>348</v>
      </c>
      <c r="D106" s="204" t="s">
        <v>830</v>
      </c>
      <c r="E106" s="204" t="s">
        <v>927</v>
      </c>
      <c r="F106" s="205">
        <v>962</v>
      </c>
      <c r="G106" s="204">
        <v>505</v>
      </c>
      <c r="H106" s="206" t="s">
        <v>890</v>
      </c>
      <c r="I106" s="207">
        <v>4112274</v>
      </c>
      <c r="J106" s="208"/>
      <c r="K106" s="209">
        <v>217090</v>
      </c>
      <c r="L106" s="210">
        <f t="shared" si="107"/>
        <v>4329364</v>
      </c>
      <c r="M106" s="208"/>
      <c r="N106" s="209"/>
      <c r="O106" s="211">
        <f t="shared" si="114"/>
        <v>4112274</v>
      </c>
      <c r="P106" s="212" t="str">
        <f t="shared" si="115"/>
        <v>X</v>
      </c>
      <c r="Q106" s="213" t="s">
        <v>912</v>
      </c>
      <c r="R106" s="213"/>
      <c r="S106" s="193"/>
      <c r="T106" s="194"/>
      <c r="U106" s="192" t="s">
        <v>836</v>
      </c>
      <c r="V106" s="194"/>
      <c r="W106" s="192" t="s">
        <v>844</v>
      </c>
      <c r="X106" s="190">
        <v>11817</v>
      </c>
      <c r="Y106" s="191">
        <v>205273</v>
      </c>
      <c r="Z106" s="192" t="str">
        <f t="shared" si="97"/>
        <v>OK</v>
      </c>
      <c r="AA106" s="194"/>
      <c r="AB106" s="192"/>
      <c r="AC106" s="190" t="str">
        <f t="shared" si="98"/>
        <v>직접입력</v>
      </c>
      <c r="AD106" s="190" t="str">
        <f t="shared" si="117"/>
        <v>직접입력</v>
      </c>
      <c r="AE106" s="192" t="str">
        <f t="shared" si="118"/>
        <v>OK</v>
      </c>
      <c r="AF106" s="194"/>
      <c r="AG106" s="192" t="s">
        <v>906</v>
      </c>
      <c r="AH106" s="194"/>
      <c r="AI106" s="188">
        <f t="shared" ref="AI106:AI123" si="119">IF(AG106="","",COUNTIF($AG$7:$AG$223,AG106))</f>
        <v>41</v>
      </c>
      <c r="AJ106" s="196" t="str">
        <f t="shared" si="108"/>
        <v>OK</v>
      </c>
      <c r="AK106" s="194"/>
      <c r="AL106" s="192" t="str">
        <f t="array" ref="AL106">IF(C106="","",INDEX(구분표!$I$2:$I$313, MATCH(1,(구분표!$E$2:$E$313='17년일출'!B106)*(구분표!$F$2:$F$313='17년일출'!C106)*(구분표!$G$2:$G$313='17년일출'!A106),0)))</f>
        <v>0250</v>
      </c>
      <c r="AN106" s="25"/>
    </row>
    <row r="107" spans="1:40" s="197" customFormat="1" ht="50.1" customHeight="1" x14ac:dyDescent="0.3">
      <c r="A107" s="218" t="str">
        <f>IFERROR(VLOOKUP($C107,구분표!$A$2:$C$313,2,FALSE),"")</f>
        <v>보건복지위원회</v>
      </c>
      <c r="B107" s="219" t="str">
        <f>IFERROR(VLOOKUP($C107,구분표!$A$2:$C$313,3,FALSE),"")</f>
        <v>복지여성실</v>
      </c>
      <c r="C107" s="220" t="s">
        <v>911</v>
      </c>
      <c r="D107" s="204" t="s">
        <v>830</v>
      </c>
      <c r="E107" s="204" t="s">
        <v>927</v>
      </c>
      <c r="F107" s="205">
        <v>997</v>
      </c>
      <c r="G107" s="204">
        <v>378</v>
      </c>
      <c r="H107" s="206" t="s">
        <v>890</v>
      </c>
      <c r="I107" s="207">
        <v>1417377</v>
      </c>
      <c r="J107" s="208"/>
      <c r="K107" s="209">
        <v>44037</v>
      </c>
      <c r="L107" s="210">
        <f t="shared" si="107"/>
        <v>1461414</v>
      </c>
      <c r="M107" s="208"/>
      <c r="N107" s="209"/>
      <c r="O107" s="211"/>
      <c r="P107" s="212"/>
      <c r="Q107" s="213" t="s">
        <v>913</v>
      </c>
      <c r="R107" s="213"/>
      <c r="S107" s="193"/>
      <c r="T107" s="194"/>
      <c r="U107" s="192" t="s">
        <v>836</v>
      </c>
      <c r="V107" s="194"/>
      <c r="W107" s="192" t="s">
        <v>844</v>
      </c>
      <c r="X107" s="190">
        <v>-11817</v>
      </c>
      <c r="Y107" s="191">
        <v>55854</v>
      </c>
      <c r="Z107" s="192" t="str">
        <f t="shared" si="97"/>
        <v>OK</v>
      </c>
      <c r="AA107" s="194"/>
      <c r="AB107" s="192"/>
      <c r="AC107" s="190"/>
      <c r="AD107" s="190"/>
      <c r="AE107" s="192"/>
      <c r="AF107" s="194"/>
      <c r="AG107" s="192" t="s">
        <v>906</v>
      </c>
      <c r="AH107" s="194"/>
      <c r="AI107" s="188">
        <f t="shared" si="119"/>
        <v>41</v>
      </c>
      <c r="AJ107" s="196" t="str">
        <f t="shared" si="108"/>
        <v>OK</v>
      </c>
      <c r="AK107" s="194"/>
      <c r="AL107" s="192" t="str">
        <f t="array" ref="AL107">IF(C107="","",INDEX(구분표!$I$2:$I$313, MATCH(1,(구분표!$E$2:$E$313='17년일출'!B107)*(구분표!$F$2:$F$313='17년일출'!C107)*(구분표!$G$2:$G$313='17년일출'!A107),0)))</f>
        <v>0253</v>
      </c>
      <c r="AN107" s="199"/>
    </row>
    <row r="108" spans="1:40" ht="50.1" customHeight="1" x14ac:dyDescent="0.3">
      <c r="A108" s="31" t="str">
        <f>IFERROR(VLOOKUP($C108,구분표!$A$2:$C$313,2,FALSE),"")</f>
        <v>보건복지위원회</v>
      </c>
      <c r="B108" s="22" t="str">
        <f>IFERROR(VLOOKUP($C108,구분표!$A$2:$C$313,3,FALSE),"")</f>
        <v>보건복지국</v>
      </c>
      <c r="C108" s="29" t="s">
        <v>350</v>
      </c>
      <c r="D108" s="33" t="s">
        <v>830</v>
      </c>
      <c r="E108" s="33" t="s">
        <v>927</v>
      </c>
      <c r="F108" s="34">
        <v>967</v>
      </c>
      <c r="G108" s="33">
        <v>564</v>
      </c>
      <c r="H108" s="113" t="s">
        <v>877</v>
      </c>
      <c r="I108" s="40">
        <v>50000</v>
      </c>
      <c r="J108" s="38"/>
      <c r="K108" s="41">
        <v>20000</v>
      </c>
      <c r="L108" s="46">
        <f t="shared" si="107"/>
        <v>70000</v>
      </c>
      <c r="M108" s="38"/>
      <c r="N108" s="41"/>
      <c r="O108" s="48">
        <f t="shared" si="114"/>
        <v>50000</v>
      </c>
      <c r="P108" s="25" t="str">
        <f t="shared" si="115"/>
        <v>X</v>
      </c>
      <c r="Q108" s="60" t="s">
        <v>900</v>
      </c>
      <c r="R108" s="187"/>
      <c r="S108" s="112"/>
      <c r="U108" s="25" t="s">
        <v>905</v>
      </c>
      <c r="W108" s="25" t="s">
        <v>905</v>
      </c>
      <c r="X108" s="38"/>
      <c r="Y108" s="41">
        <v>20000</v>
      </c>
      <c r="Z108" s="25" t="str">
        <f t="shared" si="97"/>
        <v>OK</v>
      </c>
      <c r="AB108" s="25"/>
      <c r="AC108" s="38">
        <f t="shared" si="98"/>
        <v>0</v>
      </c>
      <c r="AD108" s="38">
        <f t="shared" si="117"/>
        <v>0</v>
      </c>
      <c r="AE108" s="25" t="str">
        <f t="shared" si="118"/>
        <v>OK</v>
      </c>
      <c r="AG108" s="25" t="s">
        <v>906</v>
      </c>
      <c r="AI108" s="22">
        <f t="shared" si="119"/>
        <v>41</v>
      </c>
      <c r="AJ108" s="60" t="str">
        <f t="shared" si="108"/>
        <v>OK</v>
      </c>
      <c r="AL108" s="25" t="str">
        <f t="array" ref="AL108">IF(C108="","",INDEX(구분표!$I$2:$I$313, MATCH(1,(구분표!$E$2:$E$313='17년일출'!B108)*(구분표!$F$2:$F$313='17년일출'!C108)*(구분표!$G$2:$G$313='17년일출'!A108),0)))</f>
        <v>0251</v>
      </c>
      <c r="AN108" s="25"/>
    </row>
    <row r="109" spans="1:40" ht="50.1" customHeight="1" x14ac:dyDescent="0.3">
      <c r="A109" s="31" t="str">
        <f>IFERROR(VLOOKUP($C109,구분표!$A$2:$C$313,2,FALSE),"")</f>
        <v>보건복지위원회</v>
      </c>
      <c r="B109" s="22" t="str">
        <f>IFERROR(VLOOKUP($C109,구분표!$A$2:$C$313,3,FALSE),"")</f>
        <v>복지여성실</v>
      </c>
      <c r="C109" s="29" t="s">
        <v>355</v>
      </c>
      <c r="D109" s="33" t="s">
        <v>830</v>
      </c>
      <c r="E109" s="33" t="s">
        <v>927</v>
      </c>
      <c r="F109" s="34">
        <v>1002</v>
      </c>
      <c r="G109" s="33">
        <v>438</v>
      </c>
      <c r="H109" s="113" t="s">
        <v>891</v>
      </c>
      <c r="I109" s="40">
        <v>191000</v>
      </c>
      <c r="J109" s="38">
        <v>-191000</v>
      </c>
      <c r="K109" s="41"/>
      <c r="L109" s="46">
        <f t="shared" si="107"/>
        <v>0</v>
      </c>
      <c r="M109" s="38"/>
      <c r="N109" s="41"/>
      <c r="O109" s="48">
        <f t="shared" si="114"/>
        <v>191000</v>
      </c>
      <c r="P109" s="25" t="str">
        <f t="shared" si="115"/>
        <v>O</v>
      </c>
      <c r="Q109" s="60" t="s">
        <v>929</v>
      </c>
      <c r="R109" s="187"/>
      <c r="S109" s="112"/>
      <c r="U109" s="25" t="s">
        <v>905</v>
      </c>
      <c r="W109" s="25" t="s">
        <v>905</v>
      </c>
      <c r="X109" s="38"/>
      <c r="Y109" s="38">
        <v>-191000</v>
      </c>
      <c r="Z109" s="25" t="str">
        <f t="shared" si="97"/>
        <v>OK</v>
      </c>
      <c r="AB109" s="25"/>
      <c r="AC109" s="38">
        <f t="shared" si="98"/>
        <v>0</v>
      </c>
      <c r="AD109" s="38">
        <f t="shared" si="117"/>
        <v>0</v>
      </c>
      <c r="AE109" s="25" t="str">
        <f t="shared" si="118"/>
        <v>OK</v>
      </c>
      <c r="AG109" s="25" t="s">
        <v>906</v>
      </c>
      <c r="AI109" s="22">
        <f t="shared" si="119"/>
        <v>41</v>
      </c>
      <c r="AJ109" s="60" t="str">
        <f t="shared" si="108"/>
        <v>OK</v>
      </c>
      <c r="AL109" s="25" t="str">
        <f t="array" ref="AL109">IF(C109="","",INDEX(구분표!$I$2:$I$313, MATCH(1,(구분표!$E$2:$E$313='17년일출'!B109)*(구분표!$F$2:$F$313='17년일출'!C109)*(구분표!$G$2:$G$313='17년일출'!A109),0)))</f>
        <v>0253</v>
      </c>
      <c r="AN109" s="25"/>
    </row>
    <row r="110" spans="1:40" ht="50.1" customHeight="1" x14ac:dyDescent="0.3">
      <c r="A110" s="201" t="str">
        <f>IFERROR(VLOOKUP($C110,구분표!$A$2:$C$313,2,FALSE),"")</f>
        <v>보건복지위원회</v>
      </c>
      <c r="B110" s="202" t="str">
        <f>IFERROR(VLOOKUP($C110,구분표!$A$2:$C$313,3,FALSE),"")</f>
        <v>보건복지국</v>
      </c>
      <c r="C110" s="203" t="s">
        <v>342</v>
      </c>
      <c r="D110" s="204" t="s">
        <v>831</v>
      </c>
      <c r="E110" s="204" t="s">
        <v>927</v>
      </c>
      <c r="F110" s="205" t="s">
        <v>831</v>
      </c>
      <c r="G110" s="204"/>
      <c r="H110" s="206" t="s">
        <v>934</v>
      </c>
      <c r="I110" s="207"/>
      <c r="J110" s="208"/>
      <c r="K110" s="209">
        <v>590000</v>
      </c>
      <c r="L110" s="210">
        <f t="shared" si="107"/>
        <v>590000</v>
      </c>
      <c r="M110" s="208"/>
      <c r="N110" s="209"/>
      <c r="O110" s="211">
        <f t="shared" si="114"/>
        <v>0</v>
      </c>
      <c r="P110" s="212" t="str">
        <f t="shared" si="115"/>
        <v>X</v>
      </c>
      <c r="Q110" s="213" t="s">
        <v>915</v>
      </c>
      <c r="R110" s="213"/>
      <c r="S110" s="193"/>
      <c r="T110" s="194"/>
      <c r="U110" s="192" t="s">
        <v>905</v>
      </c>
      <c r="V110" s="194"/>
      <c r="W110" s="192" t="s">
        <v>905</v>
      </c>
      <c r="X110" s="190"/>
      <c r="Y110" s="191">
        <v>590000</v>
      </c>
      <c r="Z110" s="192" t="str">
        <f t="shared" si="97"/>
        <v>OK</v>
      </c>
      <c r="AA110" s="194"/>
      <c r="AB110" s="192"/>
      <c r="AC110" s="190">
        <f t="shared" si="98"/>
        <v>0</v>
      </c>
      <c r="AD110" s="190">
        <f t="shared" si="117"/>
        <v>0</v>
      </c>
      <c r="AE110" s="192" t="str">
        <f t="shared" si="118"/>
        <v>OK</v>
      </c>
      <c r="AF110" s="194"/>
      <c r="AG110" s="192" t="s">
        <v>906</v>
      </c>
      <c r="AH110" s="194"/>
      <c r="AI110" s="188">
        <f t="shared" si="119"/>
        <v>41</v>
      </c>
      <c r="AJ110" s="196" t="str">
        <f t="shared" si="108"/>
        <v>OK</v>
      </c>
      <c r="AK110" s="194"/>
      <c r="AL110" s="192" t="str">
        <f t="array" ref="AL110">IF(C110="","",INDEX(구분표!$I$2:$I$313, MATCH(1,(구분표!$E$2:$E$313='17년일출'!B110)*(구분표!$F$2:$F$313='17년일출'!C110)*(구분표!$G$2:$G$313='17년일출'!A110),0)))</f>
        <v>0246</v>
      </c>
      <c r="AN110" s="25"/>
    </row>
    <row r="111" spans="1:40" s="197" customFormat="1" ht="50.1" customHeight="1" x14ac:dyDescent="0.3">
      <c r="A111" s="218" t="str">
        <f>IFERROR(VLOOKUP($C111,구분표!$A$2:$C$313,2,FALSE),"")</f>
        <v>보건복지위원회</v>
      </c>
      <c r="B111" s="219" t="str">
        <f>IFERROR(VLOOKUP($C111,구분표!$A$2:$C$313,3,FALSE),"")</f>
        <v>복지여성실</v>
      </c>
      <c r="C111" s="220" t="s">
        <v>854</v>
      </c>
      <c r="D111" s="204" t="s">
        <v>831</v>
      </c>
      <c r="E111" s="204" t="s">
        <v>927</v>
      </c>
      <c r="F111" s="205" t="s">
        <v>914</v>
      </c>
      <c r="G111" s="204"/>
      <c r="H111" s="206" t="s">
        <v>934</v>
      </c>
      <c r="I111" s="207"/>
      <c r="J111" s="208"/>
      <c r="K111" s="209">
        <v>244000</v>
      </c>
      <c r="L111" s="210">
        <f t="shared" si="107"/>
        <v>244000</v>
      </c>
      <c r="M111" s="208"/>
      <c r="N111" s="209"/>
      <c r="O111" s="211"/>
      <c r="P111" s="212"/>
      <c r="Q111" s="213" t="s">
        <v>916</v>
      </c>
      <c r="R111" s="213"/>
      <c r="S111" s="193"/>
      <c r="T111" s="194"/>
      <c r="U111" s="192" t="s">
        <v>905</v>
      </c>
      <c r="V111" s="194"/>
      <c r="W111" s="192" t="s">
        <v>905</v>
      </c>
      <c r="X111" s="190"/>
      <c r="Y111" s="191">
        <v>244000</v>
      </c>
      <c r="Z111" s="192" t="str">
        <f t="shared" si="97"/>
        <v>OK</v>
      </c>
      <c r="AA111" s="194"/>
      <c r="AB111" s="192"/>
      <c r="AC111" s="190">
        <f t="shared" si="98"/>
        <v>0</v>
      </c>
      <c r="AD111" s="190">
        <f t="shared" si="117"/>
        <v>0</v>
      </c>
      <c r="AE111" s="192" t="str">
        <f t="shared" si="118"/>
        <v>OK</v>
      </c>
      <c r="AF111" s="194"/>
      <c r="AG111" s="192" t="s">
        <v>906</v>
      </c>
      <c r="AH111" s="194"/>
      <c r="AI111" s="195">
        <f t="shared" si="119"/>
        <v>41</v>
      </c>
      <c r="AJ111" s="196" t="str">
        <f t="shared" si="108"/>
        <v>OK</v>
      </c>
      <c r="AK111" s="194"/>
      <c r="AL111" s="192" t="str">
        <f t="array" ref="AL111">IF(C111="","",INDEX(구분표!$I$2:$I$313, MATCH(1,(구분표!$E$2:$E$313='17년일출'!B111)*(구분표!$F$2:$F$313='17년일출'!C111)*(구분표!$G$2:$G$313='17년일출'!A111),0)))</f>
        <v>0252</v>
      </c>
      <c r="AN111" s="199"/>
    </row>
    <row r="112" spans="1:40" ht="50.1" customHeight="1" x14ac:dyDescent="0.3">
      <c r="A112" s="31" t="str">
        <f>IFERROR(VLOOKUP($C112,구분표!$A$2:$C$313,2,FALSE),"")</f>
        <v>보건복지위원회</v>
      </c>
      <c r="B112" s="22" t="str">
        <f>IFERROR(VLOOKUP($C112,구분표!$A$2:$C$313,3,FALSE),"")</f>
        <v>보건복지국</v>
      </c>
      <c r="C112" s="29" t="s">
        <v>348</v>
      </c>
      <c r="D112" s="204" t="s">
        <v>831</v>
      </c>
      <c r="E112" s="33" t="s">
        <v>927</v>
      </c>
      <c r="F112" s="34" t="s">
        <v>831</v>
      </c>
      <c r="G112" s="33"/>
      <c r="H112" s="113" t="s">
        <v>935</v>
      </c>
      <c r="I112" s="40"/>
      <c r="J112" s="38"/>
      <c r="K112" s="41">
        <v>500000</v>
      </c>
      <c r="L112" s="46">
        <f t="shared" si="107"/>
        <v>500000</v>
      </c>
      <c r="M112" s="38"/>
      <c r="N112" s="41"/>
      <c r="O112" s="48">
        <f t="shared" si="114"/>
        <v>0</v>
      </c>
      <c r="P112" s="25"/>
      <c r="Q112" s="60" t="s">
        <v>901</v>
      </c>
      <c r="R112" s="187"/>
      <c r="S112" s="112"/>
      <c r="U112" s="25" t="s">
        <v>905</v>
      </c>
      <c r="W112" s="25" t="s">
        <v>905</v>
      </c>
      <c r="X112" s="38"/>
      <c r="Y112" s="41">
        <v>500000</v>
      </c>
      <c r="Z112" s="25" t="str">
        <f t="shared" si="97"/>
        <v>OK</v>
      </c>
      <c r="AB112" s="25"/>
      <c r="AC112" s="38">
        <f t="shared" si="98"/>
        <v>0</v>
      </c>
      <c r="AD112" s="38">
        <f t="shared" si="117"/>
        <v>0</v>
      </c>
      <c r="AE112" s="25" t="str">
        <f t="shared" si="118"/>
        <v>OK</v>
      </c>
      <c r="AG112" s="25" t="s">
        <v>906</v>
      </c>
      <c r="AI112" s="22">
        <f t="shared" si="119"/>
        <v>41</v>
      </c>
      <c r="AJ112" s="60" t="str">
        <f t="shared" si="108"/>
        <v>OK</v>
      </c>
      <c r="AL112" s="25" t="str">
        <f t="array" ref="AL112">IF(C112="","",INDEX(구분표!$I$2:$I$313, MATCH(1,(구분표!$E$2:$E$313='17년일출'!B112)*(구분표!$F$2:$F$313='17년일출'!C112)*(구분표!$G$2:$G$313='17년일출'!A112),0)))</f>
        <v>0250</v>
      </c>
      <c r="AN112" s="25"/>
    </row>
    <row r="113" spans="1:40" ht="50.1" customHeight="1" x14ac:dyDescent="0.3">
      <c r="A113" s="201" t="str">
        <f>IFERROR(VLOOKUP($C113,구분표!$A$2:$C$313,2,FALSE),"")</f>
        <v>보건복지위원회</v>
      </c>
      <c r="B113" s="202" t="str">
        <f>IFERROR(VLOOKUP($C113,구분표!$A$2:$C$313,3,FALSE),"")</f>
        <v>보건복지국</v>
      </c>
      <c r="C113" s="203" t="s">
        <v>342</v>
      </c>
      <c r="D113" s="204" t="s">
        <v>831</v>
      </c>
      <c r="E113" s="204" t="s">
        <v>927</v>
      </c>
      <c r="F113" s="205" t="s">
        <v>831</v>
      </c>
      <c r="G113" s="204"/>
      <c r="H113" s="206" t="s">
        <v>936</v>
      </c>
      <c r="I113" s="207"/>
      <c r="J113" s="208"/>
      <c r="K113" s="209">
        <v>2080000</v>
      </c>
      <c r="L113" s="210">
        <f t="shared" si="107"/>
        <v>2080000</v>
      </c>
      <c r="M113" s="208"/>
      <c r="N113" s="209"/>
      <c r="O113" s="211">
        <f t="shared" si="114"/>
        <v>0</v>
      </c>
      <c r="P113" s="212"/>
      <c r="Q113" s="213" t="s">
        <v>918</v>
      </c>
      <c r="R113" s="213"/>
      <c r="S113" s="193"/>
      <c r="T113" s="194"/>
      <c r="U113" s="192" t="s">
        <v>905</v>
      </c>
      <c r="V113" s="194"/>
      <c r="W113" s="192" t="s">
        <v>905</v>
      </c>
      <c r="X113" s="190"/>
      <c r="Y113" s="191">
        <v>2080000</v>
      </c>
      <c r="Z113" s="192" t="str">
        <f t="shared" si="97"/>
        <v>OK</v>
      </c>
      <c r="AA113" s="194"/>
      <c r="AB113" s="192"/>
      <c r="AC113" s="190">
        <f t="shared" si="98"/>
        <v>0</v>
      </c>
      <c r="AD113" s="190">
        <f t="shared" si="117"/>
        <v>0</v>
      </c>
      <c r="AE113" s="192" t="str">
        <f t="shared" si="118"/>
        <v>OK</v>
      </c>
      <c r="AF113" s="194"/>
      <c r="AG113" s="192" t="s">
        <v>906</v>
      </c>
      <c r="AH113" s="194"/>
      <c r="AI113" s="188">
        <f t="shared" si="119"/>
        <v>41</v>
      </c>
      <c r="AJ113" s="196" t="str">
        <f t="shared" si="108"/>
        <v>OK</v>
      </c>
      <c r="AK113" s="194"/>
      <c r="AL113" s="192" t="str">
        <f t="array" ref="AL113">IF(C113="","",INDEX(구분표!$I$2:$I$313, MATCH(1,(구분표!$E$2:$E$313='17년일출'!B113)*(구분표!$F$2:$F$313='17년일출'!C113)*(구분표!$G$2:$G$313='17년일출'!A113),0)))</f>
        <v>0246</v>
      </c>
      <c r="AN113" s="25"/>
    </row>
    <row r="114" spans="1:40" s="197" customFormat="1" ht="50.1" customHeight="1" x14ac:dyDescent="0.3">
      <c r="A114" s="218" t="str">
        <f>IFERROR(VLOOKUP($C114,구분표!$A$2:$C$313,2,FALSE),"")</f>
        <v>보건복지위원회</v>
      </c>
      <c r="B114" s="219" t="str">
        <f>IFERROR(VLOOKUP($C114,구분표!$A$2:$C$313,3,FALSE),"")</f>
        <v>복지여성실</v>
      </c>
      <c r="C114" s="220" t="s">
        <v>917</v>
      </c>
      <c r="D114" s="204" t="s">
        <v>831</v>
      </c>
      <c r="E114" s="204" t="s">
        <v>927</v>
      </c>
      <c r="F114" s="205" t="s">
        <v>914</v>
      </c>
      <c r="G114" s="204"/>
      <c r="H114" s="206" t="s">
        <v>936</v>
      </c>
      <c r="I114" s="207"/>
      <c r="J114" s="208"/>
      <c r="K114" s="209">
        <v>676000</v>
      </c>
      <c r="L114" s="210">
        <f t="shared" si="107"/>
        <v>676000</v>
      </c>
      <c r="M114" s="208"/>
      <c r="N114" s="209"/>
      <c r="O114" s="211"/>
      <c r="P114" s="212"/>
      <c r="Q114" s="213" t="s">
        <v>919</v>
      </c>
      <c r="R114" s="213"/>
      <c r="S114" s="193"/>
      <c r="T114" s="194"/>
      <c r="U114" s="192" t="s">
        <v>905</v>
      </c>
      <c r="V114" s="194"/>
      <c r="W114" s="192" t="s">
        <v>905</v>
      </c>
      <c r="X114" s="190"/>
      <c r="Y114" s="191">
        <v>676000</v>
      </c>
      <c r="Z114" s="192" t="str">
        <f t="shared" si="97"/>
        <v>OK</v>
      </c>
      <c r="AA114" s="194"/>
      <c r="AB114" s="192"/>
      <c r="AC114" s="190">
        <f t="shared" si="98"/>
        <v>0</v>
      </c>
      <c r="AD114" s="190">
        <f t="shared" si="117"/>
        <v>0</v>
      </c>
      <c r="AE114" s="192" t="str">
        <f t="shared" si="118"/>
        <v>OK</v>
      </c>
      <c r="AF114" s="194"/>
      <c r="AG114" s="192" t="s">
        <v>906</v>
      </c>
      <c r="AH114" s="194"/>
      <c r="AI114" s="188">
        <f t="shared" si="119"/>
        <v>41</v>
      </c>
      <c r="AJ114" s="196" t="str">
        <f t="shared" si="108"/>
        <v>OK</v>
      </c>
      <c r="AK114" s="194"/>
      <c r="AL114" s="192" t="str">
        <f t="array" ref="AL114">IF(C114="","",INDEX(구분표!$I$2:$I$313, MATCH(1,(구분표!$E$2:$E$313='17년일출'!B114)*(구분표!$F$2:$F$313='17년일출'!C114)*(구분표!$G$2:$G$313='17년일출'!A114),0)))</f>
        <v>0252</v>
      </c>
      <c r="AN114" s="199"/>
    </row>
    <row r="115" spans="1:40" ht="50.1" customHeight="1" x14ac:dyDescent="0.3">
      <c r="A115" s="201" t="str">
        <f>IFERROR(VLOOKUP($C115,구분표!$A$2:$C$313,2,FALSE),"")</f>
        <v>보건복지위원회</v>
      </c>
      <c r="B115" s="202" t="str">
        <f>IFERROR(VLOOKUP($C115,구분표!$A$2:$C$313,3,FALSE),"")</f>
        <v>보건복지국</v>
      </c>
      <c r="C115" s="203" t="s">
        <v>600</v>
      </c>
      <c r="D115" s="204" t="s">
        <v>831</v>
      </c>
      <c r="E115" s="204" t="s">
        <v>927</v>
      </c>
      <c r="F115" s="205" t="s">
        <v>831</v>
      </c>
      <c r="G115" s="204"/>
      <c r="H115" s="206" t="s">
        <v>937</v>
      </c>
      <c r="I115" s="207"/>
      <c r="J115" s="208"/>
      <c r="K115" s="209">
        <v>252000</v>
      </c>
      <c r="L115" s="210">
        <f t="shared" si="107"/>
        <v>252000</v>
      </c>
      <c r="M115" s="208"/>
      <c r="N115" s="209"/>
      <c r="O115" s="211">
        <f t="shared" si="114"/>
        <v>0</v>
      </c>
      <c r="P115" s="212"/>
      <c r="Q115" s="214" t="s">
        <v>902</v>
      </c>
      <c r="R115" s="213"/>
      <c r="S115" s="112"/>
      <c r="U115" s="25" t="s">
        <v>905</v>
      </c>
      <c r="W115" s="25" t="s">
        <v>905</v>
      </c>
      <c r="X115" s="38"/>
      <c r="Y115" s="41">
        <v>252000</v>
      </c>
      <c r="Z115" s="25" t="str">
        <f t="shared" si="97"/>
        <v>OK</v>
      </c>
      <c r="AB115" s="25"/>
      <c r="AC115" s="38">
        <f t="shared" si="98"/>
        <v>0</v>
      </c>
      <c r="AD115" s="38">
        <f t="shared" si="117"/>
        <v>0</v>
      </c>
      <c r="AE115" s="25" t="str">
        <f t="shared" si="118"/>
        <v>OK</v>
      </c>
      <c r="AG115" s="25" t="s">
        <v>906</v>
      </c>
      <c r="AI115" s="22">
        <f t="shared" si="119"/>
        <v>41</v>
      </c>
      <c r="AJ115" s="60" t="str">
        <f t="shared" si="108"/>
        <v>OK</v>
      </c>
      <c r="AL115" s="25" t="str">
        <f t="array" ref="AL115">IF(C115="","",INDEX(구분표!$I$2:$I$313, MATCH(1,(구분표!$E$2:$E$313='17년일출'!B115)*(구분표!$F$2:$F$313='17년일출'!C115)*(구분표!$G$2:$G$313='17년일출'!A115),0)))</f>
        <v>0244</v>
      </c>
      <c r="AN115" s="25"/>
    </row>
    <row r="116" spans="1:40" ht="50.1" customHeight="1" x14ac:dyDescent="0.3">
      <c r="A116" s="218" t="str">
        <f>IFERROR(VLOOKUP($C116,구분표!$A$2:$C$313,2,FALSE),"")</f>
        <v>보건복지위원회</v>
      </c>
      <c r="B116" s="219" t="str">
        <f>IFERROR(VLOOKUP($C116,구분표!$A$2:$C$313,3,FALSE),"")</f>
        <v>보건복지국</v>
      </c>
      <c r="C116" s="220" t="s">
        <v>344</v>
      </c>
      <c r="D116" s="204" t="s">
        <v>831</v>
      </c>
      <c r="E116" s="204" t="s">
        <v>927</v>
      </c>
      <c r="F116" s="205" t="s">
        <v>831</v>
      </c>
      <c r="G116" s="204"/>
      <c r="H116" s="206" t="s">
        <v>938</v>
      </c>
      <c r="I116" s="207"/>
      <c r="J116" s="208"/>
      <c r="K116" s="209">
        <v>1750000</v>
      </c>
      <c r="L116" s="210">
        <f t="shared" si="107"/>
        <v>1750000</v>
      </c>
      <c r="M116" s="208"/>
      <c r="N116" s="209"/>
      <c r="O116" s="211"/>
      <c r="P116" s="212"/>
      <c r="Q116" s="213" t="s">
        <v>920</v>
      </c>
      <c r="R116" s="213"/>
      <c r="S116" s="193"/>
      <c r="T116" s="194"/>
      <c r="U116" s="192" t="s">
        <v>905</v>
      </c>
      <c r="V116" s="194"/>
      <c r="W116" s="192" t="s">
        <v>905</v>
      </c>
      <c r="X116" s="190"/>
      <c r="Y116" s="191">
        <v>1750000</v>
      </c>
      <c r="Z116" s="192" t="str">
        <f t="shared" si="97"/>
        <v>OK</v>
      </c>
      <c r="AA116" s="194"/>
      <c r="AB116" s="192"/>
      <c r="AC116" s="190"/>
      <c r="AD116" s="190"/>
      <c r="AE116" s="192"/>
      <c r="AF116" s="194"/>
      <c r="AG116" s="192" t="s">
        <v>906</v>
      </c>
      <c r="AH116" s="194"/>
      <c r="AI116" s="195">
        <f t="shared" si="119"/>
        <v>41</v>
      </c>
      <c r="AJ116" s="196" t="str">
        <f t="shared" si="108"/>
        <v>OK</v>
      </c>
      <c r="AK116" s="194"/>
      <c r="AL116" s="192" t="str">
        <f t="array" ref="AL116">IF(C116="","",INDEX(구분표!$I$2:$I$313, MATCH(1,(구분표!$E$2:$E$313='17년일출'!B116)*(구분표!$F$2:$F$313='17년일출'!C116)*(구분표!$G$2:$G$313='17년일출'!A116),0)))</f>
        <v>0247</v>
      </c>
      <c r="AN116" s="25"/>
    </row>
    <row r="117" spans="1:40" s="197" customFormat="1" ht="50.1" customHeight="1" x14ac:dyDescent="0.3">
      <c r="A117" s="218" t="str">
        <f>IFERROR(VLOOKUP($C117,구분표!$A$2:$C$313,2,FALSE),"")</f>
        <v>보건복지위원회</v>
      </c>
      <c r="B117" s="219" t="str">
        <f>IFERROR(VLOOKUP($C117,구분표!$A$2:$C$313,3,FALSE),"")</f>
        <v>복지여성실</v>
      </c>
      <c r="C117" s="220" t="s">
        <v>854</v>
      </c>
      <c r="D117" s="204" t="s">
        <v>831</v>
      </c>
      <c r="E117" s="204" t="s">
        <v>927</v>
      </c>
      <c r="F117" s="205" t="s">
        <v>914</v>
      </c>
      <c r="G117" s="204"/>
      <c r="H117" s="206" t="s">
        <v>938</v>
      </c>
      <c r="I117" s="207"/>
      <c r="J117" s="208"/>
      <c r="K117" s="209">
        <v>490000</v>
      </c>
      <c r="L117" s="210">
        <f t="shared" si="107"/>
        <v>490000</v>
      </c>
      <c r="M117" s="208"/>
      <c r="N117" s="209"/>
      <c r="O117" s="211"/>
      <c r="P117" s="212"/>
      <c r="Q117" s="213" t="s">
        <v>921</v>
      </c>
      <c r="R117" s="213"/>
      <c r="S117" s="193"/>
      <c r="T117" s="194"/>
      <c r="U117" s="192" t="s">
        <v>905</v>
      </c>
      <c r="V117" s="194"/>
      <c r="W117" s="192" t="s">
        <v>905</v>
      </c>
      <c r="X117" s="190"/>
      <c r="Y117" s="191">
        <v>490000</v>
      </c>
      <c r="Z117" s="192"/>
      <c r="AA117" s="194"/>
      <c r="AB117" s="192"/>
      <c r="AC117" s="190"/>
      <c r="AD117" s="190"/>
      <c r="AE117" s="192"/>
      <c r="AF117" s="194"/>
      <c r="AG117" s="192" t="s">
        <v>906</v>
      </c>
      <c r="AH117" s="194"/>
      <c r="AI117" s="195">
        <f t="shared" si="119"/>
        <v>41</v>
      </c>
      <c r="AJ117" s="196" t="str">
        <f t="shared" si="108"/>
        <v>OK</v>
      </c>
      <c r="AK117" s="194"/>
      <c r="AL117" s="192" t="str">
        <f t="array" ref="AL117">IF(C117="","",INDEX(구분표!$I$2:$I$313, MATCH(1,(구분표!$E$2:$E$313='17년일출'!B117)*(구분표!$F$2:$F$313='17년일출'!C117)*(구분표!$G$2:$G$313='17년일출'!A117),0)))</f>
        <v>0252</v>
      </c>
      <c r="AN117" s="199"/>
    </row>
    <row r="118" spans="1:40" ht="50.1" customHeight="1" x14ac:dyDescent="0.3">
      <c r="A118" s="218" t="str">
        <f>IFERROR(VLOOKUP($C118,구분표!$A$2:$C$313,2,FALSE),"")</f>
        <v>보건복지위원회</v>
      </c>
      <c r="B118" s="219" t="str">
        <f>IFERROR(VLOOKUP($C118,구분표!$A$2:$C$313,3,FALSE),"")</f>
        <v>보건복지국</v>
      </c>
      <c r="C118" s="203" t="s">
        <v>600</v>
      </c>
      <c r="D118" s="204" t="s">
        <v>831</v>
      </c>
      <c r="E118" s="204" t="s">
        <v>927</v>
      </c>
      <c r="F118" s="205" t="s">
        <v>831</v>
      </c>
      <c r="G118" s="204"/>
      <c r="H118" s="206" t="s">
        <v>939</v>
      </c>
      <c r="I118" s="207"/>
      <c r="J118" s="208"/>
      <c r="K118" s="209">
        <v>2000000</v>
      </c>
      <c r="L118" s="210">
        <f t="shared" si="107"/>
        <v>2000000</v>
      </c>
      <c r="M118" s="208"/>
      <c r="N118" s="209"/>
      <c r="O118" s="211"/>
      <c r="P118" s="212"/>
      <c r="Q118" s="213" t="s">
        <v>903</v>
      </c>
      <c r="R118" s="213"/>
      <c r="S118" s="112"/>
      <c r="U118" s="25" t="s">
        <v>905</v>
      </c>
      <c r="W118" s="25" t="s">
        <v>905</v>
      </c>
      <c r="X118" s="38"/>
      <c r="Y118" s="41">
        <v>2000000</v>
      </c>
      <c r="Z118" s="25" t="str">
        <f t="shared" si="97"/>
        <v>OK</v>
      </c>
      <c r="AB118" s="25"/>
      <c r="AC118" s="38"/>
      <c r="AD118" s="38"/>
      <c r="AE118" s="25"/>
      <c r="AG118" s="25" t="s">
        <v>906</v>
      </c>
      <c r="AI118" s="22">
        <f t="shared" si="119"/>
        <v>41</v>
      </c>
      <c r="AJ118" s="60" t="str">
        <f t="shared" si="108"/>
        <v>OK</v>
      </c>
      <c r="AL118" s="25" t="str">
        <f t="array" ref="AL118">IF(C118="","",INDEX(구분표!$I$2:$I$313, MATCH(1,(구분표!$E$2:$E$313='17년일출'!B118)*(구분표!$F$2:$F$313='17년일출'!C118)*(구분표!$G$2:$G$313='17년일출'!A118),0)))</f>
        <v>0244</v>
      </c>
      <c r="AN118" s="25"/>
    </row>
    <row r="119" spans="1:40" ht="50.1" customHeight="1" x14ac:dyDescent="0.3">
      <c r="A119" s="218" t="str">
        <f>IFERROR(VLOOKUP($C119,구분표!$A$2:$C$313,2,FALSE),"")</f>
        <v>보건복지위원회</v>
      </c>
      <c r="B119" s="219" t="str">
        <f>IFERROR(VLOOKUP($C119,구분표!$A$2:$C$313,3,FALSE),"")</f>
        <v>보건복지국</v>
      </c>
      <c r="C119" s="203" t="s">
        <v>342</v>
      </c>
      <c r="D119" s="204" t="s">
        <v>831</v>
      </c>
      <c r="E119" s="204" t="s">
        <v>927</v>
      </c>
      <c r="F119" s="205" t="s">
        <v>831</v>
      </c>
      <c r="G119" s="204"/>
      <c r="H119" s="206" t="s">
        <v>940</v>
      </c>
      <c r="I119" s="207"/>
      <c r="J119" s="208"/>
      <c r="K119" s="209">
        <v>1200000</v>
      </c>
      <c r="L119" s="210">
        <f t="shared" si="107"/>
        <v>1200000</v>
      </c>
      <c r="M119" s="208"/>
      <c r="N119" s="209"/>
      <c r="O119" s="211"/>
      <c r="P119" s="212"/>
      <c r="Q119" s="214" t="s">
        <v>907</v>
      </c>
      <c r="R119" s="213"/>
      <c r="S119" s="112"/>
      <c r="U119" s="25" t="s">
        <v>905</v>
      </c>
      <c r="W119" s="25" t="s">
        <v>905</v>
      </c>
      <c r="X119" s="38"/>
      <c r="Y119" s="41">
        <v>1200000</v>
      </c>
      <c r="Z119" s="25" t="str">
        <f t="shared" si="97"/>
        <v>OK</v>
      </c>
      <c r="AB119" s="25"/>
      <c r="AC119" s="38"/>
      <c r="AD119" s="38"/>
      <c r="AE119" s="25"/>
      <c r="AG119" s="25" t="s">
        <v>906</v>
      </c>
      <c r="AI119" s="22">
        <f t="shared" si="119"/>
        <v>41</v>
      </c>
      <c r="AJ119" s="60" t="str">
        <f t="shared" si="108"/>
        <v>OK</v>
      </c>
      <c r="AL119" s="25" t="str">
        <f t="array" ref="AL119">IF(C119="","",INDEX(구분표!$I$2:$I$313, MATCH(1,(구분표!$E$2:$E$313='17년일출'!B119)*(구분표!$F$2:$F$313='17년일출'!C119)*(구분표!$G$2:$G$313='17년일출'!A119),0)))</f>
        <v>0246</v>
      </c>
      <c r="AN119" s="25"/>
    </row>
    <row r="120" spans="1:40" ht="50.1" customHeight="1" x14ac:dyDescent="0.3">
      <c r="A120" s="218" t="str">
        <f>IFERROR(VLOOKUP($C120,구분표!$A$2:$C$313,2,FALSE),"")</f>
        <v>보건복지위원회</v>
      </c>
      <c r="B120" s="219" t="str">
        <f>IFERROR(VLOOKUP($C120,구분표!$A$2:$C$313,3,FALSE),"")</f>
        <v>보건복지국</v>
      </c>
      <c r="C120" s="203" t="s">
        <v>346</v>
      </c>
      <c r="D120" s="204" t="s">
        <v>831</v>
      </c>
      <c r="E120" s="204" t="s">
        <v>928</v>
      </c>
      <c r="F120" s="205" t="s">
        <v>831</v>
      </c>
      <c r="G120" s="204"/>
      <c r="H120" s="206" t="s">
        <v>941</v>
      </c>
      <c r="I120" s="207"/>
      <c r="J120" s="208"/>
      <c r="K120" s="209">
        <v>300000</v>
      </c>
      <c r="L120" s="210">
        <f t="shared" si="107"/>
        <v>300000</v>
      </c>
      <c r="M120" s="208"/>
      <c r="N120" s="209"/>
      <c r="O120" s="211"/>
      <c r="P120" s="212"/>
      <c r="Q120" s="214" t="s">
        <v>904</v>
      </c>
      <c r="R120" s="213"/>
      <c r="S120" s="112"/>
      <c r="U120" s="25" t="s">
        <v>905</v>
      </c>
      <c r="W120" s="25" t="s">
        <v>905</v>
      </c>
      <c r="X120" s="38"/>
      <c r="Y120" s="41">
        <v>300000</v>
      </c>
      <c r="Z120" s="25" t="str">
        <f t="shared" si="97"/>
        <v>OK</v>
      </c>
      <c r="AB120" s="25"/>
      <c r="AC120" s="38"/>
      <c r="AD120" s="38"/>
      <c r="AE120" s="25"/>
      <c r="AG120" s="25" t="s">
        <v>906</v>
      </c>
      <c r="AI120" s="22">
        <f t="shared" si="119"/>
        <v>41</v>
      </c>
      <c r="AJ120" s="60" t="str">
        <f t="shared" si="108"/>
        <v>OK</v>
      </c>
      <c r="AL120" s="25" t="str">
        <f t="array" ref="AL120">IF(C120="","",INDEX(구분표!$I$2:$I$313, MATCH(1,(구분표!$E$2:$E$313='17년일출'!B120)*(구분표!$F$2:$F$313='17년일출'!C120)*(구분표!$G$2:$G$313='17년일출'!A120),0)))</f>
        <v>0248</v>
      </c>
      <c r="AN120" s="25"/>
    </row>
    <row r="121" spans="1:40" ht="50.1" customHeight="1" x14ac:dyDescent="0.3">
      <c r="A121" s="218" t="str">
        <f>IFERROR(VLOOKUP($C121,구분표!$A$2:$C$313,2,FALSE),"")</f>
        <v>보건복지위원회</v>
      </c>
      <c r="B121" s="219" t="str">
        <f>IFERROR(VLOOKUP($C121,구분표!$A$2:$C$313,3,FALSE),"")</f>
        <v>보건복지국</v>
      </c>
      <c r="C121" s="203" t="s">
        <v>346</v>
      </c>
      <c r="D121" s="204" t="s">
        <v>831</v>
      </c>
      <c r="E121" s="204" t="s">
        <v>928</v>
      </c>
      <c r="F121" s="205" t="s">
        <v>831</v>
      </c>
      <c r="G121" s="204"/>
      <c r="H121" s="206" t="s">
        <v>942</v>
      </c>
      <c r="I121" s="207"/>
      <c r="J121" s="208"/>
      <c r="K121" s="209">
        <v>200000</v>
      </c>
      <c r="L121" s="210">
        <f t="shared" si="107"/>
        <v>200000</v>
      </c>
      <c r="M121" s="208"/>
      <c r="N121" s="209"/>
      <c r="O121" s="211"/>
      <c r="P121" s="212"/>
      <c r="Q121" s="214" t="s">
        <v>904</v>
      </c>
      <c r="R121" s="213"/>
      <c r="S121" s="112"/>
      <c r="U121" s="25" t="s">
        <v>905</v>
      </c>
      <c r="W121" s="25" t="s">
        <v>905</v>
      </c>
      <c r="X121" s="38"/>
      <c r="Y121" s="41">
        <v>200000</v>
      </c>
      <c r="Z121" s="25" t="str">
        <f t="shared" si="97"/>
        <v>OK</v>
      </c>
      <c r="AB121" s="25"/>
      <c r="AC121" s="38"/>
      <c r="AD121" s="38"/>
      <c r="AE121" s="25"/>
      <c r="AG121" s="25" t="s">
        <v>906</v>
      </c>
      <c r="AI121" s="22">
        <f t="shared" si="119"/>
        <v>41</v>
      </c>
      <c r="AJ121" s="60" t="str">
        <f t="shared" si="108"/>
        <v>OK</v>
      </c>
      <c r="AL121" s="25" t="str">
        <f t="array" ref="AL121">IF(C121="","",INDEX(구분표!$I$2:$I$313, MATCH(1,(구분표!$E$2:$E$313='17년일출'!B121)*(구분표!$F$2:$F$313='17년일출'!C121)*(구분표!$G$2:$G$313='17년일출'!A121),0)))</f>
        <v>0248</v>
      </c>
      <c r="AN121" s="25"/>
    </row>
    <row r="122" spans="1:40" ht="50.1" customHeight="1" x14ac:dyDescent="0.3">
      <c r="A122" s="218" t="str">
        <f>IFERROR(VLOOKUP($C122,구분표!$A$2:$C$313,2,FALSE),"")</f>
        <v>보건복지위원회</v>
      </c>
      <c r="B122" s="219" t="str">
        <f>IFERROR(VLOOKUP($C122,구분표!$A$2:$C$313,3,FALSE),"")</f>
        <v>보건복지국</v>
      </c>
      <c r="C122" s="203" t="s">
        <v>346</v>
      </c>
      <c r="D122" s="204" t="s">
        <v>831</v>
      </c>
      <c r="E122" s="204" t="s">
        <v>928</v>
      </c>
      <c r="F122" s="205" t="s">
        <v>831</v>
      </c>
      <c r="G122" s="204"/>
      <c r="H122" s="206" t="s">
        <v>943</v>
      </c>
      <c r="I122" s="207"/>
      <c r="J122" s="208"/>
      <c r="K122" s="209">
        <v>30000</v>
      </c>
      <c r="L122" s="210">
        <f t="shared" si="107"/>
        <v>30000</v>
      </c>
      <c r="M122" s="208"/>
      <c r="N122" s="209"/>
      <c r="O122" s="211">
        <f t="shared" ref="O122:O123" si="120">I122+M122+N122</f>
        <v>0</v>
      </c>
      <c r="P122" s="212" t="str">
        <f t="shared" ref="P122:P123" si="121">IF(AND((L122=0),(O122&gt;0)),"O",IF(AND((J122&lt;0),(L122-O122&lt;0)),"O","X"))</f>
        <v>X</v>
      </c>
      <c r="Q122" s="214" t="s">
        <v>904</v>
      </c>
      <c r="R122" s="213"/>
      <c r="S122" s="112"/>
      <c r="U122" s="25" t="s">
        <v>905</v>
      </c>
      <c r="W122" s="25" t="s">
        <v>905</v>
      </c>
      <c r="X122" s="38"/>
      <c r="Y122" s="41">
        <v>30000</v>
      </c>
      <c r="Z122" s="25" t="str">
        <f t="shared" si="97"/>
        <v>OK</v>
      </c>
      <c r="AB122" s="25"/>
      <c r="AC122" s="38">
        <f t="shared" si="98"/>
        <v>0</v>
      </c>
      <c r="AD122" s="38">
        <f>IF($W122="도비",SUM(M122:N122),IF($U122="국도비","직접입력",SUM(M122:N122)-AC122))</f>
        <v>0</v>
      </c>
      <c r="AE122" s="25" t="str">
        <f t="shared" ref="AE122" si="122">IF(SUM(M122:N122)=SUM(AC122:AD122),"OK","검토")</f>
        <v>OK</v>
      </c>
      <c r="AG122" s="25" t="s">
        <v>906</v>
      </c>
      <c r="AI122" s="22">
        <f t="shared" si="119"/>
        <v>41</v>
      </c>
      <c r="AJ122" s="60" t="str">
        <f t="shared" si="108"/>
        <v>OK</v>
      </c>
      <c r="AL122" s="25" t="str">
        <f t="array" ref="AL122">IF(C122="","",INDEX(구분표!$I$2:$I$313, MATCH(1,(구분표!$E$2:$E$313='17년일출'!B122)*(구분표!$F$2:$F$313='17년일출'!C122)*(구분표!$G$2:$G$313='17년일출'!A122),0)))</f>
        <v>0248</v>
      </c>
      <c r="AN122" s="25"/>
    </row>
    <row r="123" spans="1:40" ht="264.75" customHeight="1" x14ac:dyDescent="0.3">
      <c r="A123" s="218" t="str">
        <f>IFERROR(VLOOKUP($C123,구분표!$A$2:$C$313,2,FALSE),"")</f>
        <v>보건복지위원회</v>
      </c>
      <c r="B123" s="219" t="str">
        <f>IFERROR(VLOOKUP($C123,구분표!$A$2:$C$313,3,FALSE),"")</f>
        <v>보건환경연구원</v>
      </c>
      <c r="C123" s="220" t="s">
        <v>878</v>
      </c>
      <c r="D123" s="204" t="s">
        <v>831</v>
      </c>
      <c r="E123" s="204" t="s">
        <v>927</v>
      </c>
      <c r="F123" s="205" t="s">
        <v>831</v>
      </c>
      <c r="G123" s="204"/>
      <c r="H123" s="206" t="s">
        <v>945</v>
      </c>
      <c r="I123" s="207"/>
      <c r="J123" s="208"/>
      <c r="K123" s="209">
        <v>35000</v>
      </c>
      <c r="L123" s="210">
        <f t="shared" si="107"/>
        <v>35000</v>
      </c>
      <c r="M123" s="208"/>
      <c r="N123" s="209"/>
      <c r="O123" s="211">
        <f t="shared" si="120"/>
        <v>0</v>
      </c>
      <c r="P123" s="212" t="str">
        <f t="shared" si="121"/>
        <v>X</v>
      </c>
      <c r="Q123" s="221" t="s">
        <v>944</v>
      </c>
      <c r="R123" s="213"/>
      <c r="S123" s="112"/>
      <c r="U123" s="25" t="s">
        <v>905</v>
      </c>
      <c r="W123" s="25" t="s">
        <v>905</v>
      </c>
      <c r="X123" s="38"/>
      <c r="Y123" s="41">
        <v>35000</v>
      </c>
      <c r="Z123" s="25" t="str">
        <f t="shared" si="97"/>
        <v>OK</v>
      </c>
      <c r="AB123" s="25"/>
      <c r="AC123" s="38">
        <f t="shared" si="98"/>
        <v>0</v>
      </c>
      <c r="AD123" s="38">
        <f t="shared" ref="AD123" si="123">IF($W123="도비",SUM(M123:N123),IF($U123="국도비","직접입력",SUM(M123:N123)-AC123))</f>
        <v>0</v>
      </c>
      <c r="AE123" s="25" t="str">
        <f t="shared" ref="AE123" si="124">IF(SUM(M123:N123)=SUM(AC123:AD123),"OK","검토")</f>
        <v>OK</v>
      </c>
      <c r="AG123" s="25" t="s">
        <v>906</v>
      </c>
      <c r="AI123" s="22">
        <f t="shared" si="119"/>
        <v>41</v>
      </c>
      <c r="AJ123" s="60" t="str">
        <f t="shared" si="108"/>
        <v>OK</v>
      </c>
      <c r="AL123" s="25" t="str">
        <f t="array" ref="AL123">IF(C123="","",INDEX(구분표!$I$2:$I$313, MATCH(1,(구분표!$E$2:$E$313='17년일출'!B123)*(구분표!$F$2:$F$313='17년일출'!C123)*(구분표!$G$2:$G$313='17년일출'!A123),0)))</f>
        <v>0255</v>
      </c>
      <c r="AN123" s="25"/>
    </row>
    <row r="124" spans="1:40" ht="50.1" customHeight="1" x14ac:dyDescent="0.3">
      <c r="A124" s="52" t="s">
        <v>509</v>
      </c>
      <c r="B124" s="53"/>
      <c r="C124" s="54"/>
      <c r="D124" s="53"/>
      <c r="E124" s="54"/>
      <c r="F124" s="54"/>
      <c r="G124" s="54"/>
      <c r="H124" s="53"/>
      <c r="I124" s="55">
        <f t="shared" ref="I124:O124" si="125">SUM(I125:I134)</f>
        <v>0</v>
      </c>
      <c r="J124" s="55">
        <f t="shared" si="125"/>
        <v>0</v>
      </c>
      <c r="K124" s="55">
        <f t="shared" si="125"/>
        <v>0</v>
      </c>
      <c r="L124" s="55">
        <f t="shared" si="125"/>
        <v>0</v>
      </c>
      <c r="M124" s="55">
        <f t="shared" si="125"/>
        <v>0</v>
      </c>
      <c r="N124" s="55">
        <f t="shared" si="125"/>
        <v>0</v>
      </c>
      <c r="O124" s="55">
        <f t="shared" si="125"/>
        <v>0</v>
      </c>
      <c r="P124" s="56"/>
      <c r="Q124" s="183"/>
      <c r="R124" s="183"/>
      <c r="S124" s="57"/>
      <c r="U124" s="25"/>
      <c r="W124" s="25"/>
      <c r="X124" s="38"/>
      <c r="Y124" s="38"/>
      <c r="Z124" s="25"/>
      <c r="AB124" s="25"/>
      <c r="AC124" s="38"/>
      <c r="AD124" s="38"/>
      <c r="AE124" s="25"/>
      <c r="AG124" s="25" t="str">
        <f t="shared" ref="AG124:AG134" si="126">IF(W124="","",IF(W124="도비","세입없음","직접입력"))</f>
        <v/>
      </c>
      <c r="AI124" s="22"/>
      <c r="AJ124" s="60"/>
      <c r="AL124" s="25"/>
      <c r="AN124" s="25"/>
    </row>
    <row r="125" spans="1:40" ht="50.1" customHeight="1" x14ac:dyDescent="0.3">
      <c r="A125" s="31" t="str">
        <f>IFERROR(VLOOKUP($C125,구분표!$A$2:$C$313,2,FALSE),"")</f>
        <v/>
      </c>
      <c r="B125" s="22" t="str">
        <f>IFERROR(VLOOKUP($C125,구분표!$A$2:$C$313,3,FALSE),"")</f>
        <v/>
      </c>
      <c r="C125" s="29"/>
      <c r="D125" s="33"/>
      <c r="E125" s="34"/>
      <c r="F125" s="34"/>
      <c r="G125" s="34"/>
      <c r="H125" s="113"/>
      <c r="I125" s="40"/>
      <c r="J125" s="38"/>
      <c r="K125" s="41"/>
      <c r="L125" s="46">
        <f t="shared" ref="L125:L134" si="127">I125+J125+K125</f>
        <v>0</v>
      </c>
      <c r="M125" s="38"/>
      <c r="N125" s="41"/>
      <c r="O125" s="48">
        <f t="shared" ref="O125:O134" si="128">I125+M125+N125</f>
        <v>0</v>
      </c>
      <c r="P125" s="25" t="str">
        <f t="shared" ref="P125:P134" si="129">IF(AND((L125=0),(O125&gt;0)),"O",IF(AND((J125&lt;0),(L125-O125&lt;0)),"O","X"))</f>
        <v>X</v>
      </c>
      <c r="Q125" s="60"/>
      <c r="R125" s="60"/>
      <c r="S125" s="112"/>
      <c r="U125" s="25"/>
      <c r="W125" s="25"/>
      <c r="X125" s="38">
        <f t="shared" ref="X125:X134" si="130">IF($W125&lt;&gt;"도비",IF($U125="국도비","직접입력",SUM($J125:$K125)),)</f>
        <v>0</v>
      </c>
      <c r="Y125" s="38">
        <f t="shared" ref="Y125:Y134" si="131">IF($W125="도비",SUM($J125:$K125),IF($U125="국도비","직접입력",SUM($J125:$K125)-$X125))</f>
        <v>0</v>
      </c>
      <c r="Z125" s="25" t="str">
        <f t="shared" ref="Z125:Z134" si="132">IF(SUM($J125:$K125)=SUM($X125:$Y125),"OK","검토")</f>
        <v>OK</v>
      </c>
      <c r="AB125" s="25"/>
      <c r="AC125" s="38">
        <f t="shared" ref="AC125:AC134" si="133">IF($W125&lt;&gt;"도비",IF($U125="국도비","직접입력",SUM($M125:$N125)),)</f>
        <v>0</v>
      </c>
      <c r="AD125" s="38">
        <f t="shared" ref="AD125:AD134" si="134">IF($W125="도비",SUM(M125:N125),IF($U125="국도비","직접입력",SUM(M125:N125)-AC125))</f>
        <v>0</v>
      </c>
      <c r="AE125" s="25" t="str">
        <f t="shared" ref="AE125:AE134" si="135">IF(SUM(M125:N125)=SUM(AC125:AD125),"OK","검토")</f>
        <v>OK</v>
      </c>
      <c r="AG125" s="25" t="str">
        <f t="shared" si="126"/>
        <v/>
      </c>
      <c r="AI125" s="22" t="str">
        <f t="shared" ref="AI125:AI134" si="136">IF(AG125="","",COUNTIF($AG$7:$AG$223,AG125))</f>
        <v/>
      </c>
      <c r="AJ125" s="60" t="str">
        <f t="shared" ref="AJ125:AJ134" si="137">IF(W125="","",IF(AND(W125="도비",AG125="세입없음"),"OK",IF(AND(W125&lt;&gt;"도비",AG125&lt;&gt;""),"OK","@@")))</f>
        <v/>
      </c>
      <c r="AL125" s="25" t="str">
        <f t="array" ref="AL125">IF(C125="","",INDEX(구분표!$I$2:$I$313, MATCH(1,(구분표!$E$2:$E$313='17년일출'!B125)*(구분표!$F$2:$F$313='17년일출'!C125)*(구분표!$G$2:$G$313='17년일출'!A125),0)))</f>
        <v/>
      </c>
      <c r="AN125" s="25"/>
    </row>
    <row r="126" spans="1:40" ht="50.1" customHeight="1" x14ac:dyDescent="0.3">
      <c r="A126" s="31" t="str">
        <f>IFERROR(VLOOKUP($C126,구분표!$A$2:$C$313,2,FALSE),"")</f>
        <v/>
      </c>
      <c r="B126" s="22" t="str">
        <f>IFERROR(VLOOKUP($C126,구분표!$A$2:$C$313,3,FALSE),"")</f>
        <v/>
      </c>
      <c r="C126" s="29"/>
      <c r="D126" s="33"/>
      <c r="E126" s="34"/>
      <c r="F126" s="34"/>
      <c r="G126" s="34"/>
      <c r="H126" s="113"/>
      <c r="I126" s="40"/>
      <c r="J126" s="38"/>
      <c r="K126" s="41"/>
      <c r="L126" s="46">
        <f t="shared" si="127"/>
        <v>0</v>
      </c>
      <c r="M126" s="38"/>
      <c r="N126" s="41"/>
      <c r="O126" s="48">
        <f t="shared" si="128"/>
        <v>0</v>
      </c>
      <c r="P126" s="25" t="str">
        <f t="shared" si="129"/>
        <v>X</v>
      </c>
      <c r="Q126" s="60"/>
      <c r="R126" s="60"/>
      <c r="S126" s="112"/>
      <c r="U126" s="25"/>
      <c r="W126" s="25"/>
      <c r="X126" s="38">
        <f t="shared" si="130"/>
        <v>0</v>
      </c>
      <c r="Y126" s="38">
        <f t="shared" si="131"/>
        <v>0</v>
      </c>
      <c r="Z126" s="25" t="str">
        <f t="shared" si="132"/>
        <v>OK</v>
      </c>
      <c r="AB126" s="25"/>
      <c r="AC126" s="38">
        <f t="shared" si="133"/>
        <v>0</v>
      </c>
      <c r="AD126" s="38">
        <f t="shared" si="134"/>
        <v>0</v>
      </c>
      <c r="AE126" s="25" t="str">
        <f t="shared" si="135"/>
        <v>OK</v>
      </c>
      <c r="AG126" s="25" t="str">
        <f t="shared" si="126"/>
        <v/>
      </c>
      <c r="AI126" s="22" t="str">
        <f t="shared" si="136"/>
        <v/>
      </c>
      <c r="AJ126" s="60" t="str">
        <f t="shared" si="137"/>
        <v/>
      </c>
      <c r="AL126" s="25" t="str">
        <f t="array" ref="AL126">IF(C126="","",INDEX(구분표!$I$2:$I$313, MATCH(1,(구분표!$E$2:$E$313='17년일출'!B126)*(구분표!$F$2:$F$313='17년일출'!C126)*(구분표!$G$2:$G$313='17년일출'!A126),0)))</f>
        <v/>
      </c>
      <c r="AN126" s="25"/>
    </row>
    <row r="127" spans="1:40" ht="50.1" customHeight="1" x14ac:dyDescent="0.3">
      <c r="A127" s="31" t="str">
        <f>IFERROR(VLOOKUP($C127,구분표!$A$2:$C$313,2,FALSE),"")</f>
        <v/>
      </c>
      <c r="B127" s="22" t="str">
        <f>IFERROR(VLOOKUP($C127,구분표!$A$2:$C$313,3,FALSE),"")</f>
        <v/>
      </c>
      <c r="C127" s="29"/>
      <c r="D127" s="33"/>
      <c r="E127" s="34"/>
      <c r="F127" s="34"/>
      <c r="G127" s="34"/>
      <c r="H127" s="113"/>
      <c r="I127" s="40"/>
      <c r="J127" s="38"/>
      <c r="K127" s="41"/>
      <c r="L127" s="46">
        <f t="shared" si="127"/>
        <v>0</v>
      </c>
      <c r="M127" s="38"/>
      <c r="N127" s="41"/>
      <c r="O127" s="48">
        <f t="shared" si="128"/>
        <v>0</v>
      </c>
      <c r="P127" s="25" t="str">
        <f t="shared" si="129"/>
        <v>X</v>
      </c>
      <c r="Q127" s="60"/>
      <c r="R127" s="60"/>
      <c r="S127" s="112"/>
      <c r="U127" s="25"/>
      <c r="W127" s="25"/>
      <c r="X127" s="38">
        <f t="shared" si="130"/>
        <v>0</v>
      </c>
      <c r="Y127" s="38">
        <f t="shared" si="131"/>
        <v>0</v>
      </c>
      <c r="Z127" s="25" t="str">
        <f t="shared" si="132"/>
        <v>OK</v>
      </c>
      <c r="AB127" s="25"/>
      <c r="AC127" s="38">
        <f t="shared" si="133"/>
        <v>0</v>
      </c>
      <c r="AD127" s="38">
        <f t="shared" si="134"/>
        <v>0</v>
      </c>
      <c r="AE127" s="25" t="str">
        <f t="shared" si="135"/>
        <v>OK</v>
      </c>
      <c r="AG127" s="25" t="str">
        <f t="shared" si="126"/>
        <v/>
      </c>
      <c r="AI127" s="22" t="str">
        <f t="shared" si="136"/>
        <v/>
      </c>
      <c r="AJ127" s="60" t="str">
        <f t="shared" si="137"/>
        <v/>
      </c>
      <c r="AL127" s="25" t="str">
        <f t="array" ref="AL127">IF(C127="","",INDEX(구분표!$I$2:$I$313, MATCH(1,(구분표!$E$2:$E$313='17년일출'!B127)*(구분표!$F$2:$F$313='17년일출'!C127)*(구분표!$G$2:$G$313='17년일출'!A127),0)))</f>
        <v/>
      </c>
      <c r="AN127" s="25"/>
    </row>
    <row r="128" spans="1:40" ht="50.1" customHeight="1" x14ac:dyDescent="0.3">
      <c r="A128" s="31" t="str">
        <f>IFERROR(VLOOKUP($C128,구분표!$A$2:$C$313,2,FALSE),"")</f>
        <v/>
      </c>
      <c r="B128" s="22" t="str">
        <f>IFERROR(VLOOKUP($C128,구분표!$A$2:$C$313,3,FALSE),"")</f>
        <v/>
      </c>
      <c r="C128" s="29"/>
      <c r="D128" s="33"/>
      <c r="E128" s="34"/>
      <c r="F128" s="34"/>
      <c r="G128" s="34"/>
      <c r="H128" s="113"/>
      <c r="I128" s="40"/>
      <c r="J128" s="38"/>
      <c r="K128" s="41"/>
      <c r="L128" s="46">
        <f t="shared" si="127"/>
        <v>0</v>
      </c>
      <c r="M128" s="38"/>
      <c r="N128" s="41"/>
      <c r="O128" s="48">
        <f t="shared" si="128"/>
        <v>0</v>
      </c>
      <c r="P128" s="25" t="str">
        <f t="shared" si="129"/>
        <v>X</v>
      </c>
      <c r="Q128" s="60"/>
      <c r="R128" s="60"/>
      <c r="S128" s="112"/>
      <c r="U128" s="25"/>
      <c r="W128" s="25"/>
      <c r="X128" s="38">
        <f t="shared" si="130"/>
        <v>0</v>
      </c>
      <c r="Y128" s="38">
        <f t="shared" si="131"/>
        <v>0</v>
      </c>
      <c r="Z128" s="25" t="str">
        <f t="shared" si="132"/>
        <v>OK</v>
      </c>
      <c r="AB128" s="25"/>
      <c r="AC128" s="38">
        <f t="shared" si="133"/>
        <v>0</v>
      </c>
      <c r="AD128" s="38">
        <f t="shared" si="134"/>
        <v>0</v>
      </c>
      <c r="AE128" s="25" t="str">
        <f t="shared" si="135"/>
        <v>OK</v>
      </c>
      <c r="AG128" s="25" t="str">
        <f t="shared" si="126"/>
        <v/>
      </c>
      <c r="AI128" s="22" t="str">
        <f t="shared" si="136"/>
        <v/>
      </c>
      <c r="AJ128" s="60" t="str">
        <f t="shared" si="137"/>
        <v/>
      </c>
      <c r="AL128" s="25" t="str">
        <f t="array" ref="AL128">IF(C128="","",INDEX(구분표!$I$2:$I$313, MATCH(1,(구분표!$E$2:$E$313='17년일출'!B128)*(구분표!$F$2:$F$313='17년일출'!C128)*(구분표!$G$2:$G$313='17년일출'!A128),0)))</f>
        <v/>
      </c>
      <c r="AN128" s="25"/>
    </row>
    <row r="129" spans="1:40" ht="50.1" customHeight="1" x14ac:dyDescent="0.3">
      <c r="A129" s="31" t="str">
        <f>IFERROR(VLOOKUP($C129,구분표!$A$2:$C$313,2,FALSE),"")</f>
        <v/>
      </c>
      <c r="B129" s="22" t="str">
        <f>IFERROR(VLOOKUP($C129,구분표!$A$2:$C$313,3,FALSE),"")</f>
        <v/>
      </c>
      <c r="C129" s="29"/>
      <c r="D129" s="33"/>
      <c r="E129" s="34"/>
      <c r="F129" s="34"/>
      <c r="G129" s="34"/>
      <c r="H129" s="113"/>
      <c r="I129" s="40"/>
      <c r="J129" s="38"/>
      <c r="K129" s="41"/>
      <c r="L129" s="46">
        <f t="shared" si="127"/>
        <v>0</v>
      </c>
      <c r="M129" s="38"/>
      <c r="N129" s="41"/>
      <c r="O129" s="48">
        <f t="shared" si="128"/>
        <v>0</v>
      </c>
      <c r="P129" s="25" t="str">
        <f t="shared" si="129"/>
        <v>X</v>
      </c>
      <c r="Q129" s="60"/>
      <c r="R129" s="60"/>
      <c r="S129" s="112"/>
      <c r="U129" s="25"/>
      <c r="W129" s="25"/>
      <c r="X129" s="38">
        <f t="shared" si="130"/>
        <v>0</v>
      </c>
      <c r="Y129" s="38">
        <f t="shared" si="131"/>
        <v>0</v>
      </c>
      <c r="Z129" s="25" t="str">
        <f t="shared" si="132"/>
        <v>OK</v>
      </c>
      <c r="AB129" s="25"/>
      <c r="AC129" s="38">
        <f t="shared" si="133"/>
        <v>0</v>
      </c>
      <c r="AD129" s="38">
        <f t="shared" si="134"/>
        <v>0</v>
      </c>
      <c r="AE129" s="25" t="str">
        <f t="shared" si="135"/>
        <v>OK</v>
      </c>
      <c r="AG129" s="25" t="str">
        <f t="shared" si="126"/>
        <v/>
      </c>
      <c r="AI129" s="22" t="str">
        <f t="shared" si="136"/>
        <v/>
      </c>
      <c r="AJ129" s="60" t="str">
        <f t="shared" si="137"/>
        <v/>
      </c>
      <c r="AL129" s="25" t="str">
        <f t="array" ref="AL129">IF(C129="","",INDEX(구분표!$I$2:$I$313, MATCH(1,(구분표!$E$2:$E$313='17년일출'!B129)*(구분표!$F$2:$F$313='17년일출'!C129)*(구분표!$G$2:$G$313='17년일출'!A129),0)))</f>
        <v/>
      </c>
      <c r="AN129" s="25"/>
    </row>
    <row r="130" spans="1:40" ht="50.1" customHeight="1" x14ac:dyDescent="0.3">
      <c r="A130" s="31" t="str">
        <f>IFERROR(VLOOKUP($C130,구분표!$A$2:$C$313,2,FALSE),"")</f>
        <v/>
      </c>
      <c r="B130" s="22" t="str">
        <f>IFERROR(VLOOKUP($C130,구분표!$A$2:$C$313,3,FALSE),"")</f>
        <v/>
      </c>
      <c r="C130" s="29"/>
      <c r="D130" s="33"/>
      <c r="E130" s="34"/>
      <c r="F130" s="34"/>
      <c r="G130" s="34"/>
      <c r="H130" s="113"/>
      <c r="I130" s="40"/>
      <c r="J130" s="38"/>
      <c r="K130" s="41"/>
      <c r="L130" s="46">
        <f t="shared" si="127"/>
        <v>0</v>
      </c>
      <c r="M130" s="38"/>
      <c r="N130" s="41"/>
      <c r="O130" s="48">
        <f t="shared" si="128"/>
        <v>0</v>
      </c>
      <c r="P130" s="25" t="str">
        <f t="shared" si="129"/>
        <v>X</v>
      </c>
      <c r="Q130" s="60"/>
      <c r="R130" s="60"/>
      <c r="S130" s="112"/>
      <c r="U130" s="25"/>
      <c r="W130" s="25"/>
      <c r="X130" s="38">
        <f t="shared" si="130"/>
        <v>0</v>
      </c>
      <c r="Y130" s="38">
        <f t="shared" si="131"/>
        <v>0</v>
      </c>
      <c r="Z130" s="25" t="str">
        <f t="shared" si="132"/>
        <v>OK</v>
      </c>
      <c r="AB130" s="25"/>
      <c r="AC130" s="38">
        <f t="shared" si="133"/>
        <v>0</v>
      </c>
      <c r="AD130" s="38">
        <f t="shared" si="134"/>
        <v>0</v>
      </c>
      <c r="AE130" s="25" t="str">
        <f t="shared" si="135"/>
        <v>OK</v>
      </c>
      <c r="AG130" s="25" t="str">
        <f t="shared" si="126"/>
        <v/>
      </c>
      <c r="AI130" s="22" t="str">
        <f t="shared" si="136"/>
        <v/>
      </c>
      <c r="AJ130" s="60" t="str">
        <f t="shared" si="137"/>
        <v/>
      </c>
      <c r="AL130" s="25" t="str">
        <f t="array" ref="AL130">IF(C130="","",INDEX(구분표!$I$2:$I$313, MATCH(1,(구분표!$E$2:$E$313='17년일출'!B130)*(구분표!$F$2:$F$313='17년일출'!C130)*(구분표!$G$2:$G$313='17년일출'!A130),0)))</f>
        <v/>
      </c>
      <c r="AN130" s="25"/>
    </row>
    <row r="131" spans="1:40" ht="50.1" customHeight="1" x14ac:dyDescent="0.3">
      <c r="A131" s="31" t="str">
        <f>IFERROR(VLOOKUP($C131,구분표!$A$2:$C$313,2,FALSE),"")</f>
        <v/>
      </c>
      <c r="B131" s="22" t="str">
        <f>IFERROR(VLOOKUP($C131,구분표!$A$2:$C$313,3,FALSE),"")</f>
        <v/>
      </c>
      <c r="C131" s="29"/>
      <c r="D131" s="33"/>
      <c r="E131" s="34"/>
      <c r="F131" s="34"/>
      <c r="G131" s="34"/>
      <c r="H131" s="113"/>
      <c r="I131" s="40"/>
      <c r="J131" s="38"/>
      <c r="K131" s="41"/>
      <c r="L131" s="46">
        <f t="shared" si="127"/>
        <v>0</v>
      </c>
      <c r="M131" s="38"/>
      <c r="N131" s="41"/>
      <c r="O131" s="48">
        <f t="shared" si="128"/>
        <v>0</v>
      </c>
      <c r="P131" s="25" t="str">
        <f t="shared" si="129"/>
        <v>X</v>
      </c>
      <c r="Q131" s="60"/>
      <c r="R131" s="60"/>
      <c r="S131" s="112"/>
      <c r="U131" s="25"/>
      <c r="W131" s="25"/>
      <c r="X131" s="38">
        <f t="shared" si="130"/>
        <v>0</v>
      </c>
      <c r="Y131" s="38">
        <f t="shared" si="131"/>
        <v>0</v>
      </c>
      <c r="Z131" s="25" t="str">
        <f t="shared" si="132"/>
        <v>OK</v>
      </c>
      <c r="AB131" s="25"/>
      <c r="AC131" s="38">
        <f t="shared" si="133"/>
        <v>0</v>
      </c>
      <c r="AD131" s="38">
        <f t="shared" si="134"/>
        <v>0</v>
      </c>
      <c r="AE131" s="25" t="str">
        <f t="shared" si="135"/>
        <v>OK</v>
      </c>
      <c r="AG131" s="25" t="str">
        <f t="shared" si="126"/>
        <v/>
      </c>
      <c r="AI131" s="22" t="str">
        <f t="shared" si="136"/>
        <v/>
      </c>
      <c r="AJ131" s="60" t="str">
        <f t="shared" si="137"/>
        <v/>
      </c>
      <c r="AL131" s="25" t="str">
        <f t="array" ref="AL131">IF(C131="","",INDEX(구분표!$I$2:$I$313, MATCH(1,(구분표!$E$2:$E$313='17년일출'!B131)*(구분표!$F$2:$F$313='17년일출'!C131)*(구분표!$G$2:$G$313='17년일출'!A131),0)))</f>
        <v/>
      </c>
      <c r="AN131" s="25"/>
    </row>
    <row r="132" spans="1:40" ht="50.1" customHeight="1" x14ac:dyDescent="0.3">
      <c r="A132" s="31" t="str">
        <f>IFERROR(VLOOKUP($C132,구분표!$A$2:$C$313,2,FALSE),"")</f>
        <v/>
      </c>
      <c r="B132" s="22" t="str">
        <f>IFERROR(VLOOKUP($C132,구분표!$A$2:$C$313,3,FALSE),"")</f>
        <v/>
      </c>
      <c r="C132" s="29"/>
      <c r="D132" s="33"/>
      <c r="E132" s="34"/>
      <c r="F132" s="34"/>
      <c r="G132" s="34"/>
      <c r="H132" s="33"/>
      <c r="I132" s="40"/>
      <c r="J132" s="38"/>
      <c r="K132" s="41"/>
      <c r="L132" s="46">
        <f t="shared" si="127"/>
        <v>0</v>
      </c>
      <c r="M132" s="38"/>
      <c r="N132" s="41"/>
      <c r="O132" s="48">
        <f t="shared" si="128"/>
        <v>0</v>
      </c>
      <c r="P132" s="25" t="str">
        <f t="shared" si="129"/>
        <v>X</v>
      </c>
      <c r="Q132" s="60"/>
      <c r="R132" s="60"/>
      <c r="S132" s="27"/>
      <c r="U132" s="25"/>
      <c r="W132" s="25"/>
      <c r="X132" s="38">
        <f t="shared" si="130"/>
        <v>0</v>
      </c>
      <c r="Y132" s="38">
        <f t="shared" si="131"/>
        <v>0</v>
      </c>
      <c r="Z132" s="25" t="str">
        <f t="shared" si="132"/>
        <v>OK</v>
      </c>
      <c r="AB132" s="25"/>
      <c r="AC132" s="38">
        <f t="shared" si="133"/>
        <v>0</v>
      </c>
      <c r="AD132" s="38">
        <f t="shared" si="134"/>
        <v>0</v>
      </c>
      <c r="AE132" s="25" t="str">
        <f t="shared" si="135"/>
        <v>OK</v>
      </c>
      <c r="AG132" s="25" t="str">
        <f t="shared" si="126"/>
        <v/>
      </c>
      <c r="AI132" s="22" t="str">
        <f t="shared" si="136"/>
        <v/>
      </c>
      <c r="AJ132" s="60" t="str">
        <f t="shared" si="137"/>
        <v/>
      </c>
      <c r="AL132" s="25" t="str">
        <f t="array" ref="AL132">IF(C132="","",INDEX(구분표!$I$2:$I$313, MATCH(1,(구분표!$E$2:$E$313='17년일출'!B132)*(구분표!$F$2:$F$313='17년일출'!C132)*(구분표!$G$2:$G$313='17년일출'!A132),0)))</f>
        <v/>
      </c>
      <c r="AN132" s="25"/>
    </row>
    <row r="133" spans="1:40" ht="50.1" customHeight="1" x14ac:dyDescent="0.3">
      <c r="A133" s="31" t="str">
        <f>IFERROR(VLOOKUP($C133,구분표!$A$2:$C$313,2,FALSE),"")</f>
        <v/>
      </c>
      <c r="B133" s="22" t="str">
        <f>IFERROR(VLOOKUP($C133,구분표!$A$2:$C$313,3,FALSE),"")</f>
        <v/>
      </c>
      <c r="C133" s="29"/>
      <c r="D133" s="33"/>
      <c r="E133" s="34"/>
      <c r="F133" s="34"/>
      <c r="G133" s="34"/>
      <c r="H133" s="33"/>
      <c r="I133" s="40"/>
      <c r="J133" s="38"/>
      <c r="K133" s="41"/>
      <c r="L133" s="46">
        <f t="shared" si="127"/>
        <v>0</v>
      </c>
      <c r="M133" s="38"/>
      <c r="N133" s="41"/>
      <c r="O133" s="48">
        <f t="shared" si="128"/>
        <v>0</v>
      </c>
      <c r="P133" s="25" t="str">
        <f t="shared" si="129"/>
        <v>X</v>
      </c>
      <c r="Q133" s="60"/>
      <c r="R133" s="60"/>
      <c r="S133" s="27"/>
      <c r="U133" s="25"/>
      <c r="W133" s="25"/>
      <c r="X133" s="38">
        <f t="shared" si="130"/>
        <v>0</v>
      </c>
      <c r="Y133" s="38">
        <f t="shared" si="131"/>
        <v>0</v>
      </c>
      <c r="Z133" s="25" t="str">
        <f t="shared" si="132"/>
        <v>OK</v>
      </c>
      <c r="AB133" s="25"/>
      <c r="AC133" s="38">
        <f t="shared" si="133"/>
        <v>0</v>
      </c>
      <c r="AD133" s="38">
        <f t="shared" si="134"/>
        <v>0</v>
      </c>
      <c r="AE133" s="25" t="str">
        <f t="shared" si="135"/>
        <v>OK</v>
      </c>
      <c r="AG133" s="25" t="str">
        <f t="shared" si="126"/>
        <v/>
      </c>
      <c r="AI133" s="22" t="str">
        <f t="shared" si="136"/>
        <v/>
      </c>
      <c r="AJ133" s="60" t="str">
        <f t="shared" si="137"/>
        <v/>
      </c>
      <c r="AL133" s="25" t="str">
        <f t="array" ref="AL133">IF(C133="","",INDEX(구분표!$I$2:$I$313, MATCH(1,(구분표!$E$2:$E$313='17년일출'!B133)*(구분표!$F$2:$F$313='17년일출'!C133)*(구분표!$G$2:$G$313='17년일출'!A133),0)))</f>
        <v/>
      </c>
      <c r="AN133" s="25"/>
    </row>
    <row r="134" spans="1:40" ht="50.1" customHeight="1" x14ac:dyDescent="0.3">
      <c r="A134" s="31" t="str">
        <f>IFERROR(VLOOKUP($C134,구분표!$A$2:$C$313,2,FALSE),"")</f>
        <v/>
      </c>
      <c r="B134" s="22" t="str">
        <f>IFERROR(VLOOKUP($C134,구분표!$A$2:$C$313,3,FALSE),"")</f>
        <v/>
      </c>
      <c r="C134" s="29"/>
      <c r="D134" s="33"/>
      <c r="E134" s="34"/>
      <c r="F134" s="34"/>
      <c r="G134" s="34"/>
      <c r="H134" s="33"/>
      <c r="I134" s="40"/>
      <c r="J134" s="38"/>
      <c r="K134" s="41"/>
      <c r="L134" s="46">
        <f t="shared" si="127"/>
        <v>0</v>
      </c>
      <c r="M134" s="38"/>
      <c r="N134" s="41"/>
      <c r="O134" s="48">
        <f t="shared" si="128"/>
        <v>0</v>
      </c>
      <c r="P134" s="25" t="str">
        <f t="shared" si="129"/>
        <v>X</v>
      </c>
      <c r="Q134" s="60"/>
      <c r="R134" s="60"/>
      <c r="S134" s="27"/>
      <c r="U134" s="25"/>
      <c r="W134" s="25"/>
      <c r="X134" s="38">
        <f t="shared" si="130"/>
        <v>0</v>
      </c>
      <c r="Y134" s="38">
        <f t="shared" si="131"/>
        <v>0</v>
      </c>
      <c r="Z134" s="25" t="str">
        <f t="shared" si="132"/>
        <v>OK</v>
      </c>
      <c r="AB134" s="25"/>
      <c r="AC134" s="38">
        <f t="shared" si="133"/>
        <v>0</v>
      </c>
      <c r="AD134" s="38">
        <f t="shared" si="134"/>
        <v>0</v>
      </c>
      <c r="AE134" s="25" t="str">
        <f t="shared" si="135"/>
        <v>OK</v>
      </c>
      <c r="AG134" s="25" t="str">
        <f t="shared" si="126"/>
        <v/>
      </c>
      <c r="AI134" s="22" t="str">
        <f t="shared" si="136"/>
        <v/>
      </c>
      <c r="AJ134" s="60" t="str">
        <f t="shared" si="137"/>
        <v/>
      </c>
      <c r="AL134" s="25" t="str">
        <f t="array" ref="AL134">IF(C134="","",INDEX(구분표!$I$2:$I$313, MATCH(1,(구분표!$E$2:$E$313='17년일출'!B134)*(구분표!$F$2:$F$313='17년일출'!C134)*(구분표!$G$2:$G$313='17년일출'!A134),0)))</f>
        <v/>
      </c>
      <c r="AN134" s="25"/>
    </row>
    <row r="135" spans="1:40" ht="50.1" customHeight="1" x14ac:dyDescent="0.3">
      <c r="A135" s="31"/>
      <c r="B135" s="22"/>
      <c r="C135" s="29"/>
      <c r="D135" s="33"/>
      <c r="E135" s="34"/>
      <c r="F135" s="34"/>
      <c r="G135" s="34"/>
      <c r="H135" s="113"/>
      <c r="I135" s="40"/>
      <c r="J135" s="38"/>
      <c r="K135" s="41"/>
      <c r="L135" s="46">
        <f t="shared" si="100"/>
        <v>0</v>
      </c>
      <c r="M135" s="38"/>
      <c r="N135" s="41"/>
      <c r="O135" s="48"/>
      <c r="P135" s="25"/>
      <c r="Q135" s="60"/>
      <c r="R135" s="187"/>
      <c r="S135" s="112"/>
      <c r="U135" s="25"/>
      <c r="W135" s="25"/>
      <c r="X135" s="38"/>
      <c r="Y135" s="38"/>
      <c r="Z135" s="25" t="str">
        <f t="shared" si="97"/>
        <v>OK</v>
      </c>
      <c r="AB135" s="25"/>
      <c r="AC135" s="38"/>
      <c r="AD135" s="38"/>
      <c r="AE135" s="25"/>
      <c r="AG135" s="25"/>
      <c r="AI135" s="22"/>
      <c r="AJ135" s="60" t="str">
        <f t="shared" si="104"/>
        <v/>
      </c>
      <c r="AL135" s="25"/>
      <c r="AN135" s="25"/>
    </row>
    <row r="136" spans="1:40" ht="50.1" customHeight="1" x14ac:dyDescent="0.3">
      <c r="A136" s="31"/>
      <c r="B136" s="22"/>
      <c r="C136" s="29"/>
      <c r="D136" s="33"/>
      <c r="E136" s="34"/>
      <c r="F136" s="34"/>
      <c r="G136" s="34"/>
      <c r="H136" s="113"/>
      <c r="I136" s="40"/>
      <c r="J136" s="38"/>
      <c r="K136" s="41"/>
      <c r="L136" s="46">
        <f t="shared" si="100"/>
        <v>0</v>
      </c>
      <c r="M136" s="38"/>
      <c r="N136" s="41"/>
      <c r="O136" s="48"/>
      <c r="P136" s="25"/>
      <c r="Q136" s="60"/>
      <c r="R136" s="187"/>
      <c r="S136" s="112"/>
      <c r="U136" s="25"/>
      <c r="W136" s="25"/>
      <c r="X136" s="38"/>
      <c r="Y136" s="38"/>
      <c r="Z136" s="25" t="str">
        <f t="shared" si="97"/>
        <v>OK</v>
      </c>
      <c r="AB136" s="25"/>
      <c r="AC136" s="38"/>
      <c r="AD136" s="38"/>
      <c r="AE136" s="25"/>
      <c r="AG136" s="25"/>
      <c r="AI136" s="22"/>
      <c r="AJ136" s="60" t="str">
        <f t="shared" si="104"/>
        <v/>
      </c>
      <c r="AL136" s="25"/>
      <c r="AN136" s="25"/>
    </row>
    <row r="137" spans="1:40" ht="50.1" customHeight="1" x14ac:dyDescent="0.3">
      <c r="A137" s="31"/>
      <c r="B137" s="22"/>
      <c r="C137" s="29"/>
      <c r="D137" s="33"/>
      <c r="E137" s="34"/>
      <c r="F137" s="34"/>
      <c r="G137" s="34"/>
      <c r="H137" s="113"/>
      <c r="I137" s="40"/>
      <c r="J137" s="38"/>
      <c r="K137" s="41"/>
      <c r="L137" s="46">
        <f t="shared" si="100"/>
        <v>0</v>
      </c>
      <c r="M137" s="38"/>
      <c r="N137" s="41"/>
      <c r="O137" s="48"/>
      <c r="P137" s="25"/>
      <c r="Q137" s="60"/>
      <c r="R137" s="187"/>
      <c r="S137" s="112"/>
      <c r="U137" s="25"/>
      <c r="W137" s="25"/>
      <c r="X137" s="38"/>
      <c r="Y137" s="38"/>
      <c r="Z137" s="25" t="str">
        <f t="shared" si="97"/>
        <v>OK</v>
      </c>
      <c r="AB137" s="25"/>
      <c r="AC137" s="38"/>
      <c r="AD137" s="38"/>
      <c r="AE137" s="25"/>
      <c r="AG137" s="25"/>
      <c r="AI137" s="22"/>
      <c r="AJ137" s="60" t="str">
        <f t="shared" si="104"/>
        <v/>
      </c>
      <c r="AL137" s="25"/>
      <c r="AN137" s="25"/>
    </row>
    <row r="138" spans="1:40" ht="50.1" customHeight="1" x14ac:dyDescent="0.3">
      <c r="A138" s="31"/>
      <c r="B138" s="22"/>
      <c r="C138" s="29"/>
      <c r="D138" s="33"/>
      <c r="E138" s="34"/>
      <c r="F138" s="34"/>
      <c r="G138" s="34"/>
      <c r="H138" s="113"/>
      <c r="I138" s="40"/>
      <c r="J138" s="38"/>
      <c r="K138" s="41"/>
      <c r="L138" s="46">
        <f t="shared" si="100"/>
        <v>0</v>
      </c>
      <c r="M138" s="38"/>
      <c r="N138" s="41"/>
      <c r="O138" s="48"/>
      <c r="P138" s="25"/>
      <c r="Q138" s="60"/>
      <c r="R138" s="187"/>
      <c r="S138" s="112"/>
      <c r="U138" s="25"/>
      <c r="W138" s="25"/>
      <c r="X138" s="38"/>
      <c r="Y138" s="38"/>
      <c r="Z138" s="25" t="str">
        <f t="shared" si="97"/>
        <v>OK</v>
      </c>
      <c r="AB138" s="25"/>
      <c r="AC138" s="38"/>
      <c r="AD138" s="38"/>
      <c r="AE138" s="25"/>
      <c r="AG138" s="25"/>
      <c r="AI138" s="22"/>
      <c r="AJ138" s="60" t="str">
        <f t="shared" si="104"/>
        <v/>
      </c>
      <c r="AL138" s="25"/>
      <c r="AN138" s="25"/>
    </row>
    <row r="139" spans="1:40" ht="50.1" customHeight="1" x14ac:dyDescent="0.3">
      <c r="A139" s="31"/>
      <c r="B139" s="22"/>
      <c r="C139" s="29"/>
      <c r="D139" s="33"/>
      <c r="E139" s="34"/>
      <c r="F139" s="34"/>
      <c r="G139" s="34"/>
      <c r="H139" s="113"/>
      <c r="I139" s="40"/>
      <c r="J139" s="38"/>
      <c r="K139" s="41"/>
      <c r="L139" s="46">
        <f t="shared" si="100"/>
        <v>0</v>
      </c>
      <c r="M139" s="38"/>
      <c r="N139" s="41"/>
      <c r="O139" s="48"/>
      <c r="P139" s="25"/>
      <c r="Q139" s="60"/>
      <c r="R139" s="187"/>
      <c r="S139" s="112"/>
      <c r="U139" s="25"/>
      <c r="W139" s="25"/>
      <c r="X139" s="38"/>
      <c r="Y139" s="38"/>
      <c r="Z139" s="25" t="str">
        <f t="shared" si="97"/>
        <v>OK</v>
      </c>
      <c r="AB139" s="25"/>
      <c r="AC139" s="38"/>
      <c r="AD139" s="38"/>
      <c r="AE139" s="25"/>
      <c r="AG139" s="25"/>
      <c r="AI139" s="22"/>
      <c r="AJ139" s="60" t="str">
        <f t="shared" si="104"/>
        <v/>
      </c>
      <c r="AL139" s="25"/>
      <c r="AN139" s="25"/>
    </row>
    <row r="140" spans="1:40" ht="50.1" customHeight="1" x14ac:dyDescent="0.3">
      <c r="A140" s="31" t="str">
        <f>IFERROR(VLOOKUP($C140,구분표!$A$2:$C$313,2,FALSE),"")</f>
        <v/>
      </c>
      <c r="B140" s="22" t="str">
        <f>IFERROR(VLOOKUP($C140,구분표!$A$2:$C$313,3,FALSE),"")</f>
        <v/>
      </c>
      <c r="C140" s="29"/>
      <c r="D140" s="33"/>
      <c r="E140" s="34"/>
      <c r="F140" s="34"/>
      <c r="G140" s="34"/>
      <c r="H140" s="113"/>
      <c r="I140" s="40"/>
      <c r="J140" s="38"/>
      <c r="K140" s="41"/>
      <c r="L140" s="46">
        <f t="shared" si="100"/>
        <v>0</v>
      </c>
      <c r="M140" s="38"/>
      <c r="N140" s="41"/>
      <c r="O140" s="48">
        <f t="shared" ref="O140:O148" si="138">I140+M140+N140</f>
        <v>0</v>
      </c>
      <c r="P140" s="25" t="str">
        <f t="shared" ref="P140:P145" si="139">IF(AND((L140=0),(O140&gt;0)),"O",IF(AND((J140&lt;0),(L140-O140&lt;0)),"O","X"))</f>
        <v>X</v>
      </c>
      <c r="Q140" s="60"/>
      <c r="R140" s="187"/>
      <c r="S140" s="112"/>
      <c r="U140" s="25"/>
      <c r="W140" s="25"/>
      <c r="X140" s="38"/>
      <c r="Y140" s="38"/>
      <c r="Z140" s="25" t="str">
        <f t="shared" si="97"/>
        <v>OK</v>
      </c>
      <c r="AB140" s="25"/>
      <c r="AC140" s="38">
        <f t="shared" si="98"/>
        <v>0</v>
      </c>
      <c r="AD140" s="38">
        <f>IF($W140="도비",SUM(M140:N140),IF($U140="국도비","직접입력",SUM(M140:N140)-AC140))</f>
        <v>0</v>
      </c>
      <c r="AE140" s="25" t="str">
        <f t="shared" ref="AE140" si="140">IF(SUM(M140:N140)=SUM(AC140:AD140),"OK","검토")</f>
        <v>OK</v>
      </c>
      <c r="AG140" s="25"/>
      <c r="AI140" s="22" t="str">
        <f t="shared" ref="AI140:AI148" si="141">IF(AG140="","",COUNTIF($AG$7:$AG$223,AG140))</f>
        <v/>
      </c>
      <c r="AJ140" s="60" t="str">
        <f t="shared" si="104"/>
        <v/>
      </c>
      <c r="AL140" s="25" t="str">
        <f t="array" ref="AL140">IF(C140="","",INDEX(구분표!$I$2:$I$313, MATCH(1,(구분표!$E$2:$E$313='17년일출'!B140)*(구분표!$F$2:$F$313='17년일출'!C140)*(구분표!$G$2:$G$313='17년일출'!A140),0)))</f>
        <v/>
      </c>
      <c r="AN140" s="25"/>
    </row>
    <row r="141" spans="1:40" ht="50.1" customHeight="1" x14ac:dyDescent="0.3">
      <c r="A141" s="31" t="str">
        <f>IFERROR(VLOOKUP($C141,구분표!$A$2:$C$313,2,FALSE),"")</f>
        <v/>
      </c>
      <c r="B141" s="22" t="str">
        <f>IFERROR(VLOOKUP($C141,구분표!$A$2:$C$313,3,FALSE),"")</f>
        <v/>
      </c>
      <c r="C141" s="29"/>
      <c r="D141" s="33"/>
      <c r="E141" s="34"/>
      <c r="F141" s="34"/>
      <c r="G141" s="34"/>
      <c r="H141" s="113"/>
      <c r="I141" s="40"/>
      <c r="J141" s="38"/>
      <c r="K141" s="41"/>
      <c r="L141" s="46">
        <f t="shared" si="100"/>
        <v>0</v>
      </c>
      <c r="M141" s="38"/>
      <c r="N141" s="41"/>
      <c r="O141" s="48">
        <f t="shared" si="138"/>
        <v>0</v>
      </c>
      <c r="P141" s="25" t="str">
        <f t="shared" si="139"/>
        <v>X</v>
      </c>
      <c r="Q141" s="60"/>
      <c r="R141" s="187"/>
      <c r="S141" s="112"/>
      <c r="U141" s="25"/>
      <c r="W141" s="25"/>
      <c r="X141" s="38"/>
      <c r="Y141" s="38"/>
      <c r="Z141" s="25" t="str">
        <f t="shared" si="97"/>
        <v>OK</v>
      </c>
      <c r="AB141" s="25"/>
      <c r="AC141" s="38">
        <f t="shared" si="98"/>
        <v>0</v>
      </c>
      <c r="AD141" s="38">
        <f t="shared" ref="AD141:AD148" si="142">IF($W141="도비",SUM(M141:N141),IF($U141="국도비","직접입력",SUM(M141:N141)-AC141))</f>
        <v>0</v>
      </c>
      <c r="AE141" s="25" t="str">
        <f t="shared" ref="AE141:AE148" si="143">IF(SUM(M141:N141)=SUM(AC141:AD141),"OK","검토")</f>
        <v>OK</v>
      </c>
      <c r="AG141" s="25"/>
      <c r="AI141" s="22" t="str">
        <f t="shared" si="141"/>
        <v/>
      </c>
      <c r="AJ141" s="60" t="str">
        <f t="shared" si="104"/>
        <v/>
      </c>
      <c r="AL141" s="25" t="str">
        <f t="array" ref="AL141">IF(C141="","",INDEX(구분표!$I$2:$I$313, MATCH(1,(구분표!$E$2:$E$313='17년일출'!B141)*(구분표!$F$2:$F$313='17년일출'!C141)*(구분표!$G$2:$G$313='17년일출'!A141),0)))</f>
        <v/>
      </c>
      <c r="AN141" s="25"/>
    </row>
    <row r="142" spans="1:40" ht="50.1" customHeight="1" x14ac:dyDescent="0.3">
      <c r="A142" s="31" t="str">
        <f>IFERROR(VLOOKUP($C142,구분표!$A$2:$C$313,2,FALSE),"")</f>
        <v/>
      </c>
      <c r="B142" s="22" t="str">
        <f>IFERROR(VLOOKUP($C142,구분표!$A$2:$C$313,3,FALSE),"")</f>
        <v/>
      </c>
      <c r="C142" s="29"/>
      <c r="D142" s="33"/>
      <c r="E142" s="34"/>
      <c r="F142" s="34"/>
      <c r="G142" s="34"/>
      <c r="H142" s="113"/>
      <c r="I142" s="40"/>
      <c r="J142" s="38"/>
      <c r="K142" s="41"/>
      <c r="L142" s="46">
        <f t="shared" si="100"/>
        <v>0</v>
      </c>
      <c r="M142" s="38"/>
      <c r="N142" s="41"/>
      <c r="O142" s="48">
        <f t="shared" si="138"/>
        <v>0</v>
      </c>
      <c r="P142" s="25" t="str">
        <f t="shared" si="139"/>
        <v>X</v>
      </c>
      <c r="Q142" s="60"/>
      <c r="R142" s="187"/>
      <c r="S142" s="112"/>
      <c r="U142" s="25"/>
      <c r="W142" s="25"/>
      <c r="X142" s="38"/>
      <c r="Y142" s="38"/>
      <c r="Z142" s="25" t="str">
        <f t="shared" si="97"/>
        <v>OK</v>
      </c>
      <c r="AB142" s="25"/>
      <c r="AC142" s="38">
        <f t="shared" si="98"/>
        <v>0</v>
      </c>
      <c r="AD142" s="38">
        <f t="shared" si="142"/>
        <v>0</v>
      </c>
      <c r="AE142" s="25" t="str">
        <f t="shared" si="143"/>
        <v>OK</v>
      </c>
      <c r="AG142" s="25"/>
      <c r="AI142" s="22" t="str">
        <f t="shared" si="141"/>
        <v/>
      </c>
      <c r="AJ142" s="60" t="str">
        <f t="shared" si="104"/>
        <v/>
      </c>
      <c r="AL142" s="25" t="str">
        <f t="array" ref="AL142">IF(C142="","",INDEX(구분표!$I$2:$I$313, MATCH(1,(구분표!$E$2:$E$313='17년일출'!B142)*(구분표!$F$2:$F$313='17년일출'!C142)*(구분표!$G$2:$G$313='17년일출'!A142),0)))</f>
        <v/>
      </c>
      <c r="AN142" s="25"/>
    </row>
    <row r="143" spans="1:40" ht="50.1" customHeight="1" x14ac:dyDescent="0.3">
      <c r="A143" s="31" t="str">
        <f>IFERROR(VLOOKUP($C143,구분표!$A$2:$C$313,2,FALSE),"")</f>
        <v/>
      </c>
      <c r="B143" s="22" t="str">
        <f>IFERROR(VLOOKUP($C143,구분표!$A$2:$C$313,3,FALSE),"")</f>
        <v/>
      </c>
      <c r="C143" s="29"/>
      <c r="D143" s="33"/>
      <c r="E143" s="34"/>
      <c r="F143" s="34"/>
      <c r="G143" s="34"/>
      <c r="H143" s="113"/>
      <c r="I143" s="40"/>
      <c r="J143" s="38"/>
      <c r="K143" s="41"/>
      <c r="L143" s="46">
        <f t="shared" si="100"/>
        <v>0</v>
      </c>
      <c r="M143" s="38"/>
      <c r="N143" s="41"/>
      <c r="O143" s="48">
        <f t="shared" si="138"/>
        <v>0</v>
      </c>
      <c r="P143" s="25" t="str">
        <f t="shared" si="139"/>
        <v>X</v>
      </c>
      <c r="Q143" s="60"/>
      <c r="R143" s="187"/>
      <c r="S143" s="112"/>
      <c r="U143" s="25"/>
      <c r="W143" s="25"/>
      <c r="X143" s="38"/>
      <c r="Y143" s="38"/>
      <c r="Z143" s="25" t="str">
        <f t="shared" si="97"/>
        <v>OK</v>
      </c>
      <c r="AB143" s="25"/>
      <c r="AC143" s="38">
        <f t="shared" si="98"/>
        <v>0</v>
      </c>
      <c r="AD143" s="38">
        <f t="shared" si="142"/>
        <v>0</v>
      </c>
      <c r="AE143" s="25" t="str">
        <f t="shared" si="143"/>
        <v>OK</v>
      </c>
      <c r="AG143" s="25"/>
      <c r="AI143" s="22" t="str">
        <f t="shared" si="141"/>
        <v/>
      </c>
      <c r="AJ143" s="60" t="str">
        <f t="shared" si="104"/>
        <v/>
      </c>
      <c r="AL143" s="25" t="str">
        <f t="array" ref="AL143">IF(C143="","",INDEX(구분표!$I$2:$I$313, MATCH(1,(구분표!$E$2:$E$313='17년일출'!B143)*(구분표!$F$2:$F$313='17년일출'!C143)*(구분표!$G$2:$G$313='17년일출'!A143),0)))</f>
        <v/>
      </c>
      <c r="AN143" s="25"/>
    </row>
    <row r="144" spans="1:40" ht="50.1" customHeight="1" x14ac:dyDescent="0.3">
      <c r="A144" s="31" t="str">
        <f>IFERROR(VLOOKUP($C144,구분표!$A$2:$C$313,2,FALSE),"")</f>
        <v/>
      </c>
      <c r="B144" s="22" t="str">
        <f>IFERROR(VLOOKUP($C144,구분표!$A$2:$C$313,3,FALSE),"")</f>
        <v/>
      </c>
      <c r="C144" s="29"/>
      <c r="D144" s="33"/>
      <c r="E144" s="34"/>
      <c r="F144" s="34"/>
      <c r="G144" s="34"/>
      <c r="H144" s="113"/>
      <c r="I144" s="40"/>
      <c r="J144" s="38"/>
      <c r="K144" s="41"/>
      <c r="L144" s="46">
        <f t="shared" si="100"/>
        <v>0</v>
      </c>
      <c r="M144" s="38"/>
      <c r="N144" s="41"/>
      <c r="O144" s="48">
        <f t="shared" si="138"/>
        <v>0</v>
      </c>
      <c r="P144" s="25" t="str">
        <f t="shared" si="139"/>
        <v>X</v>
      </c>
      <c r="Q144" s="60"/>
      <c r="R144" s="187"/>
      <c r="S144" s="112"/>
      <c r="U144" s="25"/>
      <c r="W144" s="25"/>
      <c r="X144" s="38"/>
      <c r="Y144" s="38"/>
      <c r="Z144" s="25" t="str">
        <f t="shared" si="97"/>
        <v>OK</v>
      </c>
      <c r="AB144" s="25"/>
      <c r="AC144" s="38">
        <f t="shared" si="98"/>
        <v>0</v>
      </c>
      <c r="AD144" s="38">
        <f t="shared" si="142"/>
        <v>0</v>
      </c>
      <c r="AE144" s="25" t="str">
        <f t="shared" si="143"/>
        <v>OK</v>
      </c>
      <c r="AG144" s="25"/>
      <c r="AI144" s="22" t="str">
        <f t="shared" si="141"/>
        <v/>
      </c>
      <c r="AJ144" s="60" t="str">
        <f t="shared" si="104"/>
        <v/>
      </c>
      <c r="AL144" s="25" t="str">
        <f t="array" ref="AL144">IF(C144="","",INDEX(구분표!$I$2:$I$313, MATCH(1,(구분표!$E$2:$E$313='17년일출'!B144)*(구분표!$F$2:$F$313='17년일출'!C144)*(구분표!$G$2:$G$313='17년일출'!A144),0)))</f>
        <v/>
      </c>
      <c r="AN144" s="25"/>
    </row>
    <row r="145" spans="1:40" ht="50.1" customHeight="1" x14ac:dyDescent="0.3">
      <c r="A145" s="31" t="str">
        <f>IFERROR(VLOOKUP($C145,구분표!$A$2:$C$313,2,FALSE),"")</f>
        <v/>
      </c>
      <c r="B145" s="22" t="str">
        <f>IFERROR(VLOOKUP($C145,구분표!$A$2:$C$313,3,FALSE),"")</f>
        <v/>
      </c>
      <c r="C145" s="29"/>
      <c r="D145" s="33"/>
      <c r="E145" s="34"/>
      <c r="F145" s="34"/>
      <c r="G145" s="34"/>
      <c r="H145" s="113"/>
      <c r="I145" s="40"/>
      <c r="J145" s="38"/>
      <c r="K145" s="41"/>
      <c r="L145" s="46">
        <f t="shared" si="100"/>
        <v>0</v>
      </c>
      <c r="M145" s="38"/>
      <c r="N145" s="41"/>
      <c r="O145" s="48">
        <f t="shared" si="138"/>
        <v>0</v>
      </c>
      <c r="P145" s="25" t="str">
        <f t="shared" si="139"/>
        <v>X</v>
      </c>
      <c r="Q145" s="60"/>
      <c r="R145" s="187"/>
      <c r="S145" s="112"/>
      <c r="U145" s="25"/>
      <c r="W145" s="25"/>
      <c r="X145" s="38"/>
      <c r="Y145" s="38"/>
      <c r="Z145" s="25" t="str">
        <f t="shared" si="97"/>
        <v>OK</v>
      </c>
      <c r="AB145" s="25"/>
      <c r="AC145" s="38">
        <f t="shared" si="98"/>
        <v>0</v>
      </c>
      <c r="AD145" s="38">
        <f t="shared" si="142"/>
        <v>0</v>
      </c>
      <c r="AE145" s="25" t="str">
        <f t="shared" si="143"/>
        <v>OK</v>
      </c>
      <c r="AG145" s="25"/>
      <c r="AI145" s="22" t="str">
        <f t="shared" si="141"/>
        <v/>
      </c>
      <c r="AJ145" s="60" t="str">
        <f t="shared" si="104"/>
        <v/>
      </c>
      <c r="AL145" s="25" t="str">
        <f t="array" ref="AL145">IF(C145="","",INDEX(구분표!$I$2:$I$313, MATCH(1,(구분표!$E$2:$E$313='17년일출'!B145)*(구분표!$F$2:$F$313='17년일출'!C145)*(구분표!$G$2:$G$313='17년일출'!A145),0)))</f>
        <v/>
      </c>
      <c r="AN145" s="25"/>
    </row>
    <row r="146" spans="1:40" ht="50.1" customHeight="1" x14ac:dyDescent="0.3">
      <c r="A146" s="31" t="str">
        <f>IFERROR(VLOOKUP($C146,구분표!$A$2:$C$313,2,FALSE),"")</f>
        <v/>
      </c>
      <c r="B146" s="22" t="str">
        <f>IFERROR(VLOOKUP($C146,구분표!$A$2:$C$313,3,FALSE),"")</f>
        <v/>
      </c>
      <c r="C146" s="29"/>
      <c r="D146" s="33"/>
      <c r="E146" s="34"/>
      <c r="F146" s="34"/>
      <c r="G146" s="34"/>
      <c r="H146" s="113"/>
      <c r="I146" s="40"/>
      <c r="J146" s="38"/>
      <c r="K146" s="41"/>
      <c r="L146" s="46">
        <f t="shared" si="100"/>
        <v>0</v>
      </c>
      <c r="M146" s="38"/>
      <c r="N146" s="41"/>
      <c r="O146" s="48">
        <f t="shared" si="138"/>
        <v>0</v>
      </c>
      <c r="P146" s="25"/>
      <c r="Q146" s="60"/>
      <c r="R146" s="187"/>
      <c r="S146" s="112"/>
      <c r="U146" s="25"/>
      <c r="W146" s="25"/>
      <c r="X146" s="38"/>
      <c r="Y146" s="38"/>
      <c r="Z146" s="25" t="str">
        <f t="shared" si="97"/>
        <v>OK</v>
      </c>
      <c r="AB146" s="25"/>
      <c r="AC146" s="38">
        <f t="shared" si="98"/>
        <v>0</v>
      </c>
      <c r="AD146" s="38">
        <f t="shared" si="142"/>
        <v>0</v>
      </c>
      <c r="AE146" s="25" t="str">
        <f t="shared" si="143"/>
        <v>OK</v>
      </c>
      <c r="AG146" s="25"/>
      <c r="AI146" s="22" t="str">
        <f t="shared" si="141"/>
        <v/>
      </c>
      <c r="AJ146" s="60" t="str">
        <f t="shared" si="104"/>
        <v/>
      </c>
      <c r="AL146" s="25" t="str">
        <f t="array" ref="AL146">IF(C146="","",INDEX(구분표!$I$2:$I$313, MATCH(1,(구분표!$E$2:$E$313='17년일출'!B146)*(구분표!$F$2:$F$313='17년일출'!C146)*(구분표!$G$2:$G$313='17년일출'!A146),0)))</f>
        <v/>
      </c>
      <c r="AN146" s="25"/>
    </row>
    <row r="147" spans="1:40" ht="50.1" customHeight="1" x14ac:dyDescent="0.3">
      <c r="A147" s="31" t="str">
        <f>IFERROR(VLOOKUP($C147,구분표!$A$2:$C$313,2,FALSE),"")</f>
        <v/>
      </c>
      <c r="B147" s="22" t="str">
        <f>IFERROR(VLOOKUP($C147,구분표!$A$2:$C$313,3,FALSE),"")</f>
        <v/>
      </c>
      <c r="C147" s="29"/>
      <c r="D147" s="33"/>
      <c r="E147" s="34"/>
      <c r="F147" s="34"/>
      <c r="G147" s="34"/>
      <c r="H147" s="113"/>
      <c r="I147" s="40"/>
      <c r="J147" s="38"/>
      <c r="K147" s="41"/>
      <c r="L147" s="46">
        <f t="shared" si="100"/>
        <v>0</v>
      </c>
      <c r="M147" s="38"/>
      <c r="N147" s="41"/>
      <c r="O147" s="48">
        <f t="shared" si="138"/>
        <v>0</v>
      </c>
      <c r="P147" s="25"/>
      <c r="Q147" s="60"/>
      <c r="R147" s="187"/>
      <c r="S147" s="112"/>
      <c r="U147" s="25"/>
      <c r="W147" s="25"/>
      <c r="X147" s="38"/>
      <c r="Y147" s="38"/>
      <c r="Z147" s="25" t="str">
        <f t="shared" si="97"/>
        <v>OK</v>
      </c>
      <c r="AB147" s="25"/>
      <c r="AC147" s="38">
        <f t="shared" si="98"/>
        <v>0</v>
      </c>
      <c r="AD147" s="38">
        <f t="shared" si="142"/>
        <v>0</v>
      </c>
      <c r="AE147" s="25" t="str">
        <f t="shared" si="143"/>
        <v>OK</v>
      </c>
      <c r="AG147" s="25"/>
      <c r="AI147" s="22" t="str">
        <f t="shared" si="141"/>
        <v/>
      </c>
      <c r="AJ147" s="60" t="str">
        <f t="shared" si="104"/>
        <v/>
      </c>
      <c r="AL147" s="25" t="str">
        <f t="array" ref="AL147">IF(C147="","",INDEX(구분표!$I$2:$I$313, MATCH(1,(구분표!$E$2:$E$313='17년일출'!B147)*(구분표!$F$2:$F$313='17년일출'!C147)*(구분표!$G$2:$G$313='17년일출'!A147),0)))</f>
        <v/>
      </c>
      <c r="AN147" s="25"/>
    </row>
    <row r="148" spans="1:40" ht="50.1" customHeight="1" x14ac:dyDescent="0.3">
      <c r="A148" s="31" t="str">
        <f>IFERROR(VLOOKUP($C148,구분표!$A$2:$C$313,2,FALSE),"")</f>
        <v/>
      </c>
      <c r="B148" s="22" t="str">
        <f>IFERROR(VLOOKUP($C148,구분표!$A$2:$C$313,3,FALSE),"")</f>
        <v/>
      </c>
      <c r="C148" s="29"/>
      <c r="D148" s="33"/>
      <c r="E148" s="34"/>
      <c r="F148" s="34"/>
      <c r="G148" s="34"/>
      <c r="H148" s="113"/>
      <c r="I148" s="40"/>
      <c r="J148" s="38"/>
      <c r="K148" s="41"/>
      <c r="L148" s="46">
        <f t="shared" si="100"/>
        <v>0</v>
      </c>
      <c r="M148" s="38"/>
      <c r="N148" s="41"/>
      <c r="O148" s="48">
        <f t="shared" si="138"/>
        <v>0</v>
      </c>
      <c r="P148" s="25"/>
      <c r="Q148" s="60"/>
      <c r="R148" s="187"/>
      <c r="S148" s="112"/>
      <c r="U148" s="25"/>
      <c r="W148" s="25"/>
      <c r="X148" s="38"/>
      <c r="Y148" s="38"/>
      <c r="Z148" s="25" t="str">
        <f t="shared" si="97"/>
        <v>OK</v>
      </c>
      <c r="AB148" s="25"/>
      <c r="AC148" s="38">
        <f t="shared" si="98"/>
        <v>0</v>
      </c>
      <c r="AD148" s="38">
        <f t="shared" si="142"/>
        <v>0</v>
      </c>
      <c r="AE148" s="25" t="str">
        <f t="shared" si="143"/>
        <v>OK</v>
      </c>
      <c r="AG148" s="25"/>
      <c r="AI148" s="22" t="str">
        <f t="shared" si="141"/>
        <v/>
      </c>
      <c r="AJ148" s="60" t="str">
        <f t="shared" si="104"/>
        <v/>
      </c>
      <c r="AL148" s="25" t="str">
        <f t="array" ref="AL148">IF(C148="","",INDEX(구분표!$I$2:$I$313, MATCH(1,(구분표!$E$2:$E$313='17년일출'!B148)*(구분표!$F$2:$F$313='17년일출'!C148)*(구분표!$G$2:$G$313='17년일출'!A148),0)))</f>
        <v/>
      </c>
      <c r="AN148" s="25"/>
    </row>
    <row r="149" spans="1:40" ht="50.1" customHeight="1" x14ac:dyDescent="0.3">
      <c r="A149" s="31"/>
      <c r="B149" s="22"/>
      <c r="C149" s="29"/>
      <c r="D149" s="33"/>
      <c r="E149" s="34"/>
      <c r="F149" s="34"/>
      <c r="G149" s="34"/>
      <c r="H149" s="113"/>
      <c r="I149" s="40"/>
      <c r="J149" s="38"/>
      <c r="K149" s="41"/>
      <c r="L149" s="46">
        <f t="shared" ref="L149:L162" si="144">I149+J149+K149</f>
        <v>0</v>
      </c>
      <c r="M149" s="38"/>
      <c r="N149" s="41"/>
      <c r="O149" s="48"/>
      <c r="P149" s="25"/>
      <c r="Q149" s="60"/>
      <c r="R149" s="187"/>
      <c r="S149" s="112"/>
      <c r="U149" s="25"/>
      <c r="W149" s="25"/>
      <c r="X149" s="38"/>
      <c r="Y149" s="38"/>
      <c r="Z149" s="25" t="str">
        <f t="shared" si="97"/>
        <v>OK</v>
      </c>
      <c r="AB149" s="25"/>
      <c r="AC149" s="38"/>
      <c r="AD149" s="38"/>
      <c r="AE149" s="25"/>
      <c r="AG149" s="25"/>
      <c r="AI149" s="22"/>
      <c r="AJ149" s="60" t="str">
        <f t="shared" ref="AJ149:AJ162" si="145">IF(W149="","",IF(AND(W149="도비",AG149="세입없음"),"OK",IF(AND(W149&lt;&gt;"도비",AG149&lt;&gt;""),"OK","@@")))</f>
        <v/>
      </c>
      <c r="AL149" s="25"/>
      <c r="AN149" s="25"/>
    </row>
    <row r="150" spans="1:40" ht="50.1" customHeight="1" x14ac:dyDescent="0.3">
      <c r="A150" s="31"/>
      <c r="B150" s="22"/>
      <c r="C150" s="29"/>
      <c r="D150" s="33"/>
      <c r="E150" s="34"/>
      <c r="F150" s="34"/>
      <c r="G150" s="34"/>
      <c r="H150" s="113"/>
      <c r="I150" s="40"/>
      <c r="J150" s="38"/>
      <c r="K150" s="41"/>
      <c r="L150" s="46">
        <f t="shared" si="144"/>
        <v>0</v>
      </c>
      <c r="M150" s="38"/>
      <c r="N150" s="41"/>
      <c r="O150" s="48"/>
      <c r="P150" s="25"/>
      <c r="Q150" s="60"/>
      <c r="R150" s="187"/>
      <c r="S150" s="112"/>
      <c r="U150" s="25"/>
      <c r="W150" s="25"/>
      <c r="X150" s="38"/>
      <c r="Y150" s="38"/>
      <c r="Z150" s="25" t="str">
        <f t="shared" si="97"/>
        <v>OK</v>
      </c>
      <c r="AB150" s="25"/>
      <c r="AC150" s="38"/>
      <c r="AD150" s="38"/>
      <c r="AE150" s="25"/>
      <c r="AG150" s="25"/>
      <c r="AI150" s="22"/>
      <c r="AJ150" s="60" t="str">
        <f t="shared" si="145"/>
        <v/>
      </c>
      <c r="AL150" s="25"/>
      <c r="AN150" s="25"/>
    </row>
    <row r="151" spans="1:40" ht="50.1" customHeight="1" x14ac:dyDescent="0.3">
      <c r="A151" s="31"/>
      <c r="B151" s="22"/>
      <c r="C151" s="29"/>
      <c r="D151" s="33"/>
      <c r="E151" s="34"/>
      <c r="F151" s="34"/>
      <c r="G151" s="34"/>
      <c r="H151" s="113"/>
      <c r="I151" s="40"/>
      <c r="J151" s="38"/>
      <c r="K151" s="41"/>
      <c r="L151" s="46">
        <f t="shared" si="144"/>
        <v>0</v>
      </c>
      <c r="M151" s="38"/>
      <c r="N151" s="41"/>
      <c r="O151" s="48"/>
      <c r="P151" s="25"/>
      <c r="Q151" s="60"/>
      <c r="R151" s="187"/>
      <c r="S151" s="112"/>
      <c r="U151" s="25"/>
      <c r="W151" s="25"/>
      <c r="X151" s="38"/>
      <c r="Y151" s="38"/>
      <c r="Z151" s="25" t="str">
        <f t="shared" si="97"/>
        <v>OK</v>
      </c>
      <c r="AB151" s="25"/>
      <c r="AC151" s="38"/>
      <c r="AD151" s="38"/>
      <c r="AE151" s="25"/>
      <c r="AG151" s="25"/>
      <c r="AI151" s="22"/>
      <c r="AJ151" s="60" t="str">
        <f t="shared" si="145"/>
        <v/>
      </c>
      <c r="AL151" s="25"/>
      <c r="AN151" s="25"/>
    </row>
    <row r="152" spans="1:40" ht="50.1" customHeight="1" x14ac:dyDescent="0.3">
      <c r="A152" s="31"/>
      <c r="B152" s="22"/>
      <c r="C152" s="29"/>
      <c r="D152" s="33"/>
      <c r="E152" s="34"/>
      <c r="F152" s="34"/>
      <c r="G152" s="34"/>
      <c r="H152" s="113"/>
      <c r="I152" s="40"/>
      <c r="J152" s="38"/>
      <c r="K152" s="41"/>
      <c r="L152" s="46">
        <f t="shared" si="144"/>
        <v>0</v>
      </c>
      <c r="M152" s="38"/>
      <c r="N152" s="41"/>
      <c r="O152" s="48"/>
      <c r="P152" s="25"/>
      <c r="Q152" s="60"/>
      <c r="R152" s="187"/>
      <c r="S152" s="112"/>
      <c r="U152" s="25"/>
      <c r="W152" s="25"/>
      <c r="X152" s="38"/>
      <c r="Y152" s="38"/>
      <c r="Z152" s="25" t="str">
        <f t="shared" si="97"/>
        <v>OK</v>
      </c>
      <c r="AB152" s="25"/>
      <c r="AC152" s="38"/>
      <c r="AD152" s="38"/>
      <c r="AE152" s="25"/>
      <c r="AG152" s="25"/>
      <c r="AI152" s="22"/>
      <c r="AJ152" s="60" t="str">
        <f t="shared" si="145"/>
        <v/>
      </c>
      <c r="AL152" s="25"/>
      <c r="AN152" s="25"/>
    </row>
    <row r="153" spans="1:40" ht="50.1" customHeight="1" x14ac:dyDescent="0.3">
      <c r="A153" s="31"/>
      <c r="B153" s="22"/>
      <c r="C153" s="29"/>
      <c r="D153" s="33"/>
      <c r="E153" s="34"/>
      <c r="F153" s="34"/>
      <c r="G153" s="34"/>
      <c r="H153" s="113"/>
      <c r="I153" s="40"/>
      <c r="J153" s="38"/>
      <c r="K153" s="41"/>
      <c r="L153" s="46">
        <f t="shared" si="144"/>
        <v>0</v>
      </c>
      <c r="M153" s="38"/>
      <c r="N153" s="41"/>
      <c r="O153" s="48"/>
      <c r="P153" s="25"/>
      <c r="Q153" s="60"/>
      <c r="R153" s="187"/>
      <c r="S153" s="112"/>
      <c r="U153" s="25"/>
      <c r="W153" s="25"/>
      <c r="X153" s="38"/>
      <c r="Y153" s="38"/>
      <c r="Z153" s="25" t="str">
        <f t="shared" si="97"/>
        <v>OK</v>
      </c>
      <c r="AB153" s="25"/>
      <c r="AC153" s="38"/>
      <c r="AD153" s="38"/>
      <c r="AE153" s="25"/>
      <c r="AG153" s="25"/>
      <c r="AI153" s="22"/>
      <c r="AJ153" s="60" t="str">
        <f t="shared" si="145"/>
        <v/>
      </c>
      <c r="AL153" s="25"/>
      <c r="AN153" s="25"/>
    </row>
    <row r="154" spans="1:40" ht="50.1" customHeight="1" x14ac:dyDescent="0.3">
      <c r="A154" s="31" t="str">
        <f>IFERROR(VLOOKUP($C154,구분표!$A$2:$C$313,2,FALSE),"")</f>
        <v/>
      </c>
      <c r="B154" s="22" t="str">
        <f>IFERROR(VLOOKUP($C154,구분표!$A$2:$C$313,3,FALSE),"")</f>
        <v/>
      </c>
      <c r="C154" s="29"/>
      <c r="D154" s="33"/>
      <c r="E154" s="34"/>
      <c r="F154" s="34"/>
      <c r="G154" s="34"/>
      <c r="H154" s="113"/>
      <c r="I154" s="40"/>
      <c r="J154" s="38"/>
      <c r="K154" s="41"/>
      <c r="L154" s="46">
        <f t="shared" si="144"/>
        <v>0</v>
      </c>
      <c r="M154" s="38"/>
      <c r="N154" s="41"/>
      <c r="O154" s="48">
        <f t="shared" ref="O154:O162" si="146">I154+M154+N154</f>
        <v>0</v>
      </c>
      <c r="P154" s="25" t="str">
        <f t="shared" ref="P154:P159" si="147">IF(AND((L154=0),(O154&gt;0)),"O",IF(AND((J154&lt;0),(L154-O154&lt;0)),"O","X"))</f>
        <v>X</v>
      </c>
      <c r="Q154" s="60"/>
      <c r="R154" s="187"/>
      <c r="S154" s="112"/>
      <c r="U154" s="25"/>
      <c r="W154" s="25"/>
      <c r="X154" s="38"/>
      <c r="Y154" s="38"/>
      <c r="Z154" s="25" t="str">
        <f t="shared" si="97"/>
        <v>OK</v>
      </c>
      <c r="AB154" s="25"/>
      <c r="AC154" s="38">
        <f t="shared" si="98"/>
        <v>0</v>
      </c>
      <c r="AD154" s="38">
        <f>IF($W154="도비",SUM(M154:N154),IF($U154="국도비","직접입력",SUM(M154:N154)-AC154))</f>
        <v>0</v>
      </c>
      <c r="AE154" s="25" t="str">
        <f t="shared" ref="AE154" si="148">IF(SUM(M154:N154)=SUM(AC154:AD154),"OK","검토")</f>
        <v>OK</v>
      </c>
      <c r="AG154" s="25"/>
      <c r="AI154" s="22" t="str">
        <f t="shared" ref="AI154:AI162" si="149">IF(AG154="","",COUNTIF($AG$7:$AG$223,AG154))</f>
        <v/>
      </c>
      <c r="AJ154" s="60" t="str">
        <f t="shared" si="145"/>
        <v/>
      </c>
      <c r="AL154" s="25" t="str">
        <f t="array" ref="AL154">IF(C154="","",INDEX(구분표!$I$2:$I$313, MATCH(1,(구분표!$E$2:$E$313='17년일출'!B154)*(구분표!$F$2:$F$313='17년일출'!C154)*(구분표!$G$2:$G$313='17년일출'!A154),0)))</f>
        <v/>
      </c>
      <c r="AN154" s="25"/>
    </row>
    <row r="155" spans="1:40" ht="50.1" customHeight="1" x14ac:dyDescent="0.3">
      <c r="A155" s="31" t="str">
        <f>IFERROR(VLOOKUP($C155,구분표!$A$2:$C$313,2,FALSE),"")</f>
        <v/>
      </c>
      <c r="B155" s="22" t="str">
        <f>IFERROR(VLOOKUP($C155,구분표!$A$2:$C$313,3,FALSE),"")</f>
        <v/>
      </c>
      <c r="C155" s="29"/>
      <c r="D155" s="33"/>
      <c r="E155" s="34"/>
      <c r="F155" s="34"/>
      <c r="G155" s="34"/>
      <c r="H155" s="113"/>
      <c r="I155" s="40"/>
      <c r="J155" s="38"/>
      <c r="K155" s="41"/>
      <c r="L155" s="46">
        <f t="shared" si="144"/>
        <v>0</v>
      </c>
      <c r="M155" s="38"/>
      <c r="N155" s="41"/>
      <c r="O155" s="48">
        <f t="shared" si="146"/>
        <v>0</v>
      </c>
      <c r="P155" s="25" t="str">
        <f t="shared" si="147"/>
        <v>X</v>
      </c>
      <c r="Q155" s="60"/>
      <c r="R155" s="187"/>
      <c r="S155" s="112"/>
      <c r="U155" s="25"/>
      <c r="W155" s="25"/>
      <c r="X155" s="38"/>
      <c r="Y155" s="38"/>
      <c r="Z155" s="25" t="str">
        <f t="shared" si="97"/>
        <v>OK</v>
      </c>
      <c r="AB155" s="25"/>
      <c r="AC155" s="38">
        <f t="shared" si="98"/>
        <v>0</v>
      </c>
      <c r="AD155" s="38">
        <f t="shared" ref="AD155:AD162" si="150">IF($W155="도비",SUM(M155:N155),IF($U155="국도비","직접입력",SUM(M155:N155)-AC155))</f>
        <v>0</v>
      </c>
      <c r="AE155" s="25" t="str">
        <f t="shared" ref="AE155:AE162" si="151">IF(SUM(M155:N155)=SUM(AC155:AD155),"OK","검토")</f>
        <v>OK</v>
      </c>
      <c r="AG155" s="25"/>
      <c r="AI155" s="22" t="str">
        <f t="shared" si="149"/>
        <v/>
      </c>
      <c r="AJ155" s="60" t="str">
        <f t="shared" si="145"/>
        <v/>
      </c>
      <c r="AL155" s="25" t="str">
        <f t="array" ref="AL155">IF(C155="","",INDEX(구분표!$I$2:$I$313, MATCH(1,(구분표!$E$2:$E$313='17년일출'!B155)*(구분표!$F$2:$F$313='17년일출'!C155)*(구분표!$G$2:$G$313='17년일출'!A155),0)))</f>
        <v/>
      </c>
      <c r="AN155" s="25"/>
    </row>
    <row r="156" spans="1:40" ht="50.1" customHeight="1" x14ac:dyDescent="0.3">
      <c r="A156" s="31" t="str">
        <f>IFERROR(VLOOKUP($C156,구분표!$A$2:$C$313,2,FALSE),"")</f>
        <v/>
      </c>
      <c r="B156" s="22" t="str">
        <f>IFERROR(VLOOKUP($C156,구분표!$A$2:$C$313,3,FALSE),"")</f>
        <v/>
      </c>
      <c r="C156" s="29"/>
      <c r="D156" s="33"/>
      <c r="E156" s="34"/>
      <c r="F156" s="34"/>
      <c r="G156" s="34"/>
      <c r="H156" s="113"/>
      <c r="I156" s="40"/>
      <c r="J156" s="38"/>
      <c r="K156" s="41"/>
      <c r="L156" s="46">
        <f t="shared" si="144"/>
        <v>0</v>
      </c>
      <c r="M156" s="38"/>
      <c r="N156" s="41"/>
      <c r="O156" s="48">
        <f t="shared" si="146"/>
        <v>0</v>
      </c>
      <c r="P156" s="25" t="str">
        <f t="shared" si="147"/>
        <v>X</v>
      </c>
      <c r="Q156" s="60"/>
      <c r="R156" s="187"/>
      <c r="S156" s="112"/>
      <c r="U156" s="25"/>
      <c r="W156" s="25"/>
      <c r="X156" s="38"/>
      <c r="Y156" s="38"/>
      <c r="Z156" s="25" t="str">
        <f t="shared" si="97"/>
        <v>OK</v>
      </c>
      <c r="AB156" s="25"/>
      <c r="AC156" s="38">
        <f t="shared" si="98"/>
        <v>0</v>
      </c>
      <c r="AD156" s="38">
        <f t="shared" si="150"/>
        <v>0</v>
      </c>
      <c r="AE156" s="25" t="str">
        <f t="shared" si="151"/>
        <v>OK</v>
      </c>
      <c r="AG156" s="25"/>
      <c r="AI156" s="22" t="str">
        <f t="shared" si="149"/>
        <v/>
      </c>
      <c r="AJ156" s="60" t="str">
        <f t="shared" si="145"/>
        <v/>
      </c>
      <c r="AL156" s="25" t="str">
        <f t="array" ref="AL156">IF(C156="","",INDEX(구분표!$I$2:$I$313, MATCH(1,(구분표!$E$2:$E$313='17년일출'!B156)*(구분표!$F$2:$F$313='17년일출'!C156)*(구분표!$G$2:$G$313='17년일출'!A156),0)))</f>
        <v/>
      </c>
      <c r="AN156" s="25"/>
    </row>
    <row r="157" spans="1:40" ht="50.1" customHeight="1" x14ac:dyDescent="0.3">
      <c r="A157" s="31" t="str">
        <f>IFERROR(VLOOKUP($C157,구분표!$A$2:$C$313,2,FALSE),"")</f>
        <v/>
      </c>
      <c r="B157" s="22" t="str">
        <f>IFERROR(VLOOKUP($C157,구분표!$A$2:$C$313,3,FALSE),"")</f>
        <v/>
      </c>
      <c r="C157" s="29"/>
      <c r="D157" s="33"/>
      <c r="E157" s="34"/>
      <c r="F157" s="34"/>
      <c r="G157" s="34"/>
      <c r="H157" s="113"/>
      <c r="I157" s="40"/>
      <c r="J157" s="38"/>
      <c r="K157" s="41"/>
      <c r="L157" s="46">
        <f t="shared" si="144"/>
        <v>0</v>
      </c>
      <c r="M157" s="38"/>
      <c r="N157" s="41"/>
      <c r="O157" s="48">
        <f t="shared" si="146"/>
        <v>0</v>
      </c>
      <c r="P157" s="25" t="str">
        <f t="shared" si="147"/>
        <v>X</v>
      </c>
      <c r="Q157" s="60"/>
      <c r="R157" s="187"/>
      <c r="S157" s="112"/>
      <c r="U157" s="25"/>
      <c r="W157" s="25"/>
      <c r="X157" s="38"/>
      <c r="Y157" s="38"/>
      <c r="Z157" s="25" t="str">
        <f t="shared" si="97"/>
        <v>OK</v>
      </c>
      <c r="AB157" s="25"/>
      <c r="AC157" s="38">
        <f t="shared" si="98"/>
        <v>0</v>
      </c>
      <c r="AD157" s="38">
        <f t="shared" si="150"/>
        <v>0</v>
      </c>
      <c r="AE157" s="25" t="str">
        <f t="shared" si="151"/>
        <v>OK</v>
      </c>
      <c r="AG157" s="25"/>
      <c r="AI157" s="22" t="str">
        <f t="shared" si="149"/>
        <v/>
      </c>
      <c r="AJ157" s="60" t="str">
        <f t="shared" si="145"/>
        <v/>
      </c>
      <c r="AL157" s="25" t="str">
        <f t="array" ref="AL157">IF(C157="","",INDEX(구분표!$I$2:$I$313, MATCH(1,(구분표!$E$2:$E$313='17년일출'!B157)*(구분표!$F$2:$F$313='17년일출'!C157)*(구분표!$G$2:$G$313='17년일출'!A157),0)))</f>
        <v/>
      </c>
      <c r="AN157" s="25"/>
    </row>
    <row r="158" spans="1:40" ht="50.1" customHeight="1" x14ac:dyDescent="0.3">
      <c r="A158" s="31" t="str">
        <f>IFERROR(VLOOKUP($C158,구분표!$A$2:$C$313,2,FALSE),"")</f>
        <v/>
      </c>
      <c r="B158" s="22" t="str">
        <f>IFERROR(VLOOKUP($C158,구분표!$A$2:$C$313,3,FALSE),"")</f>
        <v/>
      </c>
      <c r="C158" s="29"/>
      <c r="D158" s="33"/>
      <c r="E158" s="34"/>
      <c r="F158" s="34"/>
      <c r="G158" s="34"/>
      <c r="H158" s="113"/>
      <c r="I158" s="40"/>
      <c r="J158" s="38"/>
      <c r="K158" s="41"/>
      <c r="L158" s="46">
        <f t="shared" si="144"/>
        <v>0</v>
      </c>
      <c r="M158" s="38"/>
      <c r="N158" s="41"/>
      <c r="O158" s="48">
        <f t="shared" si="146"/>
        <v>0</v>
      </c>
      <c r="P158" s="25" t="str">
        <f t="shared" si="147"/>
        <v>X</v>
      </c>
      <c r="Q158" s="60"/>
      <c r="R158" s="187"/>
      <c r="S158" s="112"/>
      <c r="U158" s="25"/>
      <c r="W158" s="25"/>
      <c r="X158" s="38"/>
      <c r="Y158" s="38"/>
      <c r="Z158" s="25" t="str">
        <f t="shared" si="97"/>
        <v>OK</v>
      </c>
      <c r="AB158" s="25"/>
      <c r="AC158" s="38">
        <f t="shared" si="98"/>
        <v>0</v>
      </c>
      <c r="AD158" s="38">
        <f t="shared" si="150"/>
        <v>0</v>
      </c>
      <c r="AE158" s="25" t="str">
        <f t="shared" si="151"/>
        <v>OK</v>
      </c>
      <c r="AG158" s="25"/>
      <c r="AI158" s="22" t="str">
        <f t="shared" si="149"/>
        <v/>
      </c>
      <c r="AJ158" s="60" t="str">
        <f t="shared" si="145"/>
        <v/>
      </c>
      <c r="AL158" s="25" t="str">
        <f t="array" ref="AL158">IF(C158="","",INDEX(구분표!$I$2:$I$313, MATCH(1,(구분표!$E$2:$E$313='17년일출'!B158)*(구분표!$F$2:$F$313='17년일출'!C158)*(구분표!$G$2:$G$313='17년일출'!A158),0)))</f>
        <v/>
      </c>
      <c r="AN158" s="25"/>
    </row>
    <row r="159" spans="1:40" ht="50.1" customHeight="1" x14ac:dyDescent="0.3">
      <c r="A159" s="31" t="str">
        <f>IFERROR(VLOOKUP($C159,구분표!$A$2:$C$313,2,FALSE),"")</f>
        <v/>
      </c>
      <c r="B159" s="22" t="str">
        <f>IFERROR(VLOOKUP($C159,구분표!$A$2:$C$313,3,FALSE),"")</f>
        <v/>
      </c>
      <c r="C159" s="29"/>
      <c r="D159" s="33"/>
      <c r="E159" s="34"/>
      <c r="F159" s="34"/>
      <c r="G159" s="34"/>
      <c r="H159" s="113"/>
      <c r="I159" s="40"/>
      <c r="J159" s="38"/>
      <c r="K159" s="41"/>
      <c r="L159" s="46">
        <f t="shared" si="144"/>
        <v>0</v>
      </c>
      <c r="M159" s="38"/>
      <c r="N159" s="41"/>
      <c r="O159" s="48">
        <f t="shared" si="146"/>
        <v>0</v>
      </c>
      <c r="P159" s="25" t="str">
        <f t="shared" si="147"/>
        <v>X</v>
      </c>
      <c r="Q159" s="60"/>
      <c r="R159" s="187"/>
      <c r="S159" s="112"/>
      <c r="U159" s="25"/>
      <c r="W159" s="25"/>
      <c r="X159" s="38"/>
      <c r="Y159" s="38"/>
      <c r="Z159" s="25" t="str">
        <f t="shared" si="97"/>
        <v>OK</v>
      </c>
      <c r="AB159" s="25"/>
      <c r="AC159" s="38">
        <f t="shared" si="98"/>
        <v>0</v>
      </c>
      <c r="AD159" s="38">
        <f t="shared" si="150"/>
        <v>0</v>
      </c>
      <c r="AE159" s="25" t="str">
        <f t="shared" si="151"/>
        <v>OK</v>
      </c>
      <c r="AG159" s="25"/>
      <c r="AI159" s="22" t="str">
        <f t="shared" si="149"/>
        <v/>
      </c>
      <c r="AJ159" s="60" t="str">
        <f t="shared" si="145"/>
        <v/>
      </c>
      <c r="AL159" s="25" t="str">
        <f t="array" ref="AL159">IF(C159="","",INDEX(구분표!$I$2:$I$313, MATCH(1,(구분표!$E$2:$E$313='17년일출'!B159)*(구분표!$F$2:$F$313='17년일출'!C159)*(구분표!$G$2:$G$313='17년일출'!A159),0)))</f>
        <v/>
      </c>
      <c r="AN159" s="25"/>
    </row>
    <row r="160" spans="1:40" ht="50.1" customHeight="1" x14ac:dyDescent="0.3">
      <c r="A160" s="31" t="str">
        <f>IFERROR(VLOOKUP($C160,구분표!$A$2:$C$313,2,FALSE),"")</f>
        <v/>
      </c>
      <c r="B160" s="22" t="str">
        <f>IFERROR(VLOOKUP($C160,구분표!$A$2:$C$313,3,FALSE),"")</f>
        <v/>
      </c>
      <c r="C160" s="29"/>
      <c r="D160" s="33"/>
      <c r="E160" s="34"/>
      <c r="F160" s="34"/>
      <c r="G160" s="34"/>
      <c r="H160" s="113"/>
      <c r="I160" s="40"/>
      <c r="J160" s="38"/>
      <c r="K160" s="41"/>
      <c r="L160" s="46">
        <f t="shared" si="144"/>
        <v>0</v>
      </c>
      <c r="M160" s="38"/>
      <c r="N160" s="41"/>
      <c r="O160" s="48">
        <f t="shared" si="146"/>
        <v>0</v>
      </c>
      <c r="P160" s="25"/>
      <c r="Q160" s="60"/>
      <c r="R160" s="187"/>
      <c r="S160" s="112"/>
      <c r="U160" s="25"/>
      <c r="W160" s="25"/>
      <c r="X160" s="38"/>
      <c r="Y160" s="38"/>
      <c r="Z160" s="25" t="str">
        <f t="shared" si="97"/>
        <v>OK</v>
      </c>
      <c r="AB160" s="25"/>
      <c r="AC160" s="38">
        <f t="shared" si="98"/>
        <v>0</v>
      </c>
      <c r="AD160" s="38">
        <f t="shared" si="150"/>
        <v>0</v>
      </c>
      <c r="AE160" s="25" t="str">
        <f t="shared" si="151"/>
        <v>OK</v>
      </c>
      <c r="AG160" s="25"/>
      <c r="AI160" s="22" t="str">
        <f t="shared" si="149"/>
        <v/>
      </c>
      <c r="AJ160" s="60" t="str">
        <f t="shared" si="145"/>
        <v/>
      </c>
      <c r="AL160" s="25" t="str">
        <f t="array" ref="AL160">IF(C160="","",INDEX(구분표!$I$2:$I$313, MATCH(1,(구분표!$E$2:$E$313='17년일출'!B160)*(구분표!$F$2:$F$313='17년일출'!C160)*(구분표!$G$2:$G$313='17년일출'!A160),0)))</f>
        <v/>
      </c>
      <c r="AN160" s="25"/>
    </row>
    <row r="161" spans="1:40" ht="50.1" customHeight="1" x14ac:dyDescent="0.3">
      <c r="A161" s="31" t="str">
        <f>IFERROR(VLOOKUP($C161,구분표!$A$2:$C$313,2,FALSE),"")</f>
        <v/>
      </c>
      <c r="B161" s="22" t="str">
        <f>IFERROR(VLOOKUP($C161,구분표!$A$2:$C$313,3,FALSE),"")</f>
        <v/>
      </c>
      <c r="C161" s="29"/>
      <c r="D161" s="33"/>
      <c r="E161" s="34"/>
      <c r="F161" s="34"/>
      <c r="G161" s="34"/>
      <c r="H161" s="113"/>
      <c r="I161" s="40"/>
      <c r="J161" s="38"/>
      <c r="K161" s="41"/>
      <c r="L161" s="46">
        <f t="shared" si="144"/>
        <v>0</v>
      </c>
      <c r="M161" s="38"/>
      <c r="N161" s="41"/>
      <c r="O161" s="48">
        <f t="shared" si="146"/>
        <v>0</v>
      </c>
      <c r="P161" s="25"/>
      <c r="Q161" s="60"/>
      <c r="R161" s="187"/>
      <c r="S161" s="112"/>
      <c r="U161" s="25"/>
      <c r="W161" s="25"/>
      <c r="X161" s="38"/>
      <c r="Y161" s="38"/>
      <c r="Z161" s="25" t="str">
        <f t="shared" si="97"/>
        <v>OK</v>
      </c>
      <c r="AB161" s="25"/>
      <c r="AC161" s="38">
        <f t="shared" si="98"/>
        <v>0</v>
      </c>
      <c r="AD161" s="38">
        <f t="shared" si="150"/>
        <v>0</v>
      </c>
      <c r="AE161" s="25" t="str">
        <f t="shared" si="151"/>
        <v>OK</v>
      </c>
      <c r="AG161" s="25"/>
      <c r="AI161" s="22" t="str">
        <f t="shared" si="149"/>
        <v/>
      </c>
      <c r="AJ161" s="60" t="str">
        <f t="shared" si="145"/>
        <v/>
      </c>
      <c r="AL161" s="25" t="str">
        <f t="array" ref="AL161">IF(C161="","",INDEX(구분표!$I$2:$I$313, MATCH(1,(구분표!$E$2:$E$313='17년일출'!B161)*(구분표!$F$2:$F$313='17년일출'!C161)*(구분표!$G$2:$G$313='17년일출'!A161),0)))</f>
        <v/>
      </c>
      <c r="AN161" s="25"/>
    </row>
    <row r="162" spans="1:40" ht="50.1" customHeight="1" x14ac:dyDescent="0.3">
      <c r="A162" s="31" t="str">
        <f>IFERROR(VLOOKUP($C162,구분표!$A$2:$C$313,2,FALSE),"")</f>
        <v/>
      </c>
      <c r="B162" s="22" t="str">
        <f>IFERROR(VLOOKUP($C162,구분표!$A$2:$C$313,3,FALSE),"")</f>
        <v/>
      </c>
      <c r="C162" s="29"/>
      <c r="D162" s="33"/>
      <c r="E162" s="34"/>
      <c r="F162" s="34"/>
      <c r="G162" s="34"/>
      <c r="H162" s="113"/>
      <c r="I162" s="40"/>
      <c r="J162" s="38"/>
      <c r="K162" s="41"/>
      <c r="L162" s="46">
        <f t="shared" si="144"/>
        <v>0</v>
      </c>
      <c r="M162" s="38"/>
      <c r="N162" s="41"/>
      <c r="O162" s="48">
        <f t="shared" si="146"/>
        <v>0</v>
      </c>
      <c r="P162" s="25"/>
      <c r="Q162" s="60"/>
      <c r="R162" s="187"/>
      <c r="S162" s="112"/>
      <c r="U162" s="25"/>
      <c r="W162" s="25"/>
      <c r="X162" s="38"/>
      <c r="Y162" s="38"/>
      <c r="Z162" s="25" t="str">
        <f t="shared" si="97"/>
        <v>OK</v>
      </c>
      <c r="AB162" s="25"/>
      <c r="AC162" s="38">
        <f t="shared" si="98"/>
        <v>0</v>
      </c>
      <c r="AD162" s="38">
        <f t="shared" si="150"/>
        <v>0</v>
      </c>
      <c r="AE162" s="25" t="str">
        <f t="shared" si="151"/>
        <v>OK</v>
      </c>
      <c r="AG162" s="25"/>
      <c r="AI162" s="22" t="str">
        <f t="shared" si="149"/>
        <v/>
      </c>
      <c r="AJ162" s="60" t="str">
        <f t="shared" si="145"/>
        <v/>
      </c>
      <c r="AL162" s="25" t="str">
        <f t="array" ref="AL162">IF(C162="","",INDEX(구분표!$I$2:$I$313, MATCH(1,(구분표!$E$2:$E$313='17년일출'!B162)*(구분표!$F$2:$F$313='17년일출'!C162)*(구분표!$G$2:$G$313='17년일출'!A162),0)))</f>
        <v/>
      </c>
      <c r="AN162" s="25"/>
    </row>
    <row r="163" spans="1:40" ht="50.1" customHeight="1" x14ac:dyDescent="0.3">
      <c r="A163" s="31"/>
      <c r="B163" s="22"/>
      <c r="C163" s="29"/>
      <c r="D163" s="33"/>
      <c r="E163" s="34"/>
      <c r="F163" s="34"/>
      <c r="G163" s="34"/>
      <c r="H163" s="113"/>
      <c r="I163" s="40"/>
      <c r="J163" s="38"/>
      <c r="K163" s="41"/>
      <c r="L163" s="46">
        <f t="shared" ref="L163:L176" si="152">I163+J163+K163</f>
        <v>0</v>
      </c>
      <c r="M163" s="38"/>
      <c r="N163" s="41"/>
      <c r="O163" s="48"/>
      <c r="P163" s="25"/>
      <c r="Q163" s="60"/>
      <c r="R163" s="187"/>
      <c r="S163" s="112"/>
      <c r="U163" s="25"/>
      <c r="W163" s="25"/>
      <c r="X163" s="38"/>
      <c r="Y163" s="38"/>
      <c r="Z163" s="25" t="str">
        <f t="shared" si="97"/>
        <v>OK</v>
      </c>
      <c r="AB163" s="25"/>
      <c r="AC163" s="38"/>
      <c r="AD163" s="38"/>
      <c r="AE163" s="25"/>
      <c r="AG163" s="25"/>
      <c r="AI163" s="22"/>
      <c r="AJ163" s="60" t="str">
        <f t="shared" ref="AJ163:AJ176" si="153">IF(W163="","",IF(AND(W163="도비",AG163="세입없음"),"OK",IF(AND(W163&lt;&gt;"도비",AG163&lt;&gt;""),"OK","@@")))</f>
        <v/>
      </c>
      <c r="AL163" s="25"/>
      <c r="AN163" s="25"/>
    </row>
    <row r="164" spans="1:40" ht="50.1" customHeight="1" x14ac:dyDescent="0.3">
      <c r="A164" s="31"/>
      <c r="B164" s="22"/>
      <c r="C164" s="29"/>
      <c r="D164" s="33"/>
      <c r="E164" s="34"/>
      <c r="F164" s="34"/>
      <c r="G164" s="34"/>
      <c r="H164" s="113"/>
      <c r="I164" s="40"/>
      <c r="J164" s="38"/>
      <c r="K164" s="41"/>
      <c r="L164" s="46">
        <f t="shared" si="152"/>
        <v>0</v>
      </c>
      <c r="M164" s="38"/>
      <c r="N164" s="41"/>
      <c r="O164" s="48"/>
      <c r="P164" s="25"/>
      <c r="Q164" s="60"/>
      <c r="R164" s="187"/>
      <c r="S164" s="112"/>
      <c r="U164" s="25"/>
      <c r="W164" s="25"/>
      <c r="X164" s="38"/>
      <c r="Y164" s="38"/>
      <c r="Z164" s="25" t="str">
        <f t="shared" si="97"/>
        <v>OK</v>
      </c>
      <c r="AB164" s="25"/>
      <c r="AC164" s="38"/>
      <c r="AD164" s="38"/>
      <c r="AE164" s="25"/>
      <c r="AG164" s="25"/>
      <c r="AI164" s="22"/>
      <c r="AJ164" s="60" t="str">
        <f t="shared" si="153"/>
        <v/>
      </c>
      <c r="AL164" s="25"/>
      <c r="AN164" s="25"/>
    </row>
    <row r="165" spans="1:40" ht="50.1" customHeight="1" x14ac:dyDescent="0.3">
      <c r="A165" s="31"/>
      <c r="B165" s="22"/>
      <c r="C165" s="29"/>
      <c r="D165" s="33"/>
      <c r="E165" s="34"/>
      <c r="F165" s="34"/>
      <c r="G165" s="34"/>
      <c r="H165" s="113"/>
      <c r="I165" s="40"/>
      <c r="J165" s="38"/>
      <c r="K165" s="41"/>
      <c r="L165" s="46">
        <f t="shared" si="152"/>
        <v>0</v>
      </c>
      <c r="M165" s="38"/>
      <c r="N165" s="41"/>
      <c r="O165" s="48"/>
      <c r="P165" s="25"/>
      <c r="Q165" s="60"/>
      <c r="R165" s="187"/>
      <c r="S165" s="112"/>
      <c r="U165" s="25"/>
      <c r="W165" s="25"/>
      <c r="X165" s="38"/>
      <c r="Y165" s="38"/>
      <c r="Z165" s="25" t="str">
        <f t="shared" si="97"/>
        <v>OK</v>
      </c>
      <c r="AB165" s="25"/>
      <c r="AC165" s="38"/>
      <c r="AD165" s="38"/>
      <c r="AE165" s="25"/>
      <c r="AG165" s="25"/>
      <c r="AI165" s="22"/>
      <c r="AJ165" s="60" t="str">
        <f t="shared" si="153"/>
        <v/>
      </c>
      <c r="AL165" s="25"/>
      <c r="AN165" s="25"/>
    </row>
    <row r="166" spans="1:40" ht="50.1" customHeight="1" x14ac:dyDescent="0.3">
      <c r="A166" s="31"/>
      <c r="B166" s="22"/>
      <c r="C166" s="29"/>
      <c r="D166" s="33"/>
      <c r="E166" s="34"/>
      <c r="F166" s="34"/>
      <c r="G166" s="34"/>
      <c r="H166" s="113"/>
      <c r="I166" s="40"/>
      <c r="J166" s="38"/>
      <c r="K166" s="41"/>
      <c r="L166" s="46">
        <f t="shared" si="152"/>
        <v>0</v>
      </c>
      <c r="M166" s="38"/>
      <c r="N166" s="41"/>
      <c r="O166" s="48"/>
      <c r="P166" s="25"/>
      <c r="Q166" s="60"/>
      <c r="R166" s="187"/>
      <c r="S166" s="112"/>
      <c r="U166" s="25"/>
      <c r="W166" s="25"/>
      <c r="X166" s="38"/>
      <c r="Y166" s="38"/>
      <c r="Z166" s="25" t="str">
        <f t="shared" si="97"/>
        <v>OK</v>
      </c>
      <c r="AB166" s="25"/>
      <c r="AC166" s="38"/>
      <c r="AD166" s="38"/>
      <c r="AE166" s="25"/>
      <c r="AG166" s="25"/>
      <c r="AI166" s="22"/>
      <c r="AJ166" s="60" t="str">
        <f t="shared" si="153"/>
        <v/>
      </c>
      <c r="AL166" s="25"/>
      <c r="AN166" s="25"/>
    </row>
    <row r="167" spans="1:40" ht="50.1" customHeight="1" x14ac:dyDescent="0.3">
      <c r="A167" s="31"/>
      <c r="B167" s="22"/>
      <c r="C167" s="29"/>
      <c r="D167" s="33"/>
      <c r="E167" s="34"/>
      <c r="F167" s="34"/>
      <c r="G167" s="34"/>
      <c r="H167" s="113"/>
      <c r="I167" s="40"/>
      <c r="J167" s="38"/>
      <c r="K167" s="41"/>
      <c r="L167" s="46">
        <f t="shared" si="152"/>
        <v>0</v>
      </c>
      <c r="M167" s="38"/>
      <c r="N167" s="41"/>
      <c r="O167" s="48"/>
      <c r="P167" s="25"/>
      <c r="Q167" s="60"/>
      <c r="R167" s="187"/>
      <c r="S167" s="112"/>
      <c r="U167" s="25"/>
      <c r="W167" s="25"/>
      <c r="X167" s="38"/>
      <c r="Y167" s="38"/>
      <c r="Z167" s="25" t="str">
        <f t="shared" si="97"/>
        <v>OK</v>
      </c>
      <c r="AB167" s="25"/>
      <c r="AC167" s="38"/>
      <c r="AD167" s="38"/>
      <c r="AE167" s="25"/>
      <c r="AG167" s="25"/>
      <c r="AI167" s="22"/>
      <c r="AJ167" s="60" t="str">
        <f t="shared" si="153"/>
        <v/>
      </c>
      <c r="AL167" s="25"/>
      <c r="AN167" s="25"/>
    </row>
    <row r="168" spans="1:40" ht="50.1" customHeight="1" x14ac:dyDescent="0.3">
      <c r="A168" s="31" t="str">
        <f>IFERROR(VLOOKUP($C168,구분표!$A$2:$C$313,2,FALSE),"")</f>
        <v/>
      </c>
      <c r="B168" s="22" t="str">
        <f>IFERROR(VLOOKUP($C168,구분표!$A$2:$C$313,3,FALSE),"")</f>
        <v/>
      </c>
      <c r="C168" s="29"/>
      <c r="D168" s="33"/>
      <c r="E168" s="34"/>
      <c r="F168" s="34"/>
      <c r="G168" s="34"/>
      <c r="H168" s="113"/>
      <c r="I168" s="40"/>
      <c r="J168" s="38"/>
      <c r="K168" s="41"/>
      <c r="L168" s="46">
        <f t="shared" si="152"/>
        <v>0</v>
      </c>
      <c r="M168" s="38"/>
      <c r="N168" s="41"/>
      <c r="O168" s="48">
        <f t="shared" ref="O168:O176" si="154">I168+M168+N168</f>
        <v>0</v>
      </c>
      <c r="P168" s="25" t="str">
        <f t="shared" ref="P168:P173" si="155">IF(AND((L168=0),(O168&gt;0)),"O",IF(AND((J168&lt;0),(L168-O168&lt;0)),"O","X"))</f>
        <v>X</v>
      </c>
      <c r="Q168" s="60"/>
      <c r="R168" s="187"/>
      <c r="S168" s="112"/>
      <c r="U168" s="25"/>
      <c r="W168" s="25"/>
      <c r="X168" s="38"/>
      <c r="Y168" s="38"/>
      <c r="Z168" s="25" t="str">
        <f t="shared" si="97"/>
        <v>OK</v>
      </c>
      <c r="AB168" s="25"/>
      <c r="AC168" s="38">
        <f t="shared" si="98"/>
        <v>0</v>
      </c>
      <c r="AD168" s="38">
        <f>IF($W168="도비",SUM(M168:N168),IF($U168="국도비","직접입력",SUM(M168:N168)-AC168))</f>
        <v>0</v>
      </c>
      <c r="AE168" s="25" t="str">
        <f t="shared" ref="AE168" si="156">IF(SUM(M168:N168)=SUM(AC168:AD168),"OK","검토")</f>
        <v>OK</v>
      </c>
      <c r="AG168" s="25"/>
      <c r="AI168" s="22" t="str">
        <f t="shared" ref="AI168:AI176" si="157">IF(AG168="","",COUNTIF($AG$7:$AG$223,AG168))</f>
        <v/>
      </c>
      <c r="AJ168" s="60" t="str">
        <f t="shared" si="153"/>
        <v/>
      </c>
      <c r="AL168" s="25" t="str">
        <f t="array" ref="AL168">IF(C168="","",INDEX(구분표!$I$2:$I$313, MATCH(1,(구분표!$E$2:$E$313='17년일출'!B168)*(구분표!$F$2:$F$313='17년일출'!C168)*(구분표!$G$2:$G$313='17년일출'!A168),0)))</f>
        <v/>
      </c>
      <c r="AN168" s="25"/>
    </row>
    <row r="169" spans="1:40" ht="50.1" customHeight="1" x14ac:dyDescent="0.3">
      <c r="A169" s="31" t="str">
        <f>IFERROR(VLOOKUP($C169,구분표!$A$2:$C$313,2,FALSE),"")</f>
        <v/>
      </c>
      <c r="B169" s="22" t="str">
        <f>IFERROR(VLOOKUP($C169,구분표!$A$2:$C$313,3,FALSE),"")</f>
        <v/>
      </c>
      <c r="C169" s="29"/>
      <c r="D169" s="33"/>
      <c r="E169" s="34"/>
      <c r="F169" s="34"/>
      <c r="G169" s="34"/>
      <c r="H169" s="113"/>
      <c r="I169" s="40"/>
      <c r="J169" s="38"/>
      <c r="K169" s="41"/>
      <c r="L169" s="46">
        <f t="shared" si="152"/>
        <v>0</v>
      </c>
      <c r="M169" s="38"/>
      <c r="N169" s="41"/>
      <c r="O169" s="48">
        <f t="shared" si="154"/>
        <v>0</v>
      </c>
      <c r="P169" s="25" t="str">
        <f t="shared" si="155"/>
        <v>X</v>
      </c>
      <c r="Q169" s="60"/>
      <c r="R169" s="187"/>
      <c r="S169" s="112"/>
      <c r="U169" s="25"/>
      <c r="W169" s="25"/>
      <c r="X169" s="38"/>
      <c r="Y169" s="38"/>
      <c r="Z169" s="25" t="str">
        <f t="shared" si="97"/>
        <v>OK</v>
      </c>
      <c r="AB169" s="25"/>
      <c r="AC169" s="38">
        <f t="shared" si="98"/>
        <v>0</v>
      </c>
      <c r="AD169" s="38">
        <f t="shared" ref="AD169:AD176" si="158">IF($W169="도비",SUM(M169:N169),IF($U169="국도비","직접입력",SUM(M169:N169)-AC169))</f>
        <v>0</v>
      </c>
      <c r="AE169" s="25" t="str">
        <f t="shared" ref="AE169:AE176" si="159">IF(SUM(M169:N169)=SUM(AC169:AD169),"OK","검토")</f>
        <v>OK</v>
      </c>
      <c r="AG169" s="25"/>
      <c r="AI169" s="22" t="str">
        <f t="shared" si="157"/>
        <v/>
      </c>
      <c r="AJ169" s="60" t="str">
        <f t="shared" si="153"/>
        <v/>
      </c>
      <c r="AL169" s="25" t="str">
        <f t="array" ref="AL169">IF(C169="","",INDEX(구분표!$I$2:$I$313, MATCH(1,(구분표!$E$2:$E$313='17년일출'!B169)*(구분표!$F$2:$F$313='17년일출'!C169)*(구분표!$G$2:$G$313='17년일출'!A169),0)))</f>
        <v/>
      </c>
      <c r="AN169" s="25"/>
    </row>
    <row r="170" spans="1:40" ht="50.1" customHeight="1" x14ac:dyDescent="0.3">
      <c r="A170" s="31" t="str">
        <f>IFERROR(VLOOKUP($C170,구분표!$A$2:$C$313,2,FALSE),"")</f>
        <v/>
      </c>
      <c r="B170" s="22" t="str">
        <f>IFERROR(VLOOKUP($C170,구분표!$A$2:$C$313,3,FALSE),"")</f>
        <v/>
      </c>
      <c r="C170" s="29"/>
      <c r="D170" s="33"/>
      <c r="E170" s="34"/>
      <c r="F170" s="34"/>
      <c r="G170" s="34"/>
      <c r="H170" s="113"/>
      <c r="I170" s="40"/>
      <c r="J170" s="38"/>
      <c r="K170" s="41"/>
      <c r="L170" s="46">
        <f t="shared" si="152"/>
        <v>0</v>
      </c>
      <c r="M170" s="38"/>
      <c r="N170" s="41"/>
      <c r="O170" s="48">
        <f t="shared" si="154"/>
        <v>0</v>
      </c>
      <c r="P170" s="25" t="str">
        <f t="shared" si="155"/>
        <v>X</v>
      </c>
      <c r="Q170" s="60"/>
      <c r="R170" s="187"/>
      <c r="S170" s="112"/>
      <c r="U170" s="25"/>
      <c r="W170" s="25"/>
      <c r="X170" s="38"/>
      <c r="Y170" s="38"/>
      <c r="Z170" s="25" t="str">
        <f t="shared" si="97"/>
        <v>OK</v>
      </c>
      <c r="AB170" s="25"/>
      <c r="AC170" s="38">
        <f t="shared" si="98"/>
        <v>0</v>
      </c>
      <c r="AD170" s="38">
        <f t="shared" si="158"/>
        <v>0</v>
      </c>
      <c r="AE170" s="25" t="str">
        <f t="shared" si="159"/>
        <v>OK</v>
      </c>
      <c r="AG170" s="25"/>
      <c r="AI170" s="22" t="str">
        <f t="shared" si="157"/>
        <v/>
      </c>
      <c r="AJ170" s="60" t="str">
        <f t="shared" si="153"/>
        <v/>
      </c>
      <c r="AL170" s="25" t="str">
        <f t="array" ref="AL170">IF(C170="","",INDEX(구분표!$I$2:$I$313, MATCH(1,(구분표!$E$2:$E$313='17년일출'!B170)*(구분표!$F$2:$F$313='17년일출'!C170)*(구분표!$G$2:$G$313='17년일출'!A170),0)))</f>
        <v/>
      </c>
      <c r="AN170" s="25"/>
    </row>
    <row r="171" spans="1:40" ht="50.1" customHeight="1" x14ac:dyDescent="0.3">
      <c r="A171" s="31" t="str">
        <f>IFERROR(VLOOKUP($C171,구분표!$A$2:$C$313,2,FALSE),"")</f>
        <v/>
      </c>
      <c r="B171" s="22" t="str">
        <f>IFERROR(VLOOKUP($C171,구분표!$A$2:$C$313,3,FALSE),"")</f>
        <v/>
      </c>
      <c r="C171" s="29"/>
      <c r="D171" s="33"/>
      <c r="E171" s="34"/>
      <c r="F171" s="34"/>
      <c r="G171" s="34"/>
      <c r="H171" s="113"/>
      <c r="I171" s="40"/>
      <c r="J171" s="38"/>
      <c r="K171" s="41"/>
      <c r="L171" s="46">
        <f t="shared" si="152"/>
        <v>0</v>
      </c>
      <c r="M171" s="38"/>
      <c r="N171" s="41"/>
      <c r="O171" s="48">
        <f t="shared" si="154"/>
        <v>0</v>
      </c>
      <c r="P171" s="25" t="str">
        <f t="shared" si="155"/>
        <v>X</v>
      </c>
      <c r="Q171" s="60"/>
      <c r="R171" s="187"/>
      <c r="S171" s="112"/>
      <c r="U171" s="25"/>
      <c r="W171" s="25"/>
      <c r="X171" s="38"/>
      <c r="Y171" s="38"/>
      <c r="Z171" s="25" t="str">
        <f t="shared" si="97"/>
        <v>OK</v>
      </c>
      <c r="AB171" s="25"/>
      <c r="AC171" s="38">
        <f t="shared" si="98"/>
        <v>0</v>
      </c>
      <c r="AD171" s="38">
        <f t="shared" si="158"/>
        <v>0</v>
      </c>
      <c r="AE171" s="25" t="str">
        <f t="shared" si="159"/>
        <v>OK</v>
      </c>
      <c r="AG171" s="25"/>
      <c r="AI171" s="22" t="str">
        <f t="shared" si="157"/>
        <v/>
      </c>
      <c r="AJ171" s="60" t="str">
        <f t="shared" si="153"/>
        <v/>
      </c>
      <c r="AL171" s="25" t="str">
        <f t="array" ref="AL171">IF(C171="","",INDEX(구분표!$I$2:$I$313, MATCH(1,(구분표!$E$2:$E$313='17년일출'!B171)*(구분표!$F$2:$F$313='17년일출'!C171)*(구분표!$G$2:$G$313='17년일출'!A171),0)))</f>
        <v/>
      </c>
      <c r="AN171" s="25"/>
    </row>
    <row r="172" spans="1:40" ht="50.1" customHeight="1" x14ac:dyDescent="0.3">
      <c r="A172" s="31" t="str">
        <f>IFERROR(VLOOKUP($C172,구분표!$A$2:$C$313,2,FALSE),"")</f>
        <v/>
      </c>
      <c r="B172" s="22" t="str">
        <f>IFERROR(VLOOKUP($C172,구분표!$A$2:$C$313,3,FALSE),"")</f>
        <v/>
      </c>
      <c r="C172" s="29"/>
      <c r="D172" s="33"/>
      <c r="E172" s="34"/>
      <c r="F172" s="34"/>
      <c r="G172" s="34"/>
      <c r="H172" s="113"/>
      <c r="I172" s="40"/>
      <c r="J172" s="38"/>
      <c r="K172" s="41"/>
      <c r="L172" s="46">
        <f t="shared" si="152"/>
        <v>0</v>
      </c>
      <c r="M172" s="38"/>
      <c r="N172" s="41"/>
      <c r="O172" s="48">
        <f t="shared" si="154"/>
        <v>0</v>
      </c>
      <c r="P172" s="25" t="str">
        <f t="shared" si="155"/>
        <v>X</v>
      </c>
      <c r="Q172" s="60"/>
      <c r="R172" s="187"/>
      <c r="S172" s="112"/>
      <c r="U172" s="25"/>
      <c r="W172" s="25"/>
      <c r="X172" s="38"/>
      <c r="Y172" s="38"/>
      <c r="Z172" s="25" t="str">
        <f t="shared" si="97"/>
        <v>OK</v>
      </c>
      <c r="AB172" s="25"/>
      <c r="AC172" s="38">
        <f t="shared" si="98"/>
        <v>0</v>
      </c>
      <c r="AD172" s="38">
        <f t="shared" si="158"/>
        <v>0</v>
      </c>
      <c r="AE172" s="25" t="str">
        <f t="shared" si="159"/>
        <v>OK</v>
      </c>
      <c r="AG172" s="25"/>
      <c r="AI172" s="22" t="str">
        <f t="shared" si="157"/>
        <v/>
      </c>
      <c r="AJ172" s="60" t="str">
        <f t="shared" si="153"/>
        <v/>
      </c>
      <c r="AL172" s="25" t="str">
        <f t="array" ref="AL172">IF(C172="","",INDEX(구분표!$I$2:$I$313, MATCH(1,(구분표!$E$2:$E$313='17년일출'!B172)*(구분표!$F$2:$F$313='17년일출'!C172)*(구분표!$G$2:$G$313='17년일출'!A172),0)))</f>
        <v/>
      </c>
      <c r="AN172" s="25"/>
    </row>
    <row r="173" spans="1:40" ht="50.1" customHeight="1" x14ac:dyDescent="0.3">
      <c r="A173" s="31" t="str">
        <f>IFERROR(VLOOKUP($C173,구분표!$A$2:$C$313,2,FALSE),"")</f>
        <v/>
      </c>
      <c r="B173" s="22" t="str">
        <f>IFERROR(VLOOKUP($C173,구분표!$A$2:$C$313,3,FALSE),"")</f>
        <v/>
      </c>
      <c r="C173" s="29"/>
      <c r="D173" s="33"/>
      <c r="E173" s="34"/>
      <c r="F173" s="34"/>
      <c r="G173" s="34"/>
      <c r="H173" s="113"/>
      <c r="I173" s="40"/>
      <c r="J173" s="38"/>
      <c r="K173" s="41"/>
      <c r="L173" s="46">
        <f t="shared" si="152"/>
        <v>0</v>
      </c>
      <c r="M173" s="38"/>
      <c r="N173" s="41"/>
      <c r="O173" s="48">
        <f t="shared" si="154"/>
        <v>0</v>
      </c>
      <c r="P173" s="25" t="str">
        <f t="shared" si="155"/>
        <v>X</v>
      </c>
      <c r="Q173" s="60"/>
      <c r="R173" s="187"/>
      <c r="S173" s="112"/>
      <c r="U173" s="25"/>
      <c r="W173" s="25"/>
      <c r="X173" s="38"/>
      <c r="Y173" s="38"/>
      <c r="Z173" s="25" t="str">
        <f t="shared" si="97"/>
        <v>OK</v>
      </c>
      <c r="AB173" s="25"/>
      <c r="AC173" s="38">
        <f t="shared" si="98"/>
        <v>0</v>
      </c>
      <c r="AD173" s="38">
        <f t="shared" si="158"/>
        <v>0</v>
      </c>
      <c r="AE173" s="25" t="str">
        <f t="shared" si="159"/>
        <v>OK</v>
      </c>
      <c r="AG173" s="25"/>
      <c r="AI173" s="22" t="str">
        <f t="shared" si="157"/>
        <v/>
      </c>
      <c r="AJ173" s="60" t="str">
        <f t="shared" si="153"/>
        <v/>
      </c>
      <c r="AL173" s="25" t="str">
        <f t="array" ref="AL173">IF(C173="","",INDEX(구분표!$I$2:$I$313, MATCH(1,(구분표!$E$2:$E$313='17년일출'!B173)*(구분표!$F$2:$F$313='17년일출'!C173)*(구분표!$G$2:$G$313='17년일출'!A173),0)))</f>
        <v/>
      </c>
      <c r="AN173" s="25"/>
    </row>
    <row r="174" spans="1:40" ht="50.1" customHeight="1" x14ac:dyDescent="0.3">
      <c r="A174" s="31" t="str">
        <f>IFERROR(VLOOKUP($C174,구분표!$A$2:$C$313,2,FALSE),"")</f>
        <v/>
      </c>
      <c r="B174" s="22" t="str">
        <f>IFERROR(VLOOKUP($C174,구분표!$A$2:$C$313,3,FALSE),"")</f>
        <v/>
      </c>
      <c r="C174" s="29"/>
      <c r="D174" s="33"/>
      <c r="E174" s="34"/>
      <c r="F174" s="34"/>
      <c r="G174" s="34"/>
      <c r="H174" s="113"/>
      <c r="I174" s="40"/>
      <c r="J174" s="38"/>
      <c r="K174" s="41"/>
      <c r="L174" s="46">
        <f t="shared" si="152"/>
        <v>0</v>
      </c>
      <c r="M174" s="38"/>
      <c r="N174" s="41"/>
      <c r="O174" s="48">
        <f t="shared" si="154"/>
        <v>0</v>
      </c>
      <c r="P174" s="25"/>
      <c r="Q174" s="60"/>
      <c r="R174" s="187"/>
      <c r="S174" s="112"/>
      <c r="U174" s="25"/>
      <c r="W174" s="25"/>
      <c r="X174" s="38"/>
      <c r="Y174" s="38"/>
      <c r="Z174" s="25" t="str">
        <f t="shared" si="97"/>
        <v>OK</v>
      </c>
      <c r="AB174" s="25"/>
      <c r="AC174" s="38">
        <f t="shared" si="98"/>
        <v>0</v>
      </c>
      <c r="AD174" s="38">
        <f t="shared" si="158"/>
        <v>0</v>
      </c>
      <c r="AE174" s="25" t="str">
        <f t="shared" si="159"/>
        <v>OK</v>
      </c>
      <c r="AG174" s="25"/>
      <c r="AI174" s="22" t="str">
        <f t="shared" si="157"/>
        <v/>
      </c>
      <c r="AJ174" s="60" t="str">
        <f t="shared" si="153"/>
        <v/>
      </c>
      <c r="AL174" s="25" t="str">
        <f t="array" ref="AL174">IF(C174="","",INDEX(구분표!$I$2:$I$313, MATCH(1,(구분표!$E$2:$E$313='17년일출'!B174)*(구분표!$F$2:$F$313='17년일출'!C174)*(구분표!$G$2:$G$313='17년일출'!A174),0)))</f>
        <v/>
      </c>
      <c r="AN174" s="25"/>
    </row>
    <row r="175" spans="1:40" ht="50.1" customHeight="1" x14ac:dyDescent="0.3">
      <c r="A175" s="31" t="str">
        <f>IFERROR(VLOOKUP($C175,구분표!$A$2:$C$313,2,FALSE),"")</f>
        <v/>
      </c>
      <c r="B175" s="22" t="str">
        <f>IFERROR(VLOOKUP($C175,구분표!$A$2:$C$313,3,FALSE),"")</f>
        <v/>
      </c>
      <c r="C175" s="29"/>
      <c r="D175" s="33"/>
      <c r="E175" s="34"/>
      <c r="F175" s="34"/>
      <c r="G175" s="34"/>
      <c r="H175" s="113"/>
      <c r="I175" s="40"/>
      <c r="J175" s="38"/>
      <c r="K175" s="41"/>
      <c r="L175" s="46">
        <f t="shared" si="152"/>
        <v>0</v>
      </c>
      <c r="M175" s="38"/>
      <c r="N175" s="41"/>
      <c r="O175" s="48">
        <f t="shared" si="154"/>
        <v>0</v>
      </c>
      <c r="P175" s="25"/>
      <c r="Q175" s="60"/>
      <c r="R175" s="187"/>
      <c r="S175" s="112"/>
      <c r="U175" s="25"/>
      <c r="W175" s="25"/>
      <c r="X175" s="38"/>
      <c r="Y175" s="38"/>
      <c r="Z175" s="25" t="str">
        <f t="shared" si="97"/>
        <v>OK</v>
      </c>
      <c r="AB175" s="25"/>
      <c r="AC175" s="38">
        <f t="shared" si="98"/>
        <v>0</v>
      </c>
      <c r="AD175" s="38">
        <f t="shared" si="158"/>
        <v>0</v>
      </c>
      <c r="AE175" s="25" t="str">
        <f t="shared" si="159"/>
        <v>OK</v>
      </c>
      <c r="AG175" s="25"/>
      <c r="AI175" s="22" t="str">
        <f t="shared" si="157"/>
        <v/>
      </c>
      <c r="AJ175" s="60" t="str">
        <f t="shared" si="153"/>
        <v/>
      </c>
      <c r="AL175" s="25" t="str">
        <f t="array" ref="AL175">IF(C175="","",INDEX(구분표!$I$2:$I$313, MATCH(1,(구분표!$E$2:$E$313='17년일출'!B175)*(구분표!$F$2:$F$313='17년일출'!C175)*(구분표!$G$2:$G$313='17년일출'!A175),0)))</f>
        <v/>
      </c>
      <c r="AN175" s="25"/>
    </row>
    <row r="176" spans="1:40" ht="50.1" customHeight="1" x14ac:dyDescent="0.3">
      <c r="A176" s="31" t="str">
        <f>IFERROR(VLOOKUP($C176,구분표!$A$2:$C$313,2,FALSE),"")</f>
        <v/>
      </c>
      <c r="B176" s="22" t="str">
        <f>IFERROR(VLOOKUP($C176,구분표!$A$2:$C$313,3,FALSE),"")</f>
        <v/>
      </c>
      <c r="C176" s="29"/>
      <c r="D176" s="33"/>
      <c r="E176" s="34"/>
      <c r="F176" s="34"/>
      <c r="G176" s="34"/>
      <c r="H176" s="113"/>
      <c r="I176" s="40"/>
      <c r="J176" s="38"/>
      <c r="K176" s="41"/>
      <c r="L176" s="46">
        <f t="shared" si="152"/>
        <v>0</v>
      </c>
      <c r="M176" s="38"/>
      <c r="N176" s="41"/>
      <c r="O176" s="48">
        <f t="shared" si="154"/>
        <v>0</v>
      </c>
      <c r="P176" s="25"/>
      <c r="Q176" s="60"/>
      <c r="R176" s="187"/>
      <c r="S176" s="112"/>
      <c r="U176" s="25"/>
      <c r="W176" s="25"/>
      <c r="X176" s="38"/>
      <c r="Y176" s="38"/>
      <c r="Z176" s="25" t="str">
        <f t="shared" si="97"/>
        <v>OK</v>
      </c>
      <c r="AB176" s="25"/>
      <c r="AC176" s="38">
        <f t="shared" si="98"/>
        <v>0</v>
      </c>
      <c r="AD176" s="38">
        <f t="shared" si="158"/>
        <v>0</v>
      </c>
      <c r="AE176" s="25" t="str">
        <f t="shared" si="159"/>
        <v>OK</v>
      </c>
      <c r="AG176" s="25"/>
      <c r="AI176" s="22" t="str">
        <f t="shared" si="157"/>
        <v/>
      </c>
      <c r="AJ176" s="60" t="str">
        <f t="shared" si="153"/>
        <v/>
      </c>
      <c r="AL176" s="25" t="str">
        <f t="array" ref="AL176">IF(C176="","",INDEX(구분표!$I$2:$I$313, MATCH(1,(구분표!$E$2:$E$313='17년일출'!B176)*(구분표!$F$2:$F$313='17년일출'!C176)*(구분표!$G$2:$G$313='17년일출'!A176),0)))</f>
        <v/>
      </c>
      <c r="AN176" s="25"/>
    </row>
    <row r="177" spans="1:40" ht="50.1" customHeight="1" x14ac:dyDescent="0.3">
      <c r="A177" s="31"/>
      <c r="B177" s="22"/>
      <c r="C177" s="29"/>
      <c r="D177" s="33"/>
      <c r="E177" s="34"/>
      <c r="F177" s="34"/>
      <c r="G177" s="34"/>
      <c r="H177" s="113"/>
      <c r="I177" s="40"/>
      <c r="J177" s="38"/>
      <c r="K177" s="41"/>
      <c r="L177" s="46">
        <f t="shared" si="100"/>
        <v>0</v>
      </c>
      <c r="M177" s="38"/>
      <c r="N177" s="41"/>
      <c r="O177" s="48"/>
      <c r="P177" s="25"/>
      <c r="Q177" s="60"/>
      <c r="R177" s="187"/>
      <c r="S177" s="112"/>
      <c r="U177" s="25"/>
      <c r="W177" s="25"/>
      <c r="X177" s="38"/>
      <c r="Y177" s="38"/>
      <c r="Z177" s="25" t="str">
        <f t="shared" si="97"/>
        <v>OK</v>
      </c>
      <c r="AB177" s="25"/>
      <c r="AC177" s="38"/>
      <c r="AD177" s="38"/>
      <c r="AE177" s="25"/>
      <c r="AG177" s="25"/>
      <c r="AI177" s="22"/>
      <c r="AJ177" s="60" t="str">
        <f t="shared" si="104"/>
        <v/>
      </c>
      <c r="AL177" s="25"/>
      <c r="AN177" s="25"/>
    </row>
    <row r="178" spans="1:40" ht="50.1" customHeight="1" x14ac:dyDescent="0.3">
      <c r="A178" s="31"/>
      <c r="B178" s="22"/>
      <c r="C178" s="29"/>
      <c r="D178" s="33"/>
      <c r="E178" s="34"/>
      <c r="F178" s="34"/>
      <c r="G178" s="34"/>
      <c r="H178" s="113"/>
      <c r="I178" s="40"/>
      <c r="J178" s="38"/>
      <c r="K178" s="41"/>
      <c r="L178" s="46">
        <f t="shared" si="100"/>
        <v>0</v>
      </c>
      <c r="M178" s="38"/>
      <c r="N178" s="41"/>
      <c r="O178" s="48"/>
      <c r="P178" s="25"/>
      <c r="Q178" s="60"/>
      <c r="R178" s="187"/>
      <c r="S178" s="112"/>
      <c r="U178" s="25"/>
      <c r="W178" s="25"/>
      <c r="X178" s="38"/>
      <c r="Y178" s="38"/>
      <c r="Z178" s="25" t="str">
        <f t="shared" si="97"/>
        <v>OK</v>
      </c>
      <c r="AB178" s="25"/>
      <c r="AC178" s="38"/>
      <c r="AD178" s="38"/>
      <c r="AE178" s="25"/>
      <c r="AG178" s="25"/>
      <c r="AI178" s="22"/>
      <c r="AJ178" s="60" t="str">
        <f t="shared" si="104"/>
        <v/>
      </c>
      <c r="AL178" s="25"/>
      <c r="AN178" s="25"/>
    </row>
    <row r="179" spans="1:40" ht="50.1" customHeight="1" x14ac:dyDescent="0.3">
      <c r="A179" s="31"/>
      <c r="B179" s="22"/>
      <c r="C179" s="29"/>
      <c r="D179" s="33"/>
      <c r="E179" s="34"/>
      <c r="F179" s="34"/>
      <c r="G179" s="34"/>
      <c r="H179" s="113"/>
      <c r="I179" s="40"/>
      <c r="J179" s="38"/>
      <c r="K179" s="41"/>
      <c r="L179" s="46">
        <f t="shared" si="100"/>
        <v>0</v>
      </c>
      <c r="M179" s="38"/>
      <c r="N179" s="41"/>
      <c r="O179" s="48"/>
      <c r="P179" s="25"/>
      <c r="Q179" s="60"/>
      <c r="R179" s="187"/>
      <c r="S179" s="112"/>
      <c r="U179" s="25"/>
      <c r="W179" s="25"/>
      <c r="X179" s="38"/>
      <c r="Y179" s="38"/>
      <c r="Z179" s="25" t="str">
        <f t="shared" si="97"/>
        <v>OK</v>
      </c>
      <c r="AB179" s="25"/>
      <c r="AC179" s="38"/>
      <c r="AD179" s="38"/>
      <c r="AE179" s="25"/>
      <c r="AG179" s="25"/>
      <c r="AI179" s="22"/>
      <c r="AJ179" s="60" t="str">
        <f t="shared" si="104"/>
        <v/>
      </c>
      <c r="AL179" s="25"/>
      <c r="AN179" s="25"/>
    </row>
    <row r="180" spans="1:40" ht="50.1" customHeight="1" x14ac:dyDescent="0.3">
      <c r="A180" s="31"/>
      <c r="B180" s="22"/>
      <c r="C180" s="29"/>
      <c r="D180" s="33"/>
      <c r="E180" s="34"/>
      <c r="F180" s="34"/>
      <c r="G180" s="34"/>
      <c r="H180" s="113"/>
      <c r="I180" s="40"/>
      <c r="J180" s="38"/>
      <c r="K180" s="41"/>
      <c r="L180" s="46">
        <f t="shared" si="100"/>
        <v>0</v>
      </c>
      <c r="M180" s="38"/>
      <c r="N180" s="41"/>
      <c r="O180" s="48"/>
      <c r="P180" s="25"/>
      <c r="Q180" s="60"/>
      <c r="R180" s="187"/>
      <c r="S180" s="112"/>
      <c r="U180" s="25"/>
      <c r="W180" s="25"/>
      <c r="X180" s="38"/>
      <c r="Y180" s="38"/>
      <c r="Z180" s="25" t="str">
        <f t="shared" si="97"/>
        <v>OK</v>
      </c>
      <c r="AB180" s="25"/>
      <c r="AC180" s="38"/>
      <c r="AD180" s="38"/>
      <c r="AE180" s="25"/>
      <c r="AG180" s="25"/>
      <c r="AI180" s="22"/>
      <c r="AJ180" s="60" t="str">
        <f t="shared" si="104"/>
        <v/>
      </c>
      <c r="AL180" s="25"/>
      <c r="AN180" s="25"/>
    </row>
    <row r="181" spans="1:40" ht="50.1" customHeight="1" x14ac:dyDescent="0.3">
      <c r="A181" s="31"/>
      <c r="B181" s="22"/>
      <c r="C181" s="29"/>
      <c r="D181" s="33"/>
      <c r="E181" s="34"/>
      <c r="F181" s="34"/>
      <c r="G181" s="34"/>
      <c r="H181" s="113"/>
      <c r="I181" s="40"/>
      <c r="J181" s="38"/>
      <c r="K181" s="41"/>
      <c r="L181" s="46">
        <f t="shared" si="100"/>
        <v>0</v>
      </c>
      <c r="M181" s="38"/>
      <c r="N181" s="41"/>
      <c r="O181" s="48"/>
      <c r="P181" s="25"/>
      <c r="Q181" s="60"/>
      <c r="R181" s="187"/>
      <c r="S181" s="112"/>
      <c r="U181" s="25"/>
      <c r="W181" s="25"/>
      <c r="X181" s="38"/>
      <c r="Y181" s="38"/>
      <c r="Z181" s="25" t="str">
        <f t="shared" si="97"/>
        <v>OK</v>
      </c>
      <c r="AB181" s="25"/>
      <c r="AC181" s="38"/>
      <c r="AD181" s="38"/>
      <c r="AE181" s="25"/>
      <c r="AG181" s="25"/>
      <c r="AI181" s="22"/>
      <c r="AJ181" s="60" t="str">
        <f t="shared" si="104"/>
        <v/>
      </c>
      <c r="AL181" s="25"/>
      <c r="AN181" s="25"/>
    </row>
    <row r="182" spans="1:40" ht="50.1" customHeight="1" x14ac:dyDescent="0.3">
      <c r="A182" s="31" t="str">
        <f>IFERROR(VLOOKUP($C182,구분표!$A$2:$C$313,2,FALSE),"")</f>
        <v/>
      </c>
      <c r="B182" s="22" t="str">
        <f>IFERROR(VLOOKUP($C182,구분표!$A$2:$C$313,3,FALSE),"")</f>
        <v/>
      </c>
      <c r="C182" s="29"/>
      <c r="D182" s="33"/>
      <c r="E182" s="34"/>
      <c r="F182" s="34"/>
      <c r="G182" s="34"/>
      <c r="H182" s="113"/>
      <c r="I182" s="40"/>
      <c r="J182" s="38"/>
      <c r="K182" s="41"/>
      <c r="L182" s="46">
        <f t="shared" si="95"/>
        <v>0</v>
      </c>
      <c r="M182" s="38"/>
      <c r="N182" s="41"/>
      <c r="O182" s="48">
        <f t="shared" si="96"/>
        <v>0</v>
      </c>
      <c r="P182" s="25" t="str">
        <f t="shared" si="4"/>
        <v>X</v>
      </c>
      <c r="Q182" s="60"/>
      <c r="R182" s="187"/>
      <c r="S182" s="112"/>
      <c r="U182" s="25"/>
      <c r="W182" s="25"/>
      <c r="X182" s="38"/>
      <c r="Y182" s="38"/>
      <c r="Z182" s="25" t="str">
        <f t="shared" si="97"/>
        <v>OK</v>
      </c>
      <c r="AB182" s="25"/>
      <c r="AC182" s="38">
        <f t="shared" si="98"/>
        <v>0</v>
      </c>
      <c r="AD182" s="38">
        <f>IF($W182="도비",SUM(M182:N182),IF($U182="국도비","직접입력",SUM(M182:N182)-AC182))</f>
        <v>0</v>
      </c>
      <c r="AE182" s="25" t="str">
        <f t="shared" si="82"/>
        <v>OK</v>
      </c>
      <c r="AG182" s="25"/>
      <c r="AI182" s="22" t="str">
        <f t="shared" ref="AI182:AI190" si="160">IF(AG182="","",COUNTIF($AG$7:$AG$223,AG182))</f>
        <v/>
      </c>
      <c r="AJ182" s="60" t="str">
        <f t="shared" si="104"/>
        <v/>
      </c>
      <c r="AL182" s="25" t="str">
        <f t="array" ref="AL182">IF(C182="","",INDEX(구분표!$I$2:$I$313, MATCH(1,(구분표!$E$2:$E$313='17년일출'!B182)*(구분표!$F$2:$F$313='17년일출'!C182)*(구분표!$G$2:$G$313='17년일출'!A182),0)))</f>
        <v/>
      </c>
      <c r="AN182" s="25"/>
    </row>
    <row r="183" spans="1:40" ht="50.1" customHeight="1" x14ac:dyDescent="0.3">
      <c r="A183" s="31" t="str">
        <f>IFERROR(VLOOKUP($C183,구분표!$A$2:$C$313,2,FALSE),"")</f>
        <v/>
      </c>
      <c r="B183" s="22" t="str">
        <f>IFERROR(VLOOKUP($C183,구분표!$A$2:$C$313,3,FALSE),"")</f>
        <v/>
      </c>
      <c r="C183" s="29"/>
      <c r="D183" s="33"/>
      <c r="E183" s="34"/>
      <c r="F183" s="34"/>
      <c r="G183" s="34"/>
      <c r="H183" s="113"/>
      <c r="I183" s="40"/>
      <c r="J183" s="38"/>
      <c r="K183" s="41"/>
      <c r="L183" s="46">
        <f t="shared" si="95"/>
        <v>0</v>
      </c>
      <c r="M183" s="38"/>
      <c r="N183" s="41"/>
      <c r="O183" s="48">
        <f t="shared" si="96"/>
        <v>0</v>
      </c>
      <c r="P183" s="25" t="str">
        <f t="shared" ref="P183:P187" si="161">IF(AND((L183=0),(O183&gt;0)),"O",IF(AND((J183&lt;0),(L183-O183&lt;0)),"O","X"))</f>
        <v>X</v>
      </c>
      <c r="Q183" s="60"/>
      <c r="R183" s="187"/>
      <c r="S183" s="112"/>
      <c r="U183" s="25"/>
      <c r="W183" s="25"/>
      <c r="X183" s="38"/>
      <c r="Y183" s="38"/>
      <c r="Z183" s="25" t="str">
        <f t="shared" si="97"/>
        <v>OK</v>
      </c>
      <c r="AB183" s="25"/>
      <c r="AC183" s="38">
        <f t="shared" si="98"/>
        <v>0</v>
      </c>
      <c r="AD183" s="38">
        <f t="shared" ref="AD183:AD190" si="162">IF($W183="도비",SUM(M183:N183),IF($U183="국도비","직접입력",SUM(M183:N183)-AC183))</f>
        <v>0</v>
      </c>
      <c r="AE183" s="25" t="str">
        <f t="shared" ref="AE183:AE190" si="163">IF(SUM(M183:N183)=SUM(AC183:AD183),"OK","검토")</f>
        <v>OK</v>
      </c>
      <c r="AG183" s="25"/>
      <c r="AI183" s="22" t="str">
        <f t="shared" si="160"/>
        <v/>
      </c>
      <c r="AJ183" s="60" t="str">
        <f t="shared" si="104"/>
        <v/>
      </c>
      <c r="AL183" s="25" t="str">
        <f t="array" ref="AL183">IF(C183="","",INDEX(구분표!$I$2:$I$313, MATCH(1,(구분표!$E$2:$E$313='17년일출'!B183)*(구분표!$F$2:$F$313='17년일출'!C183)*(구분표!$G$2:$G$313='17년일출'!A183),0)))</f>
        <v/>
      </c>
      <c r="AN183" s="25"/>
    </row>
    <row r="184" spans="1:40" ht="50.1" customHeight="1" x14ac:dyDescent="0.3">
      <c r="A184" s="31" t="str">
        <f>IFERROR(VLOOKUP($C184,구분표!$A$2:$C$313,2,FALSE),"")</f>
        <v/>
      </c>
      <c r="B184" s="22" t="str">
        <f>IFERROR(VLOOKUP($C184,구분표!$A$2:$C$313,3,FALSE),"")</f>
        <v/>
      </c>
      <c r="C184" s="29"/>
      <c r="D184" s="33"/>
      <c r="E184" s="34"/>
      <c r="F184" s="34"/>
      <c r="G184" s="34"/>
      <c r="H184" s="113"/>
      <c r="I184" s="40"/>
      <c r="J184" s="38"/>
      <c r="K184" s="41"/>
      <c r="L184" s="46">
        <f t="shared" si="95"/>
        <v>0</v>
      </c>
      <c r="M184" s="38"/>
      <c r="N184" s="41"/>
      <c r="O184" s="48">
        <f t="shared" si="96"/>
        <v>0</v>
      </c>
      <c r="P184" s="25" t="str">
        <f t="shared" si="161"/>
        <v>X</v>
      </c>
      <c r="Q184" s="60"/>
      <c r="R184" s="187"/>
      <c r="S184" s="112"/>
      <c r="U184" s="25"/>
      <c r="W184" s="25"/>
      <c r="X184" s="38"/>
      <c r="Y184" s="38"/>
      <c r="Z184" s="25" t="str">
        <f t="shared" si="97"/>
        <v>OK</v>
      </c>
      <c r="AB184" s="25"/>
      <c r="AC184" s="38">
        <f t="shared" si="98"/>
        <v>0</v>
      </c>
      <c r="AD184" s="38">
        <f t="shared" si="162"/>
        <v>0</v>
      </c>
      <c r="AE184" s="25" t="str">
        <f t="shared" si="163"/>
        <v>OK</v>
      </c>
      <c r="AG184" s="25"/>
      <c r="AI184" s="22" t="str">
        <f t="shared" si="160"/>
        <v/>
      </c>
      <c r="AJ184" s="60" t="str">
        <f t="shared" si="104"/>
        <v/>
      </c>
      <c r="AL184" s="25" t="str">
        <f t="array" ref="AL184">IF(C184="","",INDEX(구분표!$I$2:$I$313, MATCH(1,(구분표!$E$2:$E$313='17년일출'!B184)*(구분표!$F$2:$F$313='17년일출'!C184)*(구분표!$G$2:$G$313='17년일출'!A184),0)))</f>
        <v/>
      </c>
      <c r="AN184" s="25"/>
    </row>
    <row r="185" spans="1:40" ht="50.1" customHeight="1" x14ac:dyDescent="0.3">
      <c r="A185" s="31" t="str">
        <f>IFERROR(VLOOKUP($C185,구분표!$A$2:$C$313,2,FALSE),"")</f>
        <v/>
      </c>
      <c r="B185" s="22" t="str">
        <f>IFERROR(VLOOKUP($C185,구분표!$A$2:$C$313,3,FALSE),"")</f>
        <v/>
      </c>
      <c r="C185" s="29"/>
      <c r="D185" s="33"/>
      <c r="E185" s="34"/>
      <c r="F185" s="34"/>
      <c r="G185" s="34"/>
      <c r="H185" s="113"/>
      <c r="I185" s="40"/>
      <c r="J185" s="38"/>
      <c r="K185" s="41"/>
      <c r="L185" s="46">
        <f t="shared" si="95"/>
        <v>0</v>
      </c>
      <c r="M185" s="38"/>
      <c r="N185" s="41"/>
      <c r="O185" s="48">
        <f t="shared" si="96"/>
        <v>0</v>
      </c>
      <c r="P185" s="25" t="str">
        <f t="shared" si="161"/>
        <v>X</v>
      </c>
      <c r="Q185" s="60"/>
      <c r="R185" s="187"/>
      <c r="S185" s="112"/>
      <c r="U185" s="25"/>
      <c r="W185" s="25"/>
      <c r="X185" s="38"/>
      <c r="Y185" s="38"/>
      <c r="Z185" s="25" t="str">
        <f t="shared" si="97"/>
        <v>OK</v>
      </c>
      <c r="AB185" s="25"/>
      <c r="AC185" s="38">
        <f t="shared" si="98"/>
        <v>0</v>
      </c>
      <c r="AD185" s="38">
        <f t="shared" si="162"/>
        <v>0</v>
      </c>
      <c r="AE185" s="25" t="str">
        <f t="shared" si="163"/>
        <v>OK</v>
      </c>
      <c r="AG185" s="25"/>
      <c r="AI185" s="22" t="str">
        <f t="shared" si="160"/>
        <v/>
      </c>
      <c r="AJ185" s="60" t="str">
        <f t="shared" si="104"/>
        <v/>
      </c>
      <c r="AL185" s="25" t="str">
        <f t="array" ref="AL185">IF(C185="","",INDEX(구분표!$I$2:$I$313, MATCH(1,(구분표!$E$2:$E$313='17년일출'!B185)*(구분표!$F$2:$F$313='17년일출'!C185)*(구분표!$G$2:$G$313='17년일출'!A185),0)))</f>
        <v/>
      </c>
      <c r="AN185" s="25"/>
    </row>
    <row r="186" spans="1:40" ht="50.1" customHeight="1" x14ac:dyDescent="0.3">
      <c r="A186" s="31" t="str">
        <f>IFERROR(VLOOKUP($C186,구분표!$A$2:$C$313,2,FALSE),"")</f>
        <v/>
      </c>
      <c r="B186" s="22" t="str">
        <f>IFERROR(VLOOKUP($C186,구분표!$A$2:$C$313,3,FALSE),"")</f>
        <v/>
      </c>
      <c r="C186" s="29"/>
      <c r="D186" s="33"/>
      <c r="E186" s="34"/>
      <c r="F186" s="34"/>
      <c r="G186" s="34"/>
      <c r="H186" s="113"/>
      <c r="I186" s="40"/>
      <c r="J186" s="38"/>
      <c r="K186" s="41"/>
      <c r="L186" s="46">
        <f t="shared" si="95"/>
        <v>0</v>
      </c>
      <c r="M186" s="38"/>
      <c r="N186" s="41"/>
      <c r="O186" s="48">
        <f t="shared" si="96"/>
        <v>0</v>
      </c>
      <c r="P186" s="25" t="str">
        <f t="shared" si="161"/>
        <v>X</v>
      </c>
      <c r="Q186" s="60"/>
      <c r="R186" s="187"/>
      <c r="S186" s="112"/>
      <c r="U186" s="25"/>
      <c r="W186" s="25"/>
      <c r="X186" s="38"/>
      <c r="Y186" s="38"/>
      <c r="Z186" s="25" t="str">
        <f t="shared" si="97"/>
        <v>OK</v>
      </c>
      <c r="AB186" s="25"/>
      <c r="AC186" s="38">
        <f t="shared" si="98"/>
        <v>0</v>
      </c>
      <c r="AD186" s="38">
        <f t="shared" si="162"/>
        <v>0</v>
      </c>
      <c r="AE186" s="25" t="str">
        <f t="shared" si="163"/>
        <v>OK</v>
      </c>
      <c r="AG186" s="25"/>
      <c r="AI186" s="22" t="str">
        <f t="shared" si="160"/>
        <v/>
      </c>
      <c r="AJ186" s="60" t="str">
        <f t="shared" si="104"/>
        <v/>
      </c>
      <c r="AL186" s="25" t="str">
        <f t="array" ref="AL186">IF(C186="","",INDEX(구분표!$I$2:$I$313, MATCH(1,(구분표!$E$2:$E$313='17년일출'!B186)*(구분표!$F$2:$F$313='17년일출'!C186)*(구분표!$G$2:$G$313='17년일출'!A186),0)))</f>
        <v/>
      </c>
      <c r="AN186" s="25"/>
    </row>
    <row r="187" spans="1:40" ht="50.1" customHeight="1" x14ac:dyDescent="0.3">
      <c r="A187" s="31" t="str">
        <f>IFERROR(VLOOKUP($C187,구분표!$A$2:$C$313,2,FALSE),"")</f>
        <v/>
      </c>
      <c r="B187" s="22" t="str">
        <f>IFERROR(VLOOKUP($C187,구분표!$A$2:$C$313,3,FALSE),"")</f>
        <v/>
      </c>
      <c r="C187" s="29"/>
      <c r="D187" s="33"/>
      <c r="E187" s="34"/>
      <c r="F187" s="34"/>
      <c r="G187" s="34"/>
      <c r="H187" s="113"/>
      <c r="I187" s="40"/>
      <c r="J187" s="38"/>
      <c r="K187" s="41"/>
      <c r="L187" s="46">
        <f t="shared" si="95"/>
        <v>0</v>
      </c>
      <c r="M187" s="38"/>
      <c r="N187" s="41"/>
      <c r="O187" s="48">
        <f t="shared" si="96"/>
        <v>0</v>
      </c>
      <c r="P187" s="25" t="str">
        <f t="shared" si="161"/>
        <v>X</v>
      </c>
      <c r="Q187" s="60"/>
      <c r="R187" s="187"/>
      <c r="S187" s="112"/>
      <c r="U187" s="25"/>
      <c r="W187" s="25"/>
      <c r="X187" s="38"/>
      <c r="Y187" s="38"/>
      <c r="Z187" s="25" t="str">
        <f t="shared" si="97"/>
        <v>OK</v>
      </c>
      <c r="AB187" s="25"/>
      <c r="AC187" s="38">
        <f t="shared" si="98"/>
        <v>0</v>
      </c>
      <c r="AD187" s="38">
        <f t="shared" si="162"/>
        <v>0</v>
      </c>
      <c r="AE187" s="25" t="str">
        <f t="shared" si="163"/>
        <v>OK</v>
      </c>
      <c r="AG187" s="25"/>
      <c r="AI187" s="22" t="str">
        <f t="shared" si="160"/>
        <v/>
      </c>
      <c r="AJ187" s="60" t="str">
        <f t="shared" si="104"/>
        <v/>
      </c>
      <c r="AL187" s="25" t="str">
        <f t="array" ref="AL187">IF(C187="","",INDEX(구분표!$I$2:$I$313, MATCH(1,(구분표!$E$2:$E$313='17년일출'!B187)*(구분표!$F$2:$F$313='17년일출'!C187)*(구분표!$G$2:$G$313='17년일출'!A187),0)))</f>
        <v/>
      </c>
      <c r="AN187" s="25"/>
    </row>
    <row r="188" spans="1:40" ht="50.1" customHeight="1" x14ac:dyDescent="0.3">
      <c r="A188" s="31" t="str">
        <f>IFERROR(VLOOKUP($C188,구분표!$A$2:$C$313,2,FALSE),"")</f>
        <v/>
      </c>
      <c r="B188" s="22" t="str">
        <f>IFERROR(VLOOKUP($C188,구분표!$A$2:$C$313,3,FALSE),"")</f>
        <v/>
      </c>
      <c r="C188" s="29"/>
      <c r="D188" s="33"/>
      <c r="E188" s="34"/>
      <c r="F188" s="34"/>
      <c r="G188" s="34"/>
      <c r="H188" s="113"/>
      <c r="I188" s="40"/>
      <c r="J188" s="38"/>
      <c r="K188" s="41"/>
      <c r="L188" s="46">
        <f t="shared" si="95"/>
        <v>0</v>
      </c>
      <c r="M188" s="38"/>
      <c r="N188" s="41"/>
      <c r="O188" s="48">
        <f t="shared" si="96"/>
        <v>0</v>
      </c>
      <c r="P188" s="25"/>
      <c r="Q188" s="60"/>
      <c r="R188" s="187"/>
      <c r="S188" s="112"/>
      <c r="U188" s="25"/>
      <c r="W188" s="25"/>
      <c r="X188" s="38"/>
      <c r="Y188" s="38"/>
      <c r="Z188" s="25" t="str">
        <f t="shared" si="97"/>
        <v>OK</v>
      </c>
      <c r="AB188" s="25"/>
      <c r="AC188" s="38">
        <f t="shared" si="98"/>
        <v>0</v>
      </c>
      <c r="AD188" s="38">
        <f t="shared" si="162"/>
        <v>0</v>
      </c>
      <c r="AE188" s="25" t="str">
        <f t="shared" si="163"/>
        <v>OK</v>
      </c>
      <c r="AG188" s="25"/>
      <c r="AI188" s="22" t="str">
        <f t="shared" si="160"/>
        <v/>
      </c>
      <c r="AJ188" s="60" t="str">
        <f t="shared" si="104"/>
        <v/>
      </c>
      <c r="AL188" s="25" t="str">
        <f t="array" ref="AL188">IF(C188="","",INDEX(구분표!$I$2:$I$313, MATCH(1,(구분표!$E$2:$E$313='17년일출'!B188)*(구분표!$F$2:$F$313='17년일출'!C188)*(구분표!$G$2:$G$313='17년일출'!A188),0)))</f>
        <v/>
      </c>
      <c r="AN188" s="25"/>
    </row>
    <row r="189" spans="1:40" ht="50.1" customHeight="1" x14ac:dyDescent="0.3">
      <c r="A189" s="31" t="str">
        <f>IFERROR(VLOOKUP($C189,구분표!$A$2:$C$313,2,FALSE),"")</f>
        <v/>
      </c>
      <c r="B189" s="22" t="str">
        <f>IFERROR(VLOOKUP($C189,구분표!$A$2:$C$313,3,FALSE),"")</f>
        <v/>
      </c>
      <c r="C189" s="29"/>
      <c r="D189" s="33"/>
      <c r="E189" s="34"/>
      <c r="F189" s="34"/>
      <c r="G189" s="34"/>
      <c r="H189" s="113"/>
      <c r="I189" s="40"/>
      <c r="J189" s="38"/>
      <c r="K189" s="41"/>
      <c r="L189" s="46">
        <f t="shared" si="95"/>
        <v>0</v>
      </c>
      <c r="M189" s="38"/>
      <c r="N189" s="41"/>
      <c r="O189" s="48">
        <f t="shared" si="96"/>
        <v>0</v>
      </c>
      <c r="P189" s="25"/>
      <c r="Q189" s="60"/>
      <c r="R189" s="187"/>
      <c r="S189" s="112"/>
      <c r="U189" s="25"/>
      <c r="W189" s="25"/>
      <c r="X189" s="38"/>
      <c r="Y189" s="38"/>
      <c r="Z189" s="25" t="str">
        <f t="shared" si="97"/>
        <v>OK</v>
      </c>
      <c r="AB189" s="25"/>
      <c r="AC189" s="38">
        <f t="shared" si="98"/>
        <v>0</v>
      </c>
      <c r="AD189" s="38">
        <f t="shared" si="162"/>
        <v>0</v>
      </c>
      <c r="AE189" s="25" t="str">
        <f t="shared" si="163"/>
        <v>OK</v>
      </c>
      <c r="AG189" s="25"/>
      <c r="AI189" s="22" t="str">
        <f t="shared" si="160"/>
        <v/>
      </c>
      <c r="AJ189" s="60" t="str">
        <f t="shared" si="104"/>
        <v/>
      </c>
      <c r="AL189" s="25" t="str">
        <f t="array" ref="AL189">IF(C189="","",INDEX(구분표!$I$2:$I$313, MATCH(1,(구분표!$E$2:$E$313='17년일출'!B189)*(구분표!$F$2:$F$313='17년일출'!C189)*(구분표!$G$2:$G$313='17년일출'!A189),0)))</f>
        <v/>
      </c>
      <c r="AN189" s="25"/>
    </row>
    <row r="190" spans="1:40" ht="50.1" customHeight="1" x14ac:dyDescent="0.3">
      <c r="A190" s="31" t="str">
        <f>IFERROR(VLOOKUP($C190,구분표!$A$2:$C$313,2,FALSE),"")</f>
        <v/>
      </c>
      <c r="B190" s="22" t="str">
        <f>IFERROR(VLOOKUP($C190,구분표!$A$2:$C$313,3,FALSE),"")</f>
        <v/>
      </c>
      <c r="C190" s="29"/>
      <c r="D190" s="33"/>
      <c r="E190" s="34"/>
      <c r="F190" s="34"/>
      <c r="G190" s="34"/>
      <c r="H190" s="113"/>
      <c r="I190" s="40"/>
      <c r="J190" s="38"/>
      <c r="K190" s="41"/>
      <c r="L190" s="46">
        <f t="shared" si="95"/>
        <v>0</v>
      </c>
      <c r="M190" s="38"/>
      <c r="N190" s="41"/>
      <c r="O190" s="48">
        <f t="shared" si="96"/>
        <v>0</v>
      </c>
      <c r="P190" s="25"/>
      <c r="Q190" s="60"/>
      <c r="R190" s="187"/>
      <c r="S190" s="112"/>
      <c r="U190" s="25"/>
      <c r="W190" s="25"/>
      <c r="X190" s="38"/>
      <c r="Y190" s="38"/>
      <c r="Z190" s="25" t="str">
        <f t="shared" si="97"/>
        <v>OK</v>
      </c>
      <c r="AB190" s="25"/>
      <c r="AC190" s="38">
        <f t="shared" si="98"/>
        <v>0</v>
      </c>
      <c r="AD190" s="38">
        <f t="shared" si="162"/>
        <v>0</v>
      </c>
      <c r="AE190" s="25" t="str">
        <f t="shared" si="163"/>
        <v>OK</v>
      </c>
      <c r="AG190" s="25"/>
      <c r="AI190" s="22" t="str">
        <f t="shared" si="160"/>
        <v/>
      </c>
      <c r="AJ190" s="60" t="str">
        <f t="shared" si="104"/>
        <v/>
      </c>
      <c r="AL190" s="25" t="str">
        <f t="array" ref="AL190">IF(C190="","",INDEX(구분표!$I$2:$I$313, MATCH(1,(구분표!$E$2:$E$313='17년일출'!B190)*(구분표!$F$2:$F$313='17년일출'!C190)*(구분표!$G$2:$G$313='17년일출'!A190),0)))</f>
        <v/>
      </c>
      <c r="AN190" s="25"/>
    </row>
    <row r="191" spans="1:40" ht="50.1" customHeight="1" x14ac:dyDescent="0.3">
      <c r="A191" s="52" t="s">
        <v>509</v>
      </c>
      <c r="B191" s="53"/>
      <c r="C191" s="54"/>
      <c r="D191" s="53"/>
      <c r="E191" s="54"/>
      <c r="F191" s="54"/>
      <c r="G191" s="54"/>
      <c r="H191" s="53"/>
      <c r="I191" s="55">
        <f t="shared" ref="I191:O191" si="164">SUM(I192:I201)</f>
        <v>0</v>
      </c>
      <c r="J191" s="55">
        <f t="shared" si="164"/>
        <v>0</v>
      </c>
      <c r="K191" s="55">
        <f t="shared" si="164"/>
        <v>0</v>
      </c>
      <c r="L191" s="55">
        <f t="shared" si="164"/>
        <v>0</v>
      </c>
      <c r="M191" s="55">
        <f t="shared" si="164"/>
        <v>0</v>
      </c>
      <c r="N191" s="55">
        <f t="shared" si="164"/>
        <v>0</v>
      </c>
      <c r="O191" s="55">
        <f t="shared" si="164"/>
        <v>0</v>
      </c>
      <c r="P191" s="56"/>
      <c r="Q191" s="183"/>
      <c r="R191" s="183"/>
      <c r="S191" s="57"/>
      <c r="U191" s="25"/>
      <c r="W191" s="25"/>
      <c r="X191" s="38"/>
      <c r="Y191" s="38"/>
      <c r="Z191" s="25"/>
      <c r="AB191" s="25"/>
      <c r="AC191" s="38"/>
      <c r="AD191" s="38"/>
      <c r="AE191" s="25"/>
      <c r="AG191" s="25" t="str">
        <f t="shared" si="93"/>
        <v/>
      </c>
      <c r="AI191" s="22"/>
      <c r="AJ191" s="60"/>
      <c r="AL191" s="25"/>
      <c r="AN191" s="25"/>
    </row>
    <row r="192" spans="1:40" ht="50.1" customHeight="1" x14ac:dyDescent="0.3">
      <c r="A192" s="31" t="str">
        <f>IFERROR(VLOOKUP($C192,구분표!$A$2:$C$313,2,FALSE),"")</f>
        <v/>
      </c>
      <c r="B192" s="22" t="str">
        <f>IFERROR(VLOOKUP($C192,구분표!$A$2:$C$313,3,FALSE),"")</f>
        <v/>
      </c>
      <c r="C192" s="29"/>
      <c r="D192" s="33"/>
      <c r="E192" s="34"/>
      <c r="F192" s="34"/>
      <c r="G192" s="34"/>
      <c r="H192" s="113"/>
      <c r="I192" s="40"/>
      <c r="J192" s="38"/>
      <c r="K192" s="41"/>
      <c r="L192" s="46">
        <f t="shared" ref="L192:L201" si="165">I192+J192+K192</f>
        <v>0</v>
      </c>
      <c r="M192" s="38"/>
      <c r="N192" s="41"/>
      <c r="O192" s="48">
        <f t="shared" ref="O192:O201" si="166">I192+M192+N192</f>
        <v>0</v>
      </c>
      <c r="P192" s="25" t="str">
        <f t="shared" si="4"/>
        <v>X</v>
      </c>
      <c r="Q192" s="60"/>
      <c r="R192" s="60"/>
      <c r="S192" s="112"/>
      <c r="U192" s="25"/>
      <c r="W192" s="25"/>
      <c r="X192" s="38">
        <f t="shared" ref="X192:X201" si="167">IF($W192&lt;&gt;"도비",IF($U192="국도비","직접입력",SUM($J192:$K192)),)</f>
        <v>0</v>
      </c>
      <c r="Y192" s="38">
        <f t="shared" ref="Y192:Y201" si="168">IF($W192="도비",SUM($J192:$K192),IF($U192="국도비","직접입력",SUM($J192:$K192)-$X192))</f>
        <v>0</v>
      </c>
      <c r="Z192" s="25" t="str">
        <f t="shared" ref="Z192:Z201" si="169">IF(SUM($J192:$K192)=SUM($X192:$Y192),"OK","검토")</f>
        <v>OK</v>
      </c>
      <c r="AB192" s="25"/>
      <c r="AC192" s="38">
        <f t="shared" ref="AC192:AC201" si="170">IF($W192&lt;&gt;"도비",IF($U192="국도비","직접입력",SUM($M192:$N192)),)</f>
        <v>0</v>
      </c>
      <c r="AD192" s="38">
        <f t="shared" ref="AD192:AD201" si="171">IF($W192="도비",SUM(M192:N192),IF($U192="국도비","직접입력",SUM(M192:N192)-AC192))</f>
        <v>0</v>
      </c>
      <c r="AE192" s="25" t="str">
        <f t="shared" ref="AE192:AE201" si="172">IF(SUM(M192:N192)=SUM(AC192:AD192),"OK","검토")</f>
        <v>OK</v>
      </c>
      <c r="AG192" s="25" t="str">
        <f t="shared" si="93"/>
        <v/>
      </c>
      <c r="AI192" s="22" t="str">
        <f t="shared" ref="AI192:AI201" si="173">IF(AG192="","",COUNTIF($AG$7:$AG$223,AG192))</f>
        <v/>
      </c>
      <c r="AJ192" s="60" t="str">
        <f t="shared" si="6"/>
        <v/>
      </c>
      <c r="AL192" s="25" t="str">
        <f t="array" ref="AL192">IF(C192="","",INDEX(구분표!$I$2:$I$313, MATCH(1,(구분표!$E$2:$E$313='17년일출'!B192)*(구분표!$F$2:$F$313='17년일출'!C192)*(구분표!$G$2:$G$313='17년일출'!A192),0)))</f>
        <v/>
      </c>
      <c r="AN192" s="25"/>
    </row>
    <row r="193" spans="1:40" ht="50.1" customHeight="1" x14ac:dyDescent="0.3">
      <c r="A193" s="31" t="str">
        <f>IFERROR(VLOOKUP($C193,구분표!$A$2:$C$313,2,FALSE),"")</f>
        <v/>
      </c>
      <c r="B193" s="22" t="str">
        <f>IFERROR(VLOOKUP($C193,구분표!$A$2:$C$313,3,FALSE),"")</f>
        <v/>
      </c>
      <c r="C193" s="29"/>
      <c r="D193" s="33"/>
      <c r="E193" s="34"/>
      <c r="F193" s="34"/>
      <c r="G193" s="34"/>
      <c r="H193" s="113"/>
      <c r="I193" s="40"/>
      <c r="J193" s="38"/>
      <c r="K193" s="41"/>
      <c r="L193" s="46">
        <f t="shared" si="165"/>
        <v>0</v>
      </c>
      <c r="M193" s="38"/>
      <c r="N193" s="41"/>
      <c r="O193" s="48">
        <f t="shared" si="166"/>
        <v>0</v>
      </c>
      <c r="P193" s="25" t="str">
        <f t="shared" si="4"/>
        <v>X</v>
      </c>
      <c r="Q193" s="60"/>
      <c r="R193" s="60"/>
      <c r="S193" s="112"/>
      <c r="U193" s="25"/>
      <c r="W193" s="25"/>
      <c r="X193" s="38">
        <f t="shared" si="167"/>
        <v>0</v>
      </c>
      <c r="Y193" s="38">
        <f t="shared" si="168"/>
        <v>0</v>
      </c>
      <c r="Z193" s="25" t="str">
        <f t="shared" si="169"/>
        <v>OK</v>
      </c>
      <c r="AB193" s="25"/>
      <c r="AC193" s="38">
        <f t="shared" si="170"/>
        <v>0</v>
      </c>
      <c r="AD193" s="38">
        <f t="shared" si="171"/>
        <v>0</v>
      </c>
      <c r="AE193" s="25" t="str">
        <f t="shared" si="172"/>
        <v>OK</v>
      </c>
      <c r="AG193" s="25" t="str">
        <f t="shared" si="93"/>
        <v/>
      </c>
      <c r="AI193" s="22" t="str">
        <f t="shared" si="173"/>
        <v/>
      </c>
      <c r="AJ193" s="60" t="str">
        <f t="shared" si="6"/>
        <v/>
      </c>
      <c r="AL193" s="25" t="str">
        <f t="array" ref="AL193">IF(C193="","",INDEX(구분표!$I$2:$I$313, MATCH(1,(구분표!$E$2:$E$313='17년일출'!B193)*(구분표!$F$2:$F$313='17년일출'!C193)*(구분표!$G$2:$G$313='17년일출'!A193),0)))</f>
        <v/>
      </c>
      <c r="AN193" s="25"/>
    </row>
    <row r="194" spans="1:40" ht="50.1" customHeight="1" x14ac:dyDescent="0.3">
      <c r="A194" s="31" t="str">
        <f>IFERROR(VLOOKUP($C194,구분표!$A$2:$C$313,2,FALSE),"")</f>
        <v/>
      </c>
      <c r="B194" s="22" t="str">
        <f>IFERROR(VLOOKUP($C194,구분표!$A$2:$C$313,3,FALSE),"")</f>
        <v/>
      </c>
      <c r="C194" s="29"/>
      <c r="D194" s="33"/>
      <c r="E194" s="34"/>
      <c r="F194" s="34"/>
      <c r="G194" s="34"/>
      <c r="H194" s="113"/>
      <c r="I194" s="40"/>
      <c r="J194" s="38"/>
      <c r="K194" s="41"/>
      <c r="L194" s="46">
        <f t="shared" si="165"/>
        <v>0</v>
      </c>
      <c r="M194" s="38"/>
      <c r="N194" s="41"/>
      <c r="O194" s="48">
        <f t="shared" si="166"/>
        <v>0</v>
      </c>
      <c r="P194" s="25" t="str">
        <f t="shared" si="4"/>
        <v>X</v>
      </c>
      <c r="Q194" s="60"/>
      <c r="R194" s="60"/>
      <c r="S194" s="112"/>
      <c r="U194" s="25"/>
      <c r="W194" s="25"/>
      <c r="X194" s="38">
        <f t="shared" si="167"/>
        <v>0</v>
      </c>
      <c r="Y194" s="38">
        <f t="shared" si="168"/>
        <v>0</v>
      </c>
      <c r="Z194" s="25" t="str">
        <f t="shared" si="169"/>
        <v>OK</v>
      </c>
      <c r="AB194" s="25"/>
      <c r="AC194" s="38">
        <f t="shared" si="170"/>
        <v>0</v>
      </c>
      <c r="AD194" s="38">
        <f t="shared" si="171"/>
        <v>0</v>
      </c>
      <c r="AE194" s="25" t="str">
        <f t="shared" si="172"/>
        <v>OK</v>
      </c>
      <c r="AG194" s="25" t="str">
        <f t="shared" ref="AG194:AG198" si="174">IF(W194="","",IF(W194="도비","세입없음","직접입력"))</f>
        <v/>
      </c>
      <c r="AI194" s="22" t="str">
        <f t="shared" si="173"/>
        <v/>
      </c>
      <c r="AJ194" s="60" t="str">
        <f t="shared" si="6"/>
        <v/>
      </c>
      <c r="AL194" s="25" t="str">
        <f t="array" ref="AL194">IF(C194="","",INDEX(구분표!$I$2:$I$313, MATCH(1,(구분표!$E$2:$E$313='17년일출'!B194)*(구분표!$F$2:$F$313='17년일출'!C194)*(구분표!$G$2:$G$313='17년일출'!A194),0)))</f>
        <v/>
      </c>
      <c r="AN194" s="25"/>
    </row>
    <row r="195" spans="1:40" ht="50.1" customHeight="1" x14ac:dyDescent="0.3">
      <c r="A195" s="31" t="str">
        <f>IFERROR(VLOOKUP($C195,구분표!$A$2:$C$313,2,FALSE),"")</f>
        <v/>
      </c>
      <c r="B195" s="22" t="str">
        <f>IFERROR(VLOOKUP($C195,구분표!$A$2:$C$313,3,FALSE),"")</f>
        <v/>
      </c>
      <c r="C195" s="29"/>
      <c r="D195" s="33"/>
      <c r="E195" s="34"/>
      <c r="F195" s="34"/>
      <c r="G195" s="34"/>
      <c r="H195" s="113"/>
      <c r="I195" s="40"/>
      <c r="J195" s="38"/>
      <c r="K195" s="41"/>
      <c r="L195" s="46">
        <f t="shared" si="165"/>
        <v>0</v>
      </c>
      <c r="M195" s="38"/>
      <c r="N195" s="41"/>
      <c r="O195" s="48">
        <f t="shared" si="166"/>
        <v>0</v>
      </c>
      <c r="P195" s="25" t="str">
        <f t="shared" si="4"/>
        <v>X</v>
      </c>
      <c r="Q195" s="60"/>
      <c r="R195" s="60"/>
      <c r="S195" s="112"/>
      <c r="U195" s="25"/>
      <c r="W195" s="25"/>
      <c r="X195" s="38">
        <f t="shared" si="167"/>
        <v>0</v>
      </c>
      <c r="Y195" s="38">
        <f t="shared" si="168"/>
        <v>0</v>
      </c>
      <c r="Z195" s="25" t="str">
        <f t="shared" si="169"/>
        <v>OK</v>
      </c>
      <c r="AB195" s="25"/>
      <c r="AC195" s="38">
        <f t="shared" si="170"/>
        <v>0</v>
      </c>
      <c r="AD195" s="38">
        <f t="shared" si="171"/>
        <v>0</v>
      </c>
      <c r="AE195" s="25" t="str">
        <f t="shared" si="172"/>
        <v>OK</v>
      </c>
      <c r="AG195" s="25" t="str">
        <f t="shared" si="174"/>
        <v/>
      </c>
      <c r="AI195" s="22" t="str">
        <f t="shared" si="173"/>
        <v/>
      </c>
      <c r="AJ195" s="60" t="str">
        <f t="shared" si="6"/>
        <v/>
      </c>
      <c r="AL195" s="25" t="str">
        <f t="array" ref="AL195">IF(C195="","",INDEX(구분표!$I$2:$I$313, MATCH(1,(구분표!$E$2:$E$313='17년일출'!B195)*(구분표!$F$2:$F$313='17년일출'!C195)*(구분표!$G$2:$G$313='17년일출'!A195),0)))</f>
        <v/>
      </c>
      <c r="AN195" s="25"/>
    </row>
    <row r="196" spans="1:40" ht="50.1" customHeight="1" x14ac:dyDescent="0.3">
      <c r="A196" s="31" t="str">
        <f>IFERROR(VLOOKUP($C196,구분표!$A$2:$C$313,2,FALSE),"")</f>
        <v/>
      </c>
      <c r="B196" s="22" t="str">
        <f>IFERROR(VLOOKUP($C196,구분표!$A$2:$C$313,3,FALSE),"")</f>
        <v/>
      </c>
      <c r="C196" s="29"/>
      <c r="D196" s="33"/>
      <c r="E196" s="34"/>
      <c r="F196" s="34"/>
      <c r="G196" s="34"/>
      <c r="H196" s="113"/>
      <c r="I196" s="40"/>
      <c r="J196" s="38"/>
      <c r="K196" s="41"/>
      <c r="L196" s="46">
        <f t="shared" si="165"/>
        <v>0</v>
      </c>
      <c r="M196" s="38"/>
      <c r="N196" s="41"/>
      <c r="O196" s="48">
        <f t="shared" si="166"/>
        <v>0</v>
      </c>
      <c r="P196" s="25" t="str">
        <f t="shared" si="4"/>
        <v>X</v>
      </c>
      <c r="Q196" s="60"/>
      <c r="R196" s="60"/>
      <c r="S196" s="112"/>
      <c r="U196" s="25"/>
      <c r="W196" s="25"/>
      <c r="X196" s="38">
        <f t="shared" si="167"/>
        <v>0</v>
      </c>
      <c r="Y196" s="38">
        <f t="shared" si="168"/>
        <v>0</v>
      </c>
      <c r="Z196" s="25" t="str">
        <f t="shared" si="169"/>
        <v>OK</v>
      </c>
      <c r="AB196" s="25"/>
      <c r="AC196" s="38">
        <f t="shared" si="170"/>
        <v>0</v>
      </c>
      <c r="AD196" s="38">
        <f t="shared" si="171"/>
        <v>0</v>
      </c>
      <c r="AE196" s="25" t="str">
        <f t="shared" si="172"/>
        <v>OK</v>
      </c>
      <c r="AG196" s="25" t="str">
        <f t="shared" si="174"/>
        <v/>
      </c>
      <c r="AI196" s="22" t="str">
        <f t="shared" si="173"/>
        <v/>
      </c>
      <c r="AJ196" s="60" t="str">
        <f t="shared" si="6"/>
        <v/>
      </c>
      <c r="AL196" s="25" t="str">
        <f t="array" ref="AL196">IF(C196="","",INDEX(구분표!$I$2:$I$313, MATCH(1,(구분표!$E$2:$E$313='17년일출'!B196)*(구분표!$F$2:$F$313='17년일출'!C196)*(구분표!$G$2:$G$313='17년일출'!A196),0)))</f>
        <v/>
      </c>
      <c r="AN196" s="25"/>
    </row>
    <row r="197" spans="1:40" ht="50.1" customHeight="1" x14ac:dyDescent="0.3">
      <c r="A197" s="31" t="str">
        <f>IFERROR(VLOOKUP($C197,구분표!$A$2:$C$313,2,FALSE),"")</f>
        <v/>
      </c>
      <c r="B197" s="22" t="str">
        <f>IFERROR(VLOOKUP($C197,구분표!$A$2:$C$313,3,FALSE),"")</f>
        <v/>
      </c>
      <c r="C197" s="29"/>
      <c r="D197" s="33"/>
      <c r="E197" s="34"/>
      <c r="F197" s="34"/>
      <c r="G197" s="34"/>
      <c r="H197" s="113"/>
      <c r="I197" s="40"/>
      <c r="J197" s="38"/>
      <c r="K197" s="41"/>
      <c r="L197" s="46">
        <f t="shared" si="165"/>
        <v>0</v>
      </c>
      <c r="M197" s="38"/>
      <c r="N197" s="41"/>
      <c r="O197" s="48">
        <f t="shared" si="166"/>
        <v>0</v>
      </c>
      <c r="P197" s="25" t="str">
        <f t="shared" si="4"/>
        <v>X</v>
      </c>
      <c r="Q197" s="60"/>
      <c r="R197" s="60"/>
      <c r="S197" s="112"/>
      <c r="U197" s="25"/>
      <c r="W197" s="25"/>
      <c r="X197" s="38">
        <f t="shared" si="167"/>
        <v>0</v>
      </c>
      <c r="Y197" s="38">
        <f t="shared" si="168"/>
        <v>0</v>
      </c>
      <c r="Z197" s="25" t="str">
        <f t="shared" si="169"/>
        <v>OK</v>
      </c>
      <c r="AB197" s="25"/>
      <c r="AC197" s="38">
        <f t="shared" si="170"/>
        <v>0</v>
      </c>
      <c r="AD197" s="38">
        <f t="shared" si="171"/>
        <v>0</v>
      </c>
      <c r="AE197" s="25" t="str">
        <f t="shared" si="172"/>
        <v>OK</v>
      </c>
      <c r="AG197" s="25" t="str">
        <f t="shared" si="174"/>
        <v/>
      </c>
      <c r="AI197" s="22" t="str">
        <f t="shared" si="173"/>
        <v/>
      </c>
      <c r="AJ197" s="60" t="str">
        <f t="shared" si="6"/>
        <v/>
      </c>
      <c r="AL197" s="25" t="str">
        <f t="array" ref="AL197">IF(C197="","",INDEX(구분표!$I$2:$I$313, MATCH(1,(구분표!$E$2:$E$313='17년일출'!B197)*(구분표!$F$2:$F$313='17년일출'!C197)*(구분표!$G$2:$G$313='17년일출'!A197),0)))</f>
        <v/>
      </c>
      <c r="AN197" s="25"/>
    </row>
    <row r="198" spans="1:40" ht="50.1" customHeight="1" x14ac:dyDescent="0.3">
      <c r="A198" s="31" t="str">
        <f>IFERROR(VLOOKUP($C198,구분표!$A$2:$C$313,2,FALSE),"")</f>
        <v/>
      </c>
      <c r="B198" s="22" t="str">
        <f>IFERROR(VLOOKUP($C198,구분표!$A$2:$C$313,3,FALSE),"")</f>
        <v/>
      </c>
      <c r="C198" s="29"/>
      <c r="D198" s="33"/>
      <c r="E198" s="34"/>
      <c r="F198" s="34"/>
      <c r="G198" s="34"/>
      <c r="H198" s="113"/>
      <c r="I198" s="40"/>
      <c r="J198" s="38"/>
      <c r="K198" s="41"/>
      <c r="L198" s="46">
        <f t="shared" si="165"/>
        <v>0</v>
      </c>
      <c r="M198" s="38"/>
      <c r="N198" s="41"/>
      <c r="O198" s="48">
        <f t="shared" si="166"/>
        <v>0</v>
      </c>
      <c r="P198" s="25" t="str">
        <f t="shared" si="4"/>
        <v>X</v>
      </c>
      <c r="Q198" s="60"/>
      <c r="R198" s="60"/>
      <c r="S198" s="112"/>
      <c r="U198" s="25"/>
      <c r="W198" s="25"/>
      <c r="X198" s="38">
        <f t="shared" si="167"/>
        <v>0</v>
      </c>
      <c r="Y198" s="38">
        <f t="shared" si="168"/>
        <v>0</v>
      </c>
      <c r="Z198" s="25" t="str">
        <f t="shared" si="169"/>
        <v>OK</v>
      </c>
      <c r="AB198" s="25"/>
      <c r="AC198" s="38">
        <f t="shared" si="170"/>
        <v>0</v>
      </c>
      <c r="AD198" s="38">
        <f t="shared" si="171"/>
        <v>0</v>
      </c>
      <c r="AE198" s="25" t="str">
        <f t="shared" si="172"/>
        <v>OK</v>
      </c>
      <c r="AG198" s="25" t="str">
        <f t="shared" si="174"/>
        <v/>
      </c>
      <c r="AI198" s="22" t="str">
        <f t="shared" si="173"/>
        <v/>
      </c>
      <c r="AJ198" s="60" t="str">
        <f t="shared" si="6"/>
        <v/>
      </c>
      <c r="AL198" s="25" t="str">
        <f t="array" ref="AL198">IF(C198="","",INDEX(구분표!$I$2:$I$313, MATCH(1,(구분표!$E$2:$E$313='17년일출'!B198)*(구분표!$F$2:$F$313='17년일출'!C198)*(구분표!$G$2:$G$313='17년일출'!A198),0)))</f>
        <v/>
      </c>
      <c r="AN198" s="25"/>
    </row>
    <row r="199" spans="1:40" ht="50.1" customHeight="1" x14ac:dyDescent="0.3">
      <c r="A199" s="31" t="str">
        <f>IFERROR(VLOOKUP($C199,구분표!$A$2:$C$313,2,FALSE),"")</f>
        <v/>
      </c>
      <c r="B199" s="22" t="str">
        <f>IFERROR(VLOOKUP($C199,구분표!$A$2:$C$313,3,FALSE),"")</f>
        <v/>
      </c>
      <c r="C199" s="29"/>
      <c r="D199" s="33"/>
      <c r="E199" s="34"/>
      <c r="F199" s="34"/>
      <c r="G199" s="34"/>
      <c r="H199" s="33"/>
      <c r="I199" s="40"/>
      <c r="J199" s="38"/>
      <c r="K199" s="41"/>
      <c r="L199" s="46">
        <f t="shared" si="165"/>
        <v>0</v>
      </c>
      <c r="M199" s="38"/>
      <c r="N199" s="41"/>
      <c r="O199" s="48">
        <f t="shared" si="166"/>
        <v>0</v>
      </c>
      <c r="P199" s="25" t="str">
        <f t="shared" si="4"/>
        <v>X</v>
      </c>
      <c r="Q199" s="60"/>
      <c r="R199" s="60"/>
      <c r="S199" s="27"/>
      <c r="U199" s="25"/>
      <c r="W199" s="25"/>
      <c r="X199" s="38">
        <f t="shared" si="167"/>
        <v>0</v>
      </c>
      <c r="Y199" s="38">
        <f t="shared" si="168"/>
        <v>0</v>
      </c>
      <c r="Z199" s="25" t="str">
        <f t="shared" si="169"/>
        <v>OK</v>
      </c>
      <c r="AB199" s="25"/>
      <c r="AC199" s="38">
        <f t="shared" si="170"/>
        <v>0</v>
      </c>
      <c r="AD199" s="38">
        <f t="shared" si="171"/>
        <v>0</v>
      </c>
      <c r="AE199" s="25" t="str">
        <f t="shared" si="172"/>
        <v>OK</v>
      </c>
      <c r="AG199" s="25" t="str">
        <f t="shared" ref="AG199:AG215" si="175">IF(W199="","",IF(W199="도비","세입없음","직접입력"))</f>
        <v/>
      </c>
      <c r="AI199" s="22" t="str">
        <f t="shared" si="173"/>
        <v/>
      </c>
      <c r="AJ199" s="60" t="str">
        <f t="shared" si="6"/>
        <v/>
      </c>
      <c r="AL199" s="25" t="str">
        <f t="array" ref="AL199">IF(C199="","",INDEX(구분표!$I$2:$I$313, MATCH(1,(구분표!$E$2:$E$313='17년일출'!B199)*(구분표!$F$2:$F$313='17년일출'!C199)*(구분표!$G$2:$G$313='17년일출'!A199),0)))</f>
        <v/>
      </c>
      <c r="AN199" s="25"/>
    </row>
    <row r="200" spans="1:40" ht="50.1" customHeight="1" x14ac:dyDescent="0.3">
      <c r="A200" s="31" t="str">
        <f>IFERROR(VLOOKUP($C200,구분표!$A$2:$C$313,2,FALSE),"")</f>
        <v/>
      </c>
      <c r="B200" s="22" t="str">
        <f>IFERROR(VLOOKUP($C200,구분표!$A$2:$C$313,3,FALSE),"")</f>
        <v/>
      </c>
      <c r="C200" s="29"/>
      <c r="D200" s="33"/>
      <c r="E200" s="34"/>
      <c r="F200" s="34"/>
      <c r="G200" s="34"/>
      <c r="H200" s="33"/>
      <c r="I200" s="40"/>
      <c r="J200" s="38"/>
      <c r="K200" s="41"/>
      <c r="L200" s="46">
        <f t="shared" si="165"/>
        <v>0</v>
      </c>
      <c r="M200" s="38"/>
      <c r="N200" s="41"/>
      <c r="O200" s="48">
        <f t="shared" si="166"/>
        <v>0</v>
      </c>
      <c r="P200" s="25" t="str">
        <f t="shared" si="4"/>
        <v>X</v>
      </c>
      <c r="Q200" s="60"/>
      <c r="R200" s="60"/>
      <c r="S200" s="27"/>
      <c r="U200" s="25"/>
      <c r="W200" s="25"/>
      <c r="X200" s="38">
        <f t="shared" si="167"/>
        <v>0</v>
      </c>
      <c r="Y200" s="38">
        <f t="shared" si="168"/>
        <v>0</v>
      </c>
      <c r="Z200" s="25" t="str">
        <f t="shared" si="169"/>
        <v>OK</v>
      </c>
      <c r="AB200" s="25"/>
      <c r="AC200" s="38">
        <f t="shared" si="170"/>
        <v>0</v>
      </c>
      <c r="AD200" s="38">
        <f t="shared" si="171"/>
        <v>0</v>
      </c>
      <c r="AE200" s="25" t="str">
        <f t="shared" si="172"/>
        <v>OK</v>
      </c>
      <c r="AG200" s="25" t="str">
        <f t="shared" si="175"/>
        <v/>
      </c>
      <c r="AI200" s="22" t="str">
        <f t="shared" si="173"/>
        <v/>
      </c>
      <c r="AJ200" s="60" t="str">
        <f t="shared" si="6"/>
        <v/>
      </c>
      <c r="AL200" s="25" t="str">
        <f t="array" ref="AL200">IF(C200="","",INDEX(구분표!$I$2:$I$313, MATCH(1,(구분표!$E$2:$E$313='17년일출'!B200)*(구분표!$F$2:$F$313='17년일출'!C200)*(구분표!$G$2:$G$313='17년일출'!A200),0)))</f>
        <v/>
      </c>
      <c r="AN200" s="25"/>
    </row>
    <row r="201" spans="1:40" ht="50.1" customHeight="1" x14ac:dyDescent="0.3">
      <c r="A201" s="31" t="str">
        <f>IFERROR(VLOOKUP($C201,구분표!$A$2:$C$313,2,FALSE),"")</f>
        <v/>
      </c>
      <c r="B201" s="22" t="str">
        <f>IFERROR(VLOOKUP($C201,구분표!$A$2:$C$313,3,FALSE),"")</f>
        <v/>
      </c>
      <c r="C201" s="29"/>
      <c r="D201" s="33"/>
      <c r="E201" s="34"/>
      <c r="F201" s="34"/>
      <c r="G201" s="34"/>
      <c r="H201" s="33"/>
      <c r="I201" s="40"/>
      <c r="J201" s="38"/>
      <c r="K201" s="41"/>
      <c r="L201" s="46">
        <f t="shared" si="165"/>
        <v>0</v>
      </c>
      <c r="M201" s="38"/>
      <c r="N201" s="41"/>
      <c r="O201" s="48">
        <f t="shared" si="166"/>
        <v>0</v>
      </c>
      <c r="P201" s="25" t="str">
        <f t="shared" si="4"/>
        <v>X</v>
      </c>
      <c r="Q201" s="60"/>
      <c r="R201" s="60"/>
      <c r="S201" s="27"/>
      <c r="U201" s="25"/>
      <c r="W201" s="25"/>
      <c r="X201" s="38">
        <f t="shared" si="167"/>
        <v>0</v>
      </c>
      <c r="Y201" s="38">
        <f t="shared" si="168"/>
        <v>0</v>
      </c>
      <c r="Z201" s="25" t="str">
        <f t="shared" si="169"/>
        <v>OK</v>
      </c>
      <c r="AB201" s="25"/>
      <c r="AC201" s="38">
        <f t="shared" si="170"/>
        <v>0</v>
      </c>
      <c r="AD201" s="38">
        <f t="shared" si="171"/>
        <v>0</v>
      </c>
      <c r="AE201" s="25" t="str">
        <f t="shared" si="172"/>
        <v>OK</v>
      </c>
      <c r="AG201" s="25" t="str">
        <f t="shared" si="175"/>
        <v/>
      </c>
      <c r="AI201" s="22" t="str">
        <f t="shared" si="173"/>
        <v/>
      </c>
      <c r="AJ201" s="60" t="str">
        <f t="shared" si="6"/>
        <v/>
      </c>
      <c r="AL201" s="25" t="str">
        <f t="array" ref="AL201">IF(C201="","",INDEX(구분표!$I$2:$I$313, MATCH(1,(구분표!$E$2:$E$313='17년일출'!B201)*(구분표!$F$2:$F$313='17년일출'!C201)*(구분표!$G$2:$G$313='17년일출'!A201),0)))</f>
        <v/>
      </c>
      <c r="AN201" s="25"/>
    </row>
    <row r="202" spans="1:40" ht="50.1" customHeight="1" x14ac:dyDescent="0.3">
      <c r="A202" s="52" t="s">
        <v>510</v>
      </c>
      <c r="B202" s="53"/>
      <c r="C202" s="54"/>
      <c r="D202" s="53"/>
      <c r="E202" s="54"/>
      <c r="F202" s="54"/>
      <c r="G202" s="54"/>
      <c r="H202" s="53"/>
      <c r="I202" s="55">
        <f t="shared" ref="I202:O202" si="176">SUM(I203:I212)</f>
        <v>0</v>
      </c>
      <c r="J202" s="55">
        <f t="shared" si="176"/>
        <v>0</v>
      </c>
      <c r="K202" s="55">
        <f t="shared" si="176"/>
        <v>0</v>
      </c>
      <c r="L202" s="55">
        <f t="shared" si="176"/>
        <v>0</v>
      </c>
      <c r="M202" s="55">
        <f t="shared" si="176"/>
        <v>0</v>
      </c>
      <c r="N202" s="55">
        <f t="shared" si="176"/>
        <v>0</v>
      </c>
      <c r="O202" s="55">
        <f t="shared" si="176"/>
        <v>0</v>
      </c>
      <c r="P202" s="56"/>
      <c r="Q202" s="183"/>
      <c r="R202" s="183"/>
      <c r="S202" s="57"/>
      <c r="U202" s="25"/>
      <c r="W202" s="25"/>
      <c r="X202" s="38"/>
      <c r="Y202" s="38"/>
      <c r="Z202" s="25"/>
      <c r="AB202" s="25"/>
      <c r="AC202" s="38"/>
      <c r="AD202" s="38"/>
      <c r="AE202" s="25"/>
      <c r="AG202" s="25" t="str">
        <f t="shared" si="175"/>
        <v/>
      </c>
      <c r="AI202" s="22"/>
      <c r="AJ202" s="60"/>
      <c r="AL202" s="25"/>
      <c r="AN202" s="25"/>
    </row>
    <row r="203" spans="1:40" ht="50.1" customHeight="1" x14ac:dyDescent="0.3">
      <c r="A203" s="31" t="str">
        <f>IFERROR(VLOOKUP($C203,구분표!$A$2:$C$313,2,FALSE),"")</f>
        <v/>
      </c>
      <c r="B203" s="22" t="str">
        <f>IFERROR(VLOOKUP($C203,구분표!$A$2:$C$313,3,FALSE),"")</f>
        <v/>
      </c>
      <c r="C203" s="29"/>
      <c r="D203" s="33"/>
      <c r="E203" s="34"/>
      <c r="F203" s="34"/>
      <c r="G203" s="34"/>
      <c r="H203" s="113"/>
      <c r="I203" s="40"/>
      <c r="J203" s="38"/>
      <c r="K203" s="41"/>
      <c r="L203" s="46">
        <f t="shared" ref="L203:L212" si="177">I203+J203+K203</f>
        <v>0</v>
      </c>
      <c r="M203" s="38"/>
      <c r="N203" s="41"/>
      <c r="O203" s="48">
        <f t="shared" ref="O203:O212" si="178">I203+M203+N203</f>
        <v>0</v>
      </c>
      <c r="P203" s="25" t="str">
        <f t="shared" ref="P203:P223" si="179">IF(AND((L203=0),(O203&gt;0)),"O",IF(AND((J203&lt;0),(L203-O203&lt;0)),"O","X"))</f>
        <v>X</v>
      </c>
      <c r="Q203" s="60"/>
      <c r="R203" s="60"/>
      <c r="S203" s="112"/>
      <c r="U203" s="25"/>
      <c r="W203" s="25"/>
      <c r="X203" s="38">
        <f t="shared" ref="X203:X212" si="180">IF($W203&lt;&gt;"도비",IF($U203="국도비","직접입력",SUM($J203:$K203)),)</f>
        <v>0</v>
      </c>
      <c r="Y203" s="38">
        <f t="shared" ref="Y203:Y212" si="181">IF($W203="도비",SUM($J203:$K203),IF($U203="국도비","직접입력",SUM($J203:$K203)-$X203))</f>
        <v>0</v>
      </c>
      <c r="Z203" s="25" t="str">
        <f t="shared" ref="Z203:Z212" si="182">IF(SUM($J203:$K203)=SUM($X203:$Y203),"OK","검토")</f>
        <v>OK</v>
      </c>
      <c r="AB203" s="25"/>
      <c r="AC203" s="38">
        <f t="shared" ref="AC203:AC212" si="183">IF($W203&lt;&gt;"도비",IF($U203="국도비","직접입력",SUM($M203:$N203)),)</f>
        <v>0</v>
      </c>
      <c r="AD203" s="38">
        <f t="shared" ref="AD203:AD212" si="184">IF($W203="도비",SUM(M203:N203),IF($U203="국도비","직접입력",SUM(M203:N203)-AC203))</f>
        <v>0</v>
      </c>
      <c r="AE203" s="25" t="str">
        <f t="shared" ref="AE203:AE215" si="185">IF(SUM(M203:N203)=SUM(AC203:AD203),"OK","검토")</f>
        <v>OK</v>
      </c>
      <c r="AG203" s="25" t="str">
        <f t="shared" si="175"/>
        <v/>
      </c>
      <c r="AI203" s="22" t="str">
        <f t="shared" ref="AI203:AI212" si="186">IF(AG203="","",COUNTIF($AG$7:$AG$223,AG203))</f>
        <v/>
      </c>
      <c r="AJ203" s="60" t="str">
        <f t="shared" ref="AJ203:AJ223" si="187">IF(W203="","",IF(AND(W203="도비",AG203="세입없음"),"OK",IF(AND(W203&lt;&gt;"도비",AG203&lt;&gt;""),"OK","@@")))</f>
        <v/>
      </c>
      <c r="AL203" s="25" t="str">
        <f t="array" ref="AL203">IF(C203="","",INDEX(구분표!$I$2:$I$313, MATCH(1,(구분표!$E$2:$E$313='17년일출'!B203)*(구분표!$F$2:$F$313='17년일출'!C203)*(구분표!$G$2:$G$313='17년일출'!A203),0)))</f>
        <v/>
      </c>
      <c r="AN203" s="25"/>
    </row>
    <row r="204" spans="1:40" ht="50.1" customHeight="1" x14ac:dyDescent="0.3">
      <c r="A204" s="31" t="str">
        <f>IFERROR(VLOOKUP($C204,구분표!$A$2:$C$313,2,FALSE),"")</f>
        <v/>
      </c>
      <c r="B204" s="22" t="str">
        <f>IFERROR(VLOOKUP($C204,구분표!$A$2:$C$313,3,FALSE),"")</f>
        <v/>
      </c>
      <c r="C204" s="29"/>
      <c r="D204" s="33"/>
      <c r="E204" s="34"/>
      <c r="F204" s="34"/>
      <c r="G204" s="34"/>
      <c r="H204" s="113"/>
      <c r="I204" s="40"/>
      <c r="J204" s="38"/>
      <c r="K204" s="41"/>
      <c r="L204" s="46">
        <f t="shared" si="177"/>
        <v>0</v>
      </c>
      <c r="M204" s="38"/>
      <c r="N204" s="41"/>
      <c r="O204" s="48">
        <f t="shared" si="178"/>
        <v>0</v>
      </c>
      <c r="P204" s="25" t="str">
        <f t="shared" si="179"/>
        <v>X</v>
      </c>
      <c r="Q204" s="60"/>
      <c r="R204" s="60"/>
      <c r="S204" s="112"/>
      <c r="U204" s="25"/>
      <c r="W204" s="25"/>
      <c r="X204" s="38">
        <f t="shared" si="180"/>
        <v>0</v>
      </c>
      <c r="Y204" s="38">
        <f t="shared" si="181"/>
        <v>0</v>
      </c>
      <c r="Z204" s="25" t="str">
        <f t="shared" si="182"/>
        <v>OK</v>
      </c>
      <c r="AB204" s="25"/>
      <c r="AC204" s="38">
        <f t="shared" si="183"/>
        <v>0</v>
      </c>
      <c r="AD204" s="38">
        <f t="shared" si="184"/>
        <v>0</v>
      </c>
      <c r="AE204" s="25" t="str">
        <f t="shared" si="185"/>
        <v>OK</v>
      </c>
      <c r="AG204" s="25" t="str">
        <f t="shared" si="175"/>
        <v/>
      </c>
      <c r="AI204" s="22" t="str">
        <f t="shared" si="186"/>
        <v/>
      </c>
      <c r="AJ204" s="60" t="str">
        <f t="shared" si="187"/>
        <v/>
      </c>
      <c r="AL204" s="25" t="str">
        <f t="array" ref="AL204">IF(C204="","",INDEX(구분표!$I$2:$I$313, MATCH(1,(구분표!$E$2:$E$313='17년일출'!B204)*(구분표!$F$2:$F$313='17년일출'!C204)*(구분표!$G$2:$G$313='17년일출'!A204),0)))</f>
        <v/>
      </c>
      <c r="AN204" s="25"/>
    </row>
    <row r="205" spans="1:40" ht="50.1" customHeight="1" x14ac:dyDescent="0.3">
      <c r="A205" s="31" t="str">
        <f>IFERROR(VLOOKUP($C205,구분표!$A$2:$C$313,2,FALSE),"")</f>
        <v/>
      </c>
      <c r="B205" s="22" t="str">
        <f>IFERROR(VLOOKUP($C205,구분표!$A$2:$C$313,3,FALSE),"")</f>
        <v/>
      </c>
      <c r="C205" s="29"/>
      <c r="D205" s="33"/>
      <c r="E205" s="34"/>
      <c r="F205" s="34"/>
      <c r="G205" s="34"/>
      <c r="H205" s="113"/>
      <c r="I205" s="40"/>
      <c r="J205" s="38"/>
      <c r="K205" s="41"/>
      <c r="L205" s="46">
        <f t="shared" si="177"/>
        <v>0</v>
      </c>
      <c r="M205" s="38"/>
      <c r="N205" s="41"/>
      <c r="O205" s="48">
        <f t="shared" si="178"/>
        <v>0</v>
      </c>
      <c r="P205" s="25" t="str">
        <f t="shared" si="179"/>
        <v>X</v>
      </c>
      <c r="Q205" s="60"/>
      <c r="R205" s="60"/>
      <c r="S205" s="112"/>
      <c r="U205" s="25"/>
      <c r="W205" s="25"/>
      <c r="X205" s="38">
        <f t="shared" si="180"/>
        <v>0</v>
      </c>
      <c r="Y205" s="38">
        <f t="shared" si="181"/>
        <v>0</v>
      </c>
      <c r="Z205" s="25" t="str">
        <f t="shared" si="182"/>
        <v>OK</v>
      </c>
      <c r="AB205" s="25"/>
      <c r="AC205" s="38">
        <f t="shared" si="183"/>
        <v>0</v>
      </c>
      <c r="AD205" s="38">
        <f t="shared" si="184"/>
        <v>0</v>
      </c>
      <c r="AE205" s="25" t="str">
        <f t="shared" si="185"/>
        <v>OK</v>
      </c>
      <c r="AG205" s="25" t="str">
        <f t="shared" si="175"/>
        <v/>
      </c>
      <c r="AI205" s="22" t="str">
        <f t="shared" si="186"/>
        <v/>
      </c>
      <c r="AJ205" s="60" t="str">
        <f t="shared" si="187"/>
        <v/>
      </c>
      <c r="AL205" s="25" t="str">
        <f t="array" ref="AL205">IF(C205="","",INDEX(구분표!$I$2:$I$313, MATCH(1,(구분표!$E$2:$E$313='17년일출'!B205)*(구분표!$F$2:$F$313='17년일출'!C205)*(구분표!$G$2:$G$313='17년일출'!A205),0)))</f>
        <v/>
      </c>
      <c r="AN205" s="25"/>
    </row>
    <row r="206" spans="1:40" ht="50.1" customHeight="1" x14ac:dyDescent="0.3">
      <c r="A206" s="31" t="str">
        <f>IFERROR(VLOOKUP($C206,구분표!$A$2:$C$313,2,FALSE),"")</f>
        <v/>
      </c>
      <c r="B206" s="22" t="str">
        <f>IFERROR(VLOOKUP($C206,구분표!$A$2:$C$313,3,FALSE),"")</f>
        <v/>
      </c>
      <c r="C206" s="29"/>
      <c r="D206" s="33"/>
      <c r="E206" s="34"/>
      <c r="F206" s="34"/>
      <c r="G206" s="34"/>
      <c r="H206" s="113"/>
      <c r="I206" s="40"/>
      <c r="J206" s="38"/>
      <c r="K206" s="41"/>
      <c r="L206" s="46">
        <f t="shared" si="177"/>
        <v>0</v>
      </c>
      <c r="M206" s="38"/>
      <c r="N206" s="41"/>
      <c r="O206" s="48">
        <f t="shared" si="178"/>
        <v>0</v>
      </c>
      <c r="P206" s="25" t="str">
        <f t="shared" si="179"/>
        <v>X</v>
      </c>
      <c r="Q206" s="60"/>
      <c r="R206" s="60"/>
      <c r="S206" s="112"/>
      <c r="U206" s="25"/>
      <c r="W206" s="25"/>
      <c r="X206" s="38">
        <f t="shared" si="180"/>
        <v>0</v>
      </c>
      <c r="Y206" s="38">
        <f t="shared" si="181"/>
        <v>0</v>
      </c>
      <c r="Z206" s="25" t="str">
        <f t="shared" si="182"/>
        <v>OK</v>
      </c>
      <c r="AB206" s="25"/>
      <c r="AC206" s="38">
        <f t="shared" si="183"/>
        <v>0</v>
      </c>
      <c r="AD206" s="38">
        <f t="shared" si="184"/>
        <v>0</v>
      </c>
      <c r="AE206" s="25" t="str">
        <f t="shared" si="185"/>
        <v>OK</v>
      </c>
      <c r="AG206" s="25" t="str">
        <f t="shared" si="175"/>
        <v/>
      </c>
      <c r="AI206" s="22" t="str">
        <f t="shared" si="186"/>
        <v/>
      </c>
      <c r="AJ206" s="60" t="str">
        <f t="shared" si="187"/>
        <v/>
      </c>
      <c r="AL206" s="25" t="str">
        <f t="array" ref="AL206">IF(C206="","",INDEX(구분표!$I$2:$I$313, MATCH(1,(구분표!$E$2:$E$313='17년일출'!B206)*(구분표!$F$2:$F$313='17년일출'!C206)*(구분표!$G$2:$G$313='17년일출'!A206),0)))</f>
        <v/>
      </c>
      <c r="AN206" s="25"/>
    </row>
    <row r="207" spans="1:40" ht="50.1" customHeight="1" x14ac:dyDescent="0.3">
      <c r="A207" s="31" t="str">
        <f>IFERROR(VLOOKUP($C207,구분표!$A$2:$C$313,2,FALSE),"")</f>
        <v/>
      </c>
      <c r="B207" s="22" t="str">
        <f>IFERROR(VLOOKUP($C207,구분표!$A$2:$C$313,3,FALSE),"")</f>
        <v/>
      </c>
      <c r="C207" s="29"/>
      <c r="D207" s="33"/>
      <c r="E207" s="34"/>
      <c r="F207" s="34"/>
      <c r="G207" s="34"/>
      <c r="H207" s="113"/>
      <c r="I207" s="40"/>
      <c r="J207" s="38"/>
      <c r="K207" s="41"/>
      <c r="L207" s="46">
        <f t="shared" si="177"/>
        <v>0</v>
      </c>
      <c r="M207" s="38"/>
      <c r="N207" s="41"/>
      <c r="O207" s="48">
        <f t="shared" si="178"/>
        <v>0</v>
      </c>
      <c r="P207" s="25" t="str">
        <f t="shared" si="179"/>
        <v>X</v>
      </c>
      <c r="Q207" s="60"/>
      <c r="R207" s="60"/>
      <c r="S207" s="112"/>
      <c r="U207" s="25"/>
      <c r="W207" s="25"/>
      <c r="X207" s="38">
        <f t="shared" si="180"/>
        <v>0</v>
      </c>
      <c r="Y207" s="38">
        <f t="shared" si="181"/>
        <v>0</v>
      </c>
      <c r="Z207" s="25" t="str">
        <f t="shared" si="182"/>
        <v>OK</v>
      </c>
      <c r="AB207" s="25"/>
      <c r="AC207" s="38">
        <f t="shared" si="183"/>
        <v>0</v>
      </c>
      <c r="AD207" s="38">
        <f t="shared" si="184"/>
        <v>0</v>
      </c>
      <c r="AE207" s="25" t="str">
        <f t="shared" si="185"/>
        <v>OK</v>
      </c>
      <c r="AG207" s="25" t="str">
        <f t="shared" si="175"/>
        <v/>
      </c>
      <c r="AI207" s="22" t="str">
        <f t="shared" si="186"/>
        <v/>
      </c>
      <c r="AJ207" s="60" t="str">
        <f t="shared" si="187"/>
        <v/>
      </c>
      <c r="AL207" s="25" t="str">
        <f t="array" ref="AL207">IF(C207="","",INDEX(구분표!$I$2:$I$313, MATCH(1,(구분표!$E$2:$E$313='17년일출'!B207)*(구분표!$F$2:$F$313='17년일출'!C207)*(구분표!$G$2:$G$313='17년일출'!A207),0)))</f>
        <v/>
      </c>
      <c r="AN207" s="25"/>
    </row>
    <row r="208" spans="1:40" ht="50.1" customHeight="1" x14ac:dyDescent="0.3">
      <c r="A208" s="31" t="str">
        <f>IFERROR(VLOOKUP($C208,구분표!$A$2:$C$313,2,FALSE),"")</f>
        <v/>
      </c>
      <c r="B208" s="22" t="str">
        <f>IFERROR(VLOOKUP($C208,구분표!$A$2:$C$313,3,FALSE),"")</f>
        <v/>
      </c>
      <c r="C208" s="29"/>
      <c r="D208" s="33"/>
      <c r="E208" s="34"/>
      <c r="F208" s="34"/>
      <c r="G208" s="34"/>
      <c r="H208" s="113"/>
      <c r="I208" s="40"/>
      <c r="J208" s="38"/>
      <c r="K208" s="41"/>
      <c r="L208" s="46">
        <f t="shared" si="177"/>
        <v>0</v>
      </c>
      <c r="M208" s="38"/>
      <c r="N208" s="41"/>
      <c r="O208" s="48">
        <f t="shared" si="178"/>
        <v>0</v>
      </c>
      <c r="P208" s="25" t="str">
        <f t="shared" si="179"/>
        <v>X</v>
      </c>
      <c r="Q208" s="60"/>
      <c r="R208" s="60"/>
      <c r="S208" s="112"/>
      <c r="U208" s="25"/>
      <c r="W208" s="25"/>
      <c r="X208" s="38">
        <f t="shared" si="180"/>
        <v>0</v>
      </c>
      <c r="Y208" s="38">
        <f t="shared" si="181"/>
        <v>0</v>
      </c>
      <c r="Z208" s="25" t="str">
        <f t="shared" si="182"/>
        <v>OK</v>
      </c>
      <c r="AB208" s="25"/>
      <c r="AC208" s="38">
        <f t="shared" si="183"/>
        <v>0</v>
      </c>
      <c r="AD208" s="38">
        <f t="shared" si="184"/>
        <v>0</v>
      </c>
      <c r="AE208" s="25" t="str">
        <f t="shared" si="185"/>
        <v>OK</v>
      </c>
      <c r="AG208" s="25" t="str">
        <f t="shared" si="175"/>
        <v/>
      </c>
      <c r="AI208" s="22" t="str">
        <f t="shared" si="186"/>
        <v/>
      </c>
      <c r="AJ208" s="60" t="str">
        <f t="shared" si="187"/>
        <v/>
      </c>
      <c r="AL208" s="25" t="str">
        <f t="array" ref="AL208">IF(C208="","",INDEX(구분표!$I$2:$I$313, MATCH(1,(구분표!$E$2:$E$313='17년일출'!B208)*(구분표!$F$2:$F$313='17년일출'!C208)*(구분표!$G$2:$G$313='17년일출'!A208),0)))</f>
        <v/>
      </c>
      <c r="AN208" s="25"/>
    </row>
    <row r="209" spans="1:40" ht="50.1" customHeight="1" x14ac:dyDescent="0.3">
      <c r="A209" s="31" t="str">
        <f>IFERROR(VLOOKUP($C209,구분표!$A$2:$C$313,2,FALSE),"")</f>
        <v/>
      </c>
      <c r="B209" s="22" t="str">
        <f>IFERROR(VLOOKUP($C209,구분표!$A$2:$C$313,3,FALSE),"")</f>
        <v/>
      </c>
      <c r="C209" s="29"/>
      <c r="D209" s="33"/>
      <c r="E209" s="34"/>
      <c r="F209" s="34"/>
      <c r="G209" s="34"/>
      <c r="H209" s="113"/>
      <c r="I209" s="40"/>
      <c r="J209" s="38"/>
      <c r="K209" s="41"/>
      <c r="L209" s="46">
        <f t="shared" si="177"/>
        <v>0</v>
      </c>
      <c r="M209" s="38"/>
      <c r="N209" s="41"/>
      <c r="O209" s="48">
        <f t="shared" si="178"/>
        <v>0</v>
      </c>
      <c r="P209" s="25" t="str">
        <f t="shared" si="179"/>
        <v>X</v>
      </c>
      <c r="Q209" s="60"/>
      <c r="R209" s="60"/>
      <c r="S209" s="112"/>
      <c r="U209" s="25"/>
      <c r="W209" s="25"/>
      <c r="X209" s="38">
        <f t="shared" si="180"/>
        <v>0</v>
      </c>
      <c r="Y209" s="38">
        <f t="shared" si="181"/>
        <v>0</v>
      </c>
      <c r="Z209" s="25" t="str">
        <f t="shared" si="182"/>
        <v>OK</v>
      </c>
      <c r="AB209" s="25"/>
      <c r="AC209" s="38">
        <f t="shared" si="183"/>
        <v>0</v>
      </c>
      <c r="AD209" s="38">
        <f t="shared" si="184"/>
        <v>0</v>
      </c>
      <c r="AE209" s="25" t="str">
        <f t="shared" si="185"/>
        <v>OK</v>
      </c>
      <c r="AG209" s="25" t="str">
        <f t="shared" si="175"/>
        <v/>
      </c>
      <c r="AI209" s="22" t="str">
        <f t="shared" si="186"/>
        <v/>
      </c>
      <c r="AJ209" s="60" t="str">
        <f t="shared" si="187"/>
        <v/>
      </c>
      <c r="AL209" s="25" t="str">
        <f t="array" ref="AL209">IF(C209="","",INDEX(구분표!$I$2:$I$313, MATCH(1,(구분표!$E$2:$E$313='17년일출'!B209)*(구분표!$F$2:$F$313='17년일출'!C209)*(구분표!$G$2:$G$313='17년일출'!A209),0)))</f>
        <v/>
      </c>
      <c r="AN209" s="25"/>
    </row>
    <row r="210" spans="1:40" ht="50.1" customHeight="1" x14ac:dyDescent="0.3">
      <c r="A210" s="31" t="str">
        <f>IFERROR(VLOOKUP($C210,구분표!$A$2:$C$313,2,FALSE),"")</f>
        <v/>
      </c>
      <c r="B210" s="22" t="str">
        <f>IFERROR(VLOOKUP($C210,구분표!$A$2:$C$313,3,FALSE),"")</f>
        <v/>
      </c>
      <c r="C210" s="29"/>
      <c r="D210" s="33"/>
      <c r="E210" s="34"/>
      <c r="F210" s="34"/>
      <c r="G210" s="34"/>
      <c r="H210" s="33"/>
      <c r="I210" s="40"/>
      <c r="J210" s="38"/>
      <c r="K210" s="41"/>
      <c r="L210" s="46">
        <f t="shared" si="177"/>
        <v>0</v>
      </c>
      <c r="M210" s="38"/>
      <c r="N210" s="41"/>
      <c r="O210" s="48">
        <f t="shared" si="178"/>
        <v>0</v>
      </c>
      <c r="P210" s="25" t="str">
        <f t="shared" si="179"/>
        <v>X</v>
      </c>
      <c r="Q210" s="60"/>
      <c r="R210" s="60"/>
      <c r="S210" s="27"/>
      <c r="U210" s="25"/>
      <c r="W210" s="25"/>
      <c r="X210" s="38">
        <f t="shared" si="180"/>
        <v>0</v>
      </c>
      <c r="Y210" s="38">
        <f t="shared" si="181"/>
        <v>0</v>
      </c>
      <c r="Z210" s="25" t="str">
        <f t="shared" si="182"/>
        <v>OK</v>
      </c>
      <c r="AB210" s="25"/>
      <c r="AC210" s="38">
        <f t="shared" si="183"/>
        <v>0</v>
      </c>
      <c r="AD210" s="38">
        <f t="shared" si="184"/>
        <v>0</v>
      </c>
      <c r="AE210" s="25" t="str">
        <f t="shared" si="185"/>
        <v>OK</v>
      </c>
      <c r="AG210" s="25" t="str">
        <f t="shared" si="175"/>
        <v/>
      </c>
      <c r="AI210" s="22" t="str">
        <f t="shared" si="186"/>
        <v/>
      </c>
      <c r="AJ210" s="60" t="str">
        <f t="shared" si="187"/>
        <v/>
      </c>
      <c r="AL210" s="25" t="str">
        <f t="array" ref="AL210">IF(C210="","",INDEX(구분표!$I$2:$I$313, MATCH(1,(구분표!$E$2:$E$313='17년일출'!B210)*(구분표!$F$2:$F$313='17년일출'!C210)*(구분표!$G$2:$G$313='17년일출'!A210),0)))</f>
        <v/>
      </c>
      <c r="AN210" s="25"/>
    </row>
    <row r="211" spans="1:40" ht="50.1" customHeight="1" x14ac:dyDescent="0.3">
      <c r="A211" s="31" t="str">
        <f>IFERROR(VLOOKUP($C211,구분표!$A$2:$C$313,2,FALSE),"")</f>
        <v/>
      </c>
      <c r="B211" s="22" t="str">
        <f>IFERROR(VLOOKUP($C211,구분표!$A$2:$C$313,3,FALSE),"")</f>
        <v/>
      </c>
      <c r="C211" s="29"/>
      <c r="D211" s="33"/>
      <c r="E211" s="34"/>
      <c r="F211" s="34"/>
      <c r="G211" s="34"/>
      <c r="H211" s="33"/>
      <c r="I211" s="40"/>
      <c r="J211" s="38"/>
      <c r="K211" s="41"/>
      <c r="L211" s="46">
        <f t="shared" si="177"/>
        <v>0</v>
      </c>
      <c r="M211" s="38"/>
      <c r="N211" s="41"/>
      <c r="O211" s="48">
        <f t="shared" si="178"/>
        <v>0</v>
      </c>
      <c r="P211" s="25" t="str">
        <f t="shared" si="179"/>
        <v>X</v>
      </c>
      <c r="Q211" s="60"/>
      <c r="R211" s="60"/>
      <c r="S211" s="27"/>
      <c r="U211" s="25"/>
      <c r="W211" s="25"/>
      <c r="X211" s="38">
        <f t="shared" si="180"/>
        <v>0</v>
      </c>
      <c r="Y211" s="38">
        <f t="shared" si="181"/>
        <v>0</v>
      </c>
      <c r="Z211" s="25" t="str">
        <f t="shared" si="182"/>
        <v>OK</v>
      </c>
      <c r="AB211" s="25"/>
      <c r="AC211" s="38">
        <f t="shared" si="183"/>
        <v>0</v>
      </c>
      <c r="AD211" s="38">
        <f t="shared" si="184"/>
        <v>0</v>
      </c>
      <c r="AE211" s="25" t="str">
        <f t="shared" si="185"/>
        <v>OK</v>
      </c>
      <c r="AG211" s="25" t="str">
        <f t="shared" si="175"/>
        <v/>
      </c>
      <c r="AI211" s="22" t="str">
        <f t="shared" si="186"/>
        <v/>
      </c>
      <c r="AJ211" s="60" t="str">
        <f t="shared" si="187"/>
        <v/>
      </c>
      <c r="AL211" s="25" t="str">
        <f t="array" ref="AL211">IF(C211="","",INDEX(구분표!$I$2:$I$313, MATCH(1,(구분표!$E$2:$E$313='17년일출'!B211)*(구분표!$F$2:$F$313='17년일출'!C211)*(구분표!$G$2:$G$313='17년일출'!A211),0)))</f>
        <v/>
      </c>
      <c r="AN211" s="25"/>
    </row>
    <row r="212" spans="1:40" ht="50.1" customHeight="1" x14ac:dyDescent="0.3">
      <c r="A212" s="31" t="str">
        <f>IFERROR(VLOOKUP($C212,구분표!$A$2:$C$313,2,FALSE),"")</f>
        <v/>
      </c>
      <c r="B212" s="22" t="str">
        <f>IFERROR(VLOOKUP($C212,구분표!$A$2:$C$313,3,FALSE),"")</f>
        <v/>
      </c>
      <c r="C212" s="29"/>
      <c r="D212" s="33"/>
      <c r="E212" s="34"/>
      <c r="F212" s="34"/>
      <c r="G212" s="34"/>
      <c r="H212" s="33"/>
      <c r="I212" s="40"/>
      <c r="J212" s="38"/>
      <c r="K212" s="41"/>
      <c r="L212" s="46">
        <f t="shared" si="177"/>
        <v>0</v>
      </c>
      <c r="M212" s="38"/>
      <c r="N212" s="41"/>
      <c r="O212" s="48">
        <f t="shared" si="178"/>
        <v>0</v>
      </c>
      <c r="P212" s="25" t="str">
        <f t="shared" si="179"/>
        <v>X</v>
      </c>
      <c r="Q212" s="60"/>
      <c r="R212" s="60"/>
      <c r="S212" s="27"/>
      <c r="U212" s="25"/>
      <c r="W212" s="25"/>
      <c r="X212" s="38">
        <f t="shared" si="180"/>
        <v>0</v>
      </c>
      <c r="Y212" s="38">
        <f t="shared" si="181"/>
        <v>0</v>
      </c>
      <c r="Z212" s="25" t="str">
        <f t="shared" si="182"/>
        <v>OK</v>
      </c>
      <c r="AB212" s="25"/>
      <c r="AC212" s="38">
        <f t="shared" si="183"/>
        <v>0</v>
      </c>
      <c r="AD212" s="38">
        <f t="shared" si="184"/>
        <v>0</v>
      </c>
      <c r="AE212" s="25" t="str">
        <f t="shared" si="185"/>
        <v>OK</v>
      </c>
      <c r="AG212" s="25" t="str">
        <f t="shared" si="175"/>
        <v/>
      </c>
      <c r="AI212" s="22" t="str">
        <f t="shared" si="186"/>
        <v/>
      </c>
      <c r="AJ212" s="60" t="str">
        <f t="shared" si="187"/>
        <v/>
      </c>
      <c r="AL212" s="25" t="str">
        <f t="array" ref="AL212">IF(C212="","",INDEX(구분표!$I$2:$I$313, MATCH(1,(구분표!$E$2:$E$313='17년일출'!B212)*(구분표!$F$2:$F$313='17년일출'!C212)*(구분표!$G$2:$G$313='17년일출'!A212),0)))</f>
        <v/>
      </c>
      <c r="AN212" s="25"/>
    </row>
    <row r="213" spans="1:40" ht="50.1" customHeight="1" x14ac:dyDescent="0.3">
      <c r="A213" s="52" t="s">
        <v>511</v>
      </c>
      <c r="B213" s="53"/>
      <c r="C213" s="54"/>
      <c r="D213" s="53"/>
      <c r="E213" s="54"/>
      <c r="F213" s="54"/>
      <c r="G213" s="54"/>
      <c r="H213" s="53"/>
      <c r="I213" s="55">
        <f t="shared" ref="I213:O213" si="188">SUM(I214:I223)</f>
        <v>0</v>
      </c>
      <c r="J213" s="55">
        <f t="shared" si="188"/>
        <v>0</v>
      </c>
      <c r="K213" s="55">
        <f t="shared" si="188"/>
        <v>0</v>
      </c>
      <c r="L213" s="55">
        <f t="shared" si="188"/>
        <v>0</v>
      </c>
      <c r="M213" s="55">
        <f t="shared" si="188"/>
        <v>0</v>
      </c>
      <c r="N213" s="55">
        <f t="shared" si="188"/>
        <v>0</v>
      </c>
      <c r="O213" s="55">
        <f t="shared" si="188"/>
        <v>0</v>
      </c>
      <c r="P213" s="56"/>
      <c r="Q213" s="183"/>
      <c r="R213" s="183"/>
      <c r="S213" s="57"/>
      <c r="U213" s="25"/>
      <c r="W213" s="25"/>
      <c r="X213" s="38"/>
      <c r="Y213" s="38"/>
      <c r="Z213" s="25"/>
      <c r="AB213" s="25"/>
      <c r="AC213" s="38"/>
      <c r="AD213" s="38"/>
      <c r="AE213" s="25"/>
      <c r="AG213" s="25" t="str">
        <f t="shared" si="175"/>
        <v/>
      </c>
      <c r="AI213" s="22"/>
      <c r="AJ213" s="60"/>
      <c r="AL213" s="25"/>
      <c r="AN213" s="25"/>
    </row>
    <row r="214" spans="1:40" ht="50.1" customHeight="1" x14ac:dyDescent="0.3">
      <c r="A214" s="31" t="str">
        <f>IFERROR(VLOOKUP($C214,구분표!$A$2:$C$313,2,FALSE),"")</f>
        <v/>
      </c>
      <c r="B214" s="22" t="str">
        <f>IFERROR(VLOOKUP($C214,구분표!$A$2:$C$313,3,FALSE),"")</f>
        <v/>
      </c>
      <c r="C214" s="29"/>
      <c r="D214" s="33"/>
      <c r="E214" s="34"/>
      <c r="F214" s="34"/>
      <c r="G214" s="34"/>
      <c r="H214" s="113"/>
      <c r="I214" s="40"/>
      <c r="J214" s="38"/>
      <c r="K214" s="41"/>
      <c r="L214" s="46">
        <f t="shared" ref="L214:L223" si="189">I214+J214+K214</f>
        <v>0</v>
      </c>
      <c r="M214" s="38"/>
      <c r="N214" s="41"/>
      <c r="O214" s="48">
        <f t="shared" ref="O214:O223" si="190">I214+M214+N214</f>
        <v>0</v>
      </c>
      <c r="P214" s="25" t="str">
        <f t="shared" si="179"/>
        <v>X</v>
      </c>
      <c r="Q214" s="60"/>
      <c r="R214" s="60"/>
      <c r="S214" s="112"/>
      <c r="U214" s="25"/>
      <c r="W214" s="25"/>
      <c r="X214" s="38">
        <f t="shared" ref="X214:X223" si="191">IF($W214&lt;&gt;"도비",IF($U214="국도비","직접입력",SUM($J214:$K214)),)</f>
        <v>0</v>
      </c>
      <c r="Y214" s="38">
        <f t="shared" ref="Y214:Y223" si="192">IF($W214="도비",SUM($J214:$K214),IF($U214="국도비","직접입력",SUM($J214:$K214)-$X214))</f>
        <v>0</v>
      </c>
      <c r="Z214" s="25" t="str">
        <f t="shared" ref="Z214:Z223" si="193">IF(SUM($J214:$K214)=SUM($X214:$Y214),"OK","검토")</f>
        <v>OK</v>
      </c>
      <c r="AB214" s="25"/>
      <c r="AC214" s="38">
        <f t="shared" ref="AC214:AC223" si="194">IF($W214&lt;&gt;"도비",IF($U214="국도비","직접입력",SUM($M214:$N214)),)</f>
        <v>0</v>
      </c>
      <c r="AD214" s="38">
        <f>IF($W214="도비",SUM(M214:N214),IF($U214="국도비","직접입력",SUM(M214:N214)-AC214))</f>
        <v>0</v>
      </c>
      <c r="AE214" s="25" t="str">
        <f t="shared" si="185"/>
        <v>OK</v>
      </c>
      <c r="AG214" s="25" t="str">
        <f t="shared" si="175"/>
        <v/>
      </c>
      <c r="AI214" s="22" t="str">
        <f t="shared" ref="AI214:AI223" si="195">IF(AG214="","",COUNTIF($AG$7:$AG$223,AG214))</f>
        <v/>
      </c>
      <c r="AJ214" s="60" t="str">
        <f t="shared" si="187"/>
        <v/>
      </c>
      <c r="AL214" s="25" t="str">
        <f t="array" ref="AL214">IF(C214="","",INDEX(구분표!$I$2:$I$313, MATCH(1,(구분표!$E$2:$E$313='17년일출'!B214)*(구분표!$F$2:$F$313='17년일출'!C214)*(구분표!$G$2:$G$313='17년일출'!A214),0)))</f>
        <v/>
      </c>
      <c r="AN214" s="25"/>
    </row>
    <row r="215" spans="1:40" ht="50.1" customHeight="1" x14ac:dyDescent="0.3">
      <c r="A215" s="31" t="str">
        <f>IFERROR(VLOOKUP($C215,구분표!$A$2:$C$313,2,FALSE),"")</f>
        <v/>
      </c>
      <c r="B215" s="22" t="str">
        <f>IFERROR(VLOOKUP($C215,구분표!$A$2:$C$313,3,FALSE),"")</f>
        <v/>
      </c>
      <c r="C215" s="29"/>
      <c r="D215" s="33"/>
      <c r="E215" s="34"/>
      <c r="F215" s="34"/>
      <c r="G215" s="34"/>
      <c r="H215" s="113"/>
      <c r="I215" s="40"/>
      <c r="J215" s="38"/>
      <c r="K215" s="41"/>
      <c r="L215" s="46">
        <f t="shared" si="189"/>
        <v>0</v>
      </c>
      <c r="M215" s="38"/>
      <c r="N215" s="41"/>
      <c r="O215" s="48">
        <f t="shared" si="190"/>
        <v>0</v>
      </c>
      <c r="P215" s="25" t="str">
        <f t="shared" si="179"/>
        <v>X</v>
      </c>
      <c r="Q215" s="60"/>
      <c r="R215" s="60"/>
      <c r="S215" s="112"/>
      <c r="U215" s="25"/>
      <c r="W215" s="25"/>
      <c r="X215" s="38">
        <f t="shared" si="191"/>
        <v>0</v>
      </c>
      <c r="Y215" s="38">
        <f t="shared" si="192"/>
        <v>0</v>
      </c>
      <c r="Z215" s="25" t="str">
        <f t="shared" si="193"/>
        <v>OK</v>
      </c>
      <c r="AB215" s="25"/>
      <c r="AC215" s="38">
        <f t="shared" si="194"/>
        <v>0</v>
      </c>
      <c r="AD215" s="38">
        <f>IF($W215="도비",SUM(M215:N215),IF($U215="국도비","직접입력",SUM(M215:N215)-AC215))</f>
        <v>0</v>
      </c>
      <c r="AE215" s="25" t="str">
        <f t="shared" si="185"/>
        <v>OK</v>
      </c>
      <c r="AG215" s="25" t="str">
        <f t="shared" si="175"/>
        <v/>
      </c>
      <c r="AI215" s="22" t="str">
        <f t="shared" si="195"/>
        <v/>
      </c>
      <c r="AJ215" s="60" t="str">
        <f t="shared" si="187"/>
        <v/>
      </c>
      <c r="AL215" s="25" t="str">
        <f t="array" ref="AL215">IF(C215="","",INDEX(구분표!$I$2:$I$313, MATCH(1,(구분표!$E$2:$E$313='17년일출'!B215)*(구분표!$F$2:$F$313='17년일출'!C215)*(구분표!$G$2:$G$313='17년일출'!A215),0)))</f>
        <v/>
      </c>
      <c r="AN215" s="25"/>
    </row>
    <row r="216" spans="1:40" ht="50.1" customHeight="1" x14ac:dyDescent="0.3">
      <c r="A216" s="31" t="str">
        <f>IFERROR(VLOOKUP($C216,구분표!$A$2:$C$313,2,FALSE),"")</f>
        <v/>
      </c>
      <c r="B216" s="22" t="str">
        <f>IFERROR(VLOOKUP($C216,구분표!$A$2:$C$313,3,FALSE),"")</f>
        <v/>
      </c>
      <c r="C216" s="29"/>
      <c r="D216" s="33"/>
      <c r="E216" s="34"/>
      <c r="F216" s="34"/>
      <c r="G216" s="34"/>
      <c r="H216" s="113"/>
      <c r="I216" s="40"/>
      <c r="J216" s="38"/>
      <c r="K216" s="41"/>
      <c r="L216" s="46">
        <f t="shared" si="189"/>
        <v>0</v>
      </c>
      <c r="M216" s="38"/>
      <c r="N216" s="41"/>
      <c r="O216" s="48">
        <f t="shared" si="190"/>
        <v>0</v>
      </c>
      <c r="P216" s="25" t="str">
        <f t="shared" ref="P216:P220" si="196">IF(AND((L216=0),(O216&gt;0)),"O",IF(AND((J216&lt;0),(L216-O216&lt;0)),"O","X"))</f>
        <v>X</v>
      </c>
      <c r="Q216" s="60"/>
      <c r="R216" s="60"/>
      <c r="S216" s="112"/>
      <c r="U216" s="25"/>
      <c r="W216" s="25"/>
      <c r="X216" s="38">
        <f t="shared" si="191"/>
        <v>0</v>
      </c>
      <c r="Y216" s="38">
        <f t="shared" si="192"/>
        <v>0</v>
      </c>
      <c r="Z216" s="25" t="str">
        <f t="shared" si="193"/>
        <v>OK</v>
      </c>
      <c r="AB216" s="25"/>
      <c r="AC216" s="38">
        <f t="shared" si="194"/>
        <v>0</v>
      </c>
      <c r="AD216" s="38">
        <f t="shared" ref="AD216:AD220" si="197">IF($W216="도비",SUM(M216:N216),IF($U216="국도비","직접입력",SUM(M216:N216)-AC216))</f>
        <v>0</v>
      </c>
      <c r="AE216" s="25" t="str">
        <f t="shared" ref="AE216:AE220" si="198">IF(SUM(M216:N216)=SUM(AC216:AD216),"OK","검토")</f>
        <v>OK</v>
      </c>
      <c r="AG216" s="25" t="str">
        <f t="shared" ref="AG216:AG220" si="199">IF(W216="","",IF(W216="도비","세입없음","직접입력"))</f>
        <v/>
      </c>
      <c r="AI216" s="22" t="str">
        <f t="shared" si="195"/>
        <v/>
      </c>
      <c r="AJ216" s="60" t="str">
        <f t="shared" ref="AJ216:AJ220" si="200">IF(W216="","",IF(AND(W216="도비",AG216="세입없음"),"OK",IF(AND(W216&lt;&gt;"도비",AG216&lt;&gt;""),"OK","@@")))</f>
        <v/>
      </c>
      <c r="AL216" s="25" t="str">
        <f t="array" ref="AL216">IF(C216="","",INDEX(구분표!$I$2:$I$313, MATCH(1,(구분표!$E$2:$E$313='17년일출'!B216)*(구분표!$F$2:$F$313='17년일출'!C216)*(구분표!$G$2:$G$313='17년일출'!A216),0)))</f>
        <v/>
      </c>
      <c r="AN216" s="25"/>
    </row>
    <row r="217" spans="1:40" ht="50.1" customHeight="1" x14ac:dyDescent="0.3">
      <c r="A217" s="31" t="str">
        <f>IFERROR(VLOOKUP($C217,구분표!$A$2:$C$313,2,FALSE),"")</f>
        <v/>
      </c>
      <c r="B217" s="22" t="str">
        <f>IFERROR(VLOOKUP($C217,구분표!$A$2:$C$313,3,FALSE),"")</f>
        <v/>
      </c>
      <c r="C217" s="29"/>
      <c r="D217" s="33"/>
      <c r="E217" s="34"/>
      <c r="F217" s="34"/>
      <c r="G217" s="34"/>
      <c r="H217" s="113"/>
      <c r="I217" s="40"/>
      <c r="J217" s="38"/>
      <c r="K217" s="41"/>
      <c r="L217" s="46">
        <f t="shared" si="189"/>
        <v>0</v>
      </c>
      <c r="M217" s="38"/>
      <c r="N217" s="41"/>
      <c r="O217" s="48">
        <f t="shared" si="190"/>
        <v>0</v>
      </c>
      <c r="P217" s="25" t="str">
        <f t="shared" si="196"/>
        <v>X</v>
      </c>
      <c r="Q217" s="60"/>
      <c r="R217" s="60"/>
      <c r="S217" s="112"/>
      <c r="U217" s="25"/>
      <c r="W217" s="25"/>
      <c r="X217" s="38">
        <f t="shared" si="191"/>
        <v>0</v>
      </c>
      <c r="Y217" s="38">
        <f t="shared" si="192"/>
        <v>0</v>
      </c>
      <c r="Z217" s="25" t="str">
        <f t="shared" si="193"/>
        <v>OK</v>
      </c>
      <c r="AB217" s="25"/>
      <c r="AC217" s="38">
        <f t="shared" si="194"/>
        <v>0</v>
      </c>
      <c r="AD217" s="38">
        <f t="shared" si="197"/>
        <v>0</v>
      </c>
      <c r="AE217" s="25" t="str">
        <f t="shared" si="198"/>
        <v>OK</v>
      </c>
      <c r="AG217" s="25" t="str">
        <f t="shared" si="199"/>
        <v/>
      </c>
      <c r="AI217" s="22" t="str">
        <f t="shared" si="195"/>
        <v/>
      </c>
      <c r="AJ217" s="60" t="str">
        <f t="shared" si="200"/>
        <v/>
      </c>
      <c r="AL217" s="25" t="str">
        <f t="array" ref="AL217">IF(C217="","",INDEX(구분표!$I$2:$I$313, MATCH(1,(구분표!$E$2:$E$313='17년일출'!B217)*(구분표!$F$2:$F$313='17년일출'!C217)*(구분표!$G$2:$G$313='17년일출'!A217),0)))</f>
        <v/>
      </c>
      <c r="AN217" s="25"/>
    </row>
    <row r="218" spans="1:40" ht="50.1" customHeight="1" x14ac:dyDescent="0.3">
      <c r="A218" s="31" t="str">
        <f>IFERROR(VLOOKUP($C218,구분표!$A$2:$C$313,2,FALSE),"")</f>
        <v/>
      </c>
      <c r="B218" s="22" t="str">
        <f>IFERROR(VLOOKUP($C218,구분표!$A$2:$C$313,3,FALSE),"")</f>
        <v/>
      </c>
      <c r="C218" s="29"/>
      <c r="D218" s="33"/>
      <c r="E218" s="34"/>
      <c r="F218" s="34"/>
      <c r="G218" s="34"/>
      <c r="H218" s="113"/>
      <c r="I218" s="40"/>
      <c r="J218" s="38"/>
      <c r="K218" s="41"/>
      <c r="L218" s="46">
        <f t="shared" si="189"/>
        <v>0</v>
      </c>
      <c r="M218" s="38"/>
      <c r="N218" s="41"/>
      <c r="O218" s="48">
        <f t="shared" si="190"/>
        <v>0</v>
      </c>
      <c r="P218" s="25" t="str">
        <f t="shared" si="196"/>
        <v>X</v>
      </c>
      <c r="Q218" s="60"/>
      <c r="R218" s="60"/>
      <c r="S218" s="112"/>
      <c r="U218" s="25"/>
      <c r="W218" s="25"/>
      <c r="X218" s="38">
        <f t="shared" si="191"/>
        <v>0</v>
      </c>
      <c r="Y218" s="38">
        <f t="shared" si="192"/>
        <v>0</v>
      </c>
      <c r="Z218" s="25" t="str">
        <f t="shared" si="193"/>
        <v>OK</v>
      </c>
      <c r="AB218" s="25"/>
      <c r="AC218" s="38">
        <f t="shared" si="194"/>
        <v>0</v>
      </c>
      <c r="AD218" s="38">
        <f t="shared" si="197"/>
        <v>0</v>
      </c>
      <c r="AE218" s="25" t="str">
        <f t="shared" si="198"/>
        <v>OK</v>
      </c>
      <c r="AG218" s="25" t="str">
        <f t="shared" si="199"/>
        <v/>
      </c>
      <c r="AI218" s="22" t="str">
        <f t="shared" si="195"/>
        <v/>
      </c>
      <c r="AJ218" s="60" t="str">
        <f t="shared" si="200"/>
        <v/>
      </c>
      <c r="AL218" s="25" t="str">
        <f t="array" ref="AL218">IF(C218="","",INDEX(구분표!$I$2:$I$313, MATCH(1,(구분표!$E$2:$E$313='17년일출'!B218)*(구분표!$F$2:$F$313='17년일출'!C218)*(구분표!$G$2:$G$313='17년일출'!A218),0)))</f>
        <v/>
      </c>
      <c r="AN218" s="25"/>
    </row>
    <row r="219" spans="1:40" ht="50.1" customHeight="1" x14ac:dyDescent="0.3">
      <c r="A219" s="31" t="str">
        <f>IFERROR(VLOOKUP($C219,구분표!$A$2:$C$313,2,FALSE),"")</f>
        <v/>
      </c>
      <c r="B219" s="22" t="str">
        <f>IFERROR(VLOOKUP($C219,구분표!$A$2:$C$313,3,FALSE),"")</f>
        <v/>
      </c>
      <c r="C219" s="29"/>
      <c r="D219" s="33"/>
      <c r="E219" s="34"/>
      <c r="F219" s="34"/>
      <c r="G219" s="34"/>
      <c r="H219" s="113"/>
      <c r="I219" s="40"/>
      <c r="J219" s="38"/>
      <c r="K219" s="41"/>
      <c r="L219" s="46">
        <f t="shared" si="189"/>
        <v>0</v>
      </c>
      <c r="M219" s="38"/>
      <c r="N219" s="41"/>
      <c r="O219" s="48">
        <f t="shared" si="190"/>
        <v>0</v>
      </c>
      <c r="P219" s="25" t="str">
        <f t="shared" si="196"/>
        <v>X</v>
      </c>
      <c r="Q219" s="60"/>
      <c r="R219" s="60"/>
      <c r="S219" s="112"/>
      <c r="U219" s="25"/>
      <c r="W219" s="25"/>
      <c r="X219" s="38">
        <f t="shared" si="191"/>
        <v>0</v>
      </c>
      <c r="Y219" s="38">
        <f t="shared" si="192"/>
        <v>0</v>
      </c>
      <c r="Z219" s="25" t="str">
        <f t="shared" si="193"/>
        <v>OK</v>
      </c>
      <c r="AB219" s="25"/>
      <c r="AC219" s="38">
        <f t="shared" si="194"/>
        <v>0</v>
      </c>
      <c r="AD219" s="38">
        <f t="shared" si="197"/>
        <v>0</v>
      </c>
      <c r="AE219" s="25" t="str">
        <f t="shared" si="198"/>
        <v>OK</v>
      </c>
      <c r="AG219" s="25" t="str">
        <f t="shared" si="199"/>
        <v/>
      </c>
      <c r="AI219" s="22" t="str">
        <f t="shared" si="195"/>
        <v/>
      </c>
      <c r="AJ219" s="60" t="str">
        <f t="shared" si="200"/>
        <v/>
      </c>
      <c r="AL219" s="25" t="str">
        <f t="array" ref="AL219">IF(C219="","",INDEX(구분표!$I$2:$I$313, MATCH(1,(구분표!$E$2:$E$313='17년일출'!B219)*(구분표!$F$2:$F$313='17년일출'!C219)*(구분표!$G$2:$G$313='17년일출'!A219),0)))</f>
        <v/>
      </c>
      <c r="AN219" s="25"/>
    </row>
    <row r="220" spans="1:40" ht="50.1" customHeight="1" x14ac:dyDescent="0.3">
      <c r="A220" s="31" t="str">
        <f>IFERROR(VLOOKUP($C220,구분표!$A$2:$C$313,2,FALSE),"")</f>
        <v/>
      </c>
      <c r="B220" s="22" t="str">
        <f>IFERROR(VLOOKUP($C220,구분표!$A$2:$C$313,3,FALSE),"")</f>
        <v/>
      </c>
      <c r="C220" s="29"/>
      <c r="D220" s="33"/>
      <c r="E220" s="34"/>
      <c r="F220" s="34"/>
      <c r="G220" s="34"/>
      <c r="H220" s="113"/>
      <c r="I220" s="40"/>
      <c r="J220" s="38"/>
      <c r="K220" s="41"/>
      <c r="L220" s="46">
        <f t="shared" si="189"/>
        <v>0</v>
      </c>
      <c r="M220" s="38"/>
      <c r="N220" s="41"/>
      <c r="O220" s="48">
        <f t="shared" si="190"/>
        <v>0</v>
      </c>
      <c r="P220" s="25" t="str">
        <f t="shared" si="196"/>
        <v>X</v>
      </c>
      <c r="Q220" s="60"/>
      <c r="R220" s="60"/>
      <c r="S220" s="112"/>
      <c r="U220" s="25"/>
      <c r="W220" s="25"/>
      <c r="X220" s="38">
        <f t="shared" si="191"/>
        <v>0</v>
      </c>
      <c r="Y220" s="38">
        <f t="shared" si="192"/>
        <v>0</v>
      </c>
      <c r="Z220" s="25" t="str">
        <f t="shared" si="193"/>
        <v>OK</v>
      </c>
      <c r="AB220" s="25"/>
      <c r="AC220" s="38">
        <f t="shared" si="194"/>
        <v>0</v>
      </c>
      <c r="AD220" s="38">
        <f t="shared" si="197"/>
        <v>0</v>
      </c>
      <c r="AE220" s="25" t="str">
        <f t="shared" si="198"/>
        <v>OK</v>
      </c>
      <c r="AG220" s="25" t="str">
        <f t="shared" si="199"/>
        <v/>
      </c>
      <c r="AI220" s="22" t="str">
        <f t="shared" si="195"/>
        <v/>
      </c>
      <c r="AJ220" s="60" t="str">
        <f t="shared" si="200"/>
        <v/>
      </c>
      <c r="AL220" s="25" t="str">
        <f t="array" ref="AL220">IF(C220="","",INDEX(구분표!$I$2:$I$313, MATCH(1,(구분표!$E$2:$E$313='17년일출'!B220)*(구분표!$F$2:$F$313='17년일출'!C220)*(구분표!$G$2:$G$313='17년일출'!A220),0)))</f>
        <v/>
      </c>
      <c r="AN220" s="25"/>
    </row>
    <row r="221" spans="1:40" ht="50.1" customHeight="1" x14ac:dyDescent="0.3">
      <c r="A221" s="31" t="str">
        <f>IFERROR(VLOOKUP($C221,구분표!$A$2:$C$313,2,FALSE),"")</f>
        <v/>
      </c>
      <c r="B221" s="22" t="str">
        <f>IFERROR(VLOOKUP($C221,구분표!$A$2:$C$313,3,FALSE),"")</f>
        <v/>
      </c>
      <c r="C221" s="29"/>
      <c r="D221" s="33"/>
      <c r="E221" s="34"/>
      <c r="F221" s="34"/>
      <c r="G221" s="34"/>
      <c r="H221" s="33"/>
      <c r="I221" s="40"/>
      <c r="J221" s="38"/>
      <c r="K221" s="41"/>
      <c r="L221" s="46">
        <f t="shared" si="189"/>
        <v>0</v>
      </c>
      <c r="M221" s="38"/>
      <c r="N221" s="41"/>
      <c r="O221" s="48">
        <f t="shared" si="190"/>
        <v>0</v>
      </c>
      <c r="P221" s="25" t="str">
        <f t="shared" si="179"/>
        <v>X</v>
      </c>
      <c r="Q221" s="60"/>
      <c r="R221" s="60"/>
      <c r="S221" s="27"/>
      <c r="U221" s="25"/>
      <c r="W221" s="25"/>
      <c r="X221" s="38">
        <f t="shared" si="191"/>
        <v>0</v>
      </c>
      <c r="Y221" s="38">
        <f t="shared" si="192"/>
        <v>0</v>
      </c>
      <c r="Z221" s="25" t="str">
        <f t="shared" si="193"/>
        <v>OK</v>
      </c>
      <c r="AB221" s="25"/>
      <c r="AC221" s="38">
        <f t="shared" si="194"/>
        <v>0</v>
      </c>
      <c r="AD221" s="38">
        <f>IF($W221="도비",SUM(M221:N221),IF($U221="국도비","직접입력",SUM(M221:N221)-AC221))</f>
        <v>0</v>
      </c>
      <c r="AE221" s="25" t="str">
        <f t="shared" ref="AE221:AE223" si="201">IF(SUM(M221:N221)=SUM(AC221:AD221),"OK","검토")</f>
        <v>OK</v>
      </c>
      <c r="AG221" s="25" t="str">
        <f t="shared" ref="AG221:AG223" si="202">IF(W221="","",IF(W221="도비","세입없음","직접입력"))</f>
        <v/>
      </c>
      <c r="AI221" s="22" t="str">
        <f t="shared" si="195"/>
        <v/>
      </c>
      <c r="AJ221" s="60" t="str">
        <f t="shared" si="187"/>
        <v/>
      </c>
      <c r="AL221" s="25" t="str">
        <f t="array" ref="AL221">IF(C221="","",INDEX(구분표!$I$2:$I$313, MATCH(1,(구분표!$E$2:$E$313='17년일출'!B221)*(구분표!$F$2:$F$313='17년일출'!C221)*(구분표!$G$2:$G$313='17년일출'!A221),0)))</f>
        <v/>
      </c>
      <c r="AN221" s="25"/>
    </row>
    <row r="222" spans="1:40" ht="50.1" customHeight="1" x14ac:dyDescent="0.3">
      <c r="A222" s="31" t="str">
        <f>IFERROR(VLOOKUP($C222,구분표!$A$2:$C$313,2,FALSE),"")</f>
        <v/>
      </c>
      <c r="B222" s="22" t="str">
        <f>IFERROR(VLOOKUP($C222,구분표!$A$2:$C$313,3,FALSE),"")</f>
        <v/>
      </c>
      <c r="C222" s="29"/>
      <c r="D222" s="33"/>
      <c r="E222" s="34"/>
      <c r="F222" s="34"/>
      <c r="G222" s="34"/>
      <c r="H222" s="33"/>
      <c r="I222" s="40"/>
      <c r="J222" s="38"/>
      <c r="K222" s="41"/>
      <c r="L222" s="46">
        <f t="shared" si="189"/>
        <v>0</v>
      </c>
      <c r="M222" s="38"/>
      <c r="N222" s="41"/>
      <c r="O222" s="48">
        <f t="shared" si="190"/>
        <v>0</v>
      </c>
      <c r="P222" s="25" t="str">
        <f t="shared" si="179"/>
        <v>X</v>
      </c>
      <c r="Q222" s="60"/>
      <c r="R222" s="60"/>
      <c r="S222" s="27"/>
      <c r="U222" s="25"/>
      <c r="W222" s="25"/>
      <c r="X222" s="38">
        <f t="shared" si="191"/>
        <v>0</v>
      </c>
      <c r="Y222" s="38">
        <f t="shared" si="192"/>
        <v>0</v>
      </c>
      <c r="Z222" s="25" t="str">
        <f t="shared" si="193"/>
        <v>OK</v>
      </c>
      <c r="AB222" s="25"/>
      <c r="AC222" s="38">
        <f t="shared" si="194"/>
        <v>0</v>
      </c>
      <c r="AD222" s="38">
        <f>IF($W222="도비",SUM(M222:N222),IF($U222="국도비","직접입력",SUM(M222:N222)-AC222))</f>
        <v>0</v>
      </c>
      <c r="AE222" s="25" t="str">
        <f t="shared" si="201"/>
        <v>OK</v>
      </c>
      <c r="AG222" s="25" t="str">
        <f t="shared" si="202"/>
        <v/>
      </c>
      <c r="AI222" s="22" t="str">
        <f t="shared" si="195"/>
        <v/>
      </c>
      <c r="AJ222" s="60" t="str">
        <f t="shared" si="187"/>
        <v/>
      </c>
      <c r="AL222" s="25" t="str">
        <f t="array" ref="AL222">IF(C222="","",INDEX(구분표!$I$2:$I$313, MATCH(1,(구분표!$E$2:$E$313='17년일출'!B222)*(구분표!$F$2:$F$313='17년일출'!C222)*(구분표!$G$2:$G$313='17년일출'!A222),0)))</f>
        <v/>
      </c>
      <c r="AN222" s="25"/>
    </row>
    <row r="223" spans="1:40" ht="50.1" customHeight="1" x14ac:dyDescent="0.3">
      <c r="A223" s="32" t="str">
        <f>IFERROR(VLOOKUP($C223,구분표!$A$2:$C$313,2,FALSE),"")</f>
        <v/>
      </c>
      <c r="B223" s="23" t="str">
        <f>IFERROR(VLOOKUP($C223,구분표!$A$2:$C$313,3,FALSE),"")</f>
        <v/>
      </c>
      <c r="C223" s="30"/>
      <c r="D223" s="35"/>
      <c r="E223" s="36"/>
      <c r="F223" s="36"/>
      <c r="G223" s="36"/>
      <c r="H223" s="35"/>
      <c r="I223" s="42"/>
      <c r="J223" s="39"/>
      <c r="K223" s="43"/>
      <c r="L223" s="50">
        <f t="shared" si="189"/>
        <v>0</v>
      </c>
      <c r="M223" s="39"/>
      <c r="N223" s="43"/>
      <c r="O223" s="49">
        <f t="shared" si="190"/>
        <v>0</v>
      </c>
      <c r="P223" s="26" t="str">
        <f t="shared" si="179"/>
        <v>X</v>
      </c>
      <c r="Q223" s="61"/>
      <c r="R223" s="61"/>
      <c r="S223" s="28"/>
      <c r="U223" s="26"/>
      <c r="W223" s="26"/>
      <c r="X223" s="39">
        <f t="shared" si="191"/>
        <v>0</v>
      </c>
      <c r="Y223" s="39">
        <f t="shared" si="192"/>
        <v>0</v>
      </c>
      <c r="Z223" s="26" t="str">
        <f t="shared" si="193"/>
        <v>OK</v>
      </c>
      <c r="AB223" s="26"/>
      <c r="AC223" s="39">
        <f t="shared" si="194"/>
        <v>0</v>
      </c>
      <c r="AD223" s="39">
        <f>IF($W223="도비",SUM(M223:N223),IF($U223="국도비","직접입력",SUM(M223:N223)-AC223))</f>
        <v>0</v>
      </c>
      <c r="AE223" s="26" t="str">
        <f t="shared" si="201"/>
        <v>OK</v>
      </c>
      <c r="AG223" s="26" t="str">
        <f t="shared" si="202"/>
        <v/>
      </c>
      <c r="AI223" s="23" t="str">
        <f t="shared" si="195"/>
        <v/>
      </c>
      <c r="AJ223" s="61" t="str">
        <f t="shared" si="187"/>
        <v/>
      </c>
      <c r="AL223" s="26" t="str">
        <f t="array" ref="AL223">IF(C223="","",INDEX(구분표!$I$2:$I$313, MATCH(1,(구분표!$E$2:$E$313='17년일출'!B223)*(구분표!$F$2:$F$313='17년일출'!C223)*(구분표!$G$2:$G$313='17년일출'!A223),0)))</f>
        <v/>
      </c>
      <c r="AN223" s="26"/>
    </row>
  </sheetData>
  <autoFilter ref="A6:AN223"/>
  <mergeCells count="27">
    <mergeCell ref="AL4:AL5"/>
    <mergeCell ref="AN4:AN5"/>
    <mergeCell ref="O4:O5"/>
    <mergeCell ref="P4:P5"/>
    <mergeCell ref="S4:S5"/>
    <mergeCell ref="U4:U5"/>
    <mergeCell ref="W4:W5"/>
    <mergeCell ref="X4:Z4"/>
    <mergeCell ref="AI4:AI5"/>
    <mergeCell ref="AJ4:AJ5"/>
    <mergeCell ref="AB4:AB5"/>
    <mergeCell ref="AC4:AE4"/>
    <mergeCell ref="AG4:AG5"/>
    <mergeCell ref="Q4:Q5"/>
    <mergeCell ref="R4:R5"/>
    <mergeCell ref="M4:N4"/>
    <mergeCell ref="A4:A5"/>
    <mergeCell ref="B4:B5"/>
    <mergeCell ref="C4:C5"/>
    <mergeCell ref="D4:D5"/>
    <mergeCell ref="F4:F5"/>
    <mergeCell ref="H4:H5"/>
    <mergeCell ref="I4:I5"/>
    <mergeCell ref="J4:K4"/>
    <mergeCell ref="L4:L5"/>
    <mergeCell ref="G4:G5"/>
    <mergeCell ref="E4:E5"/>
  </mergeCells>
  <phoneticPr fontId="1" type="noConversion"/>
  <dataValidations count="5">
    <dataValidation type="list" allowBlank="1" showInputMessage="1" showErrorMessage="1" sqref="D7:E7">
      <formula1>"본예산,1회추경,신규"</formula1>
    </dataValidation>
    <dataValidation type="list" allowBlank="1" showInputMessage="1" showErrorMessage="1" sqref="AB7:AB223 W7:W223">
      <formula1>"도비,국비,지특,기금,특교"</formula1>
    </dataValidation>
    <dataValidation type="list" allowBlank="1" showInputMessage="1" showErrorMessage="1" sqref="U7:U223">
      <formula1>"도비,국도비"</formula1>
    </dataValidation>
    <dataValidation type="list" allowBlank="1" showInputMessage="1" showErrorMessage="1" sqref="E124:E223 E8:E73 D8:D223">
      <formula1>"본예산,1회추경,2회추경,3회추경,신규"</formula1>
    </dataValidation>
    <dataValidation type="list" allowBlank="1" showInputMessage="1" showErrorMessage="1" sqref="E74:E123">
      <formula1>"일반,연정"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1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Q39"/>
  <sheetViews>
    <sheetView zoomScale="70" zoomScaleNormal="7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D8" sqref="D8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10" width="11.625" style="1" customWidth="1"/>
    <col min="11" max="13" width="11.625" style="1" hidden="1" customWidth="1"/>
    <col min="14" max="14" width="7.625" style="1" hidden="1" customWidth="1"/>
    <col min="15" max="15" width="16" style="1" customWidth="1"/>
    <col min="16" max="16" width="18.5" style="1" customWidth="1"/>
    <col min="17" max="17" width="38.625" style="1" hidden="1" customWidth="1"/>
    <col min="18" max="18" width="3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hidden="1" customWidth="1"/>
    <col min="27" max="28" width="11.625" style="1" hidden="1" customWidth="1"/>
    <col min="29" max="29" width="6.625" style="1" hidden="1" customWidth="1"/>
    <col min="30" max="30" width="2.625" style="1" customWidth="1"/>
    <col min="31" max="31" width="10.625" style="1" customWidth="1"/>
    <col min="32" max="32" width="2.625" style="1" customWidth="1"/>
    <col min="33" max="33" width="10.625" style="1" customWidth="1"/>
    <col min="34" max="34" width="2.625" style="1" customWidth="1"/>
    <col min="35" max="35" width="6.625" style="1" customWidth="1"/>
    <col min="36" max="36" width="2.625" style="1" customWidth="1"/>
    <col min="37" max="37" width="11.625" style="1" customWidth="1"/>
    <col min="38" max="39" width="5.625" style="1" customWidth="1"/>
    <col min="40" max="40" width="2.625" style="1" customWidth="1"/>
    <col min="41" max="41" width="11.625" style="1" hidden="1" customWidth="1"/>
    <col min="42" max="43" width="5.625" style="1" hidden="1" customWidth="1"/>
    <col min="44" max="16384" width="9" style="1"/>
  </cols>
  <sheetData>
    <row r="1" spans="1:43" ht="35.1" customHeight="1" x14ac:dyDescent="0.3">
      <c r="A1" s="16" t="s">
        <v>803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43" ht="20.25" customHeight="1" x14ac:dyDescent="0.3">
      <c r="A2" s="19" t="s">
        <v>474</v>
      </c>
      <c r="V2" s="51" t="s">
        <v>512</v>
      </c>
      <c r="AA2" s="51" t="s">
        <v>512</v>
      </c>
    </row>
    <row r="3" spans="1:43" ht="20.25" customHeight="1" x14ac:dyDescent="0.3">
      <c r="H3" s="45"/>
      <c r="I3" s="45"/>
      <c r="K3" s="45"/>
      <c r="L3" s="45"/>
      <c r="Q3" s="20" t="s">
        <v>485</v>
      </c>
      <c r="V3" s="58" t="str">
        <f>IF(V6='17년일출'!X6,"OK","@@")</f>
        <v>@@</v>
      </c>
      <c r="W3" s="59"/>
      <c r="X3" s="58" t="str">
        <f>IF(COUNTIF(X6:X39,"검토")&gt;0,"@@","OK")</f>
        <v>OK</v>
      </c>
      <c r="AA3" s="58" t="str">
        <f>IF(AA6='17년일출'!AC6,"OK","@@")</f>
        <v>OK</v>
      </c>
      <c r="AC3" s="58" t="str">
        <f>IF(COUNTIF(AC6:AC39,"검토")&gt;0,"@@","OK")</f>
        <v>OK</v>
      </c>
    </row>
    <row r="4" spans="1:43" s="18" customFormat="1" ht="30" customHeight="1" x14ac:dyDescent="0.3">
      <c r="A4" s="236" t="s">
        <v>475</v>
      </c>
      <c r="B4" s="243" t="s">
        <v>476</v>
      </c>
      <c r="C4" s="242" t="s">
        <v>477</v>
      </c>
      <c r="D4" s="241" t="s">
        <v>484</v>
      </c>
      <c r="E4" s="240" t="s">
        <v>478</v>
      </c>
      <c r="F4" s="239" t="s">
        <v>479</v>
      </c>
      <c r="G4" s="237" t="s">
        <v>798</v>
      </c>
      <c r="H4" s="244" t="s">
        <v>799</v>
      </c>
      <c r="I4" s="268"/>
      <c r="J4" s="246" t="s">
        <v>800</v>
      </c>
      <c r="K4" s="248" t="s">
        <v>801</v>
      </c>
      <c r="L4" s="249"/>
      <c r="M4" s="234" t="s">
        <v>802</v>
      </c>
      <c r="N4" s="254" t="s">
        <v>483</v>
      </c>
      <c r="O4" s="260" t="s">
        <v>827</v>
      </c>
      <c r="P4" s="260" t="s">
        <v>828</v>
      </c>
      <c r="Q4" s="253" t="s">
        <v>482</v>
      </c>
      <c r="S4" s="255" t="s">
        <v>486</v>
      </c>
      <c r="T4" s="184"/>
      <c r="U4" s="256" t="s">
        <v>487</v>
      </c>
      <c r="V4" s="256" t="s">
        <v>488</v>
      </c>
      <c r="W4" s="256"/>
      <c r="X4" s="256"/>
      <c r="Z4" s="257" t="s">
        <v>487</v>
      </c>
      <c r="AA4" s="252" t="s">
        <v>492</v>
      </c>
      <c r="AB4" s="252"/>
      <c r="AC4" s="252"/>
      <c r="AE4" s="257" t="s">
        <v>493</v>
      </c>
      <c r="AG4" s="258" t="s">
        <v>494</v>
      </c>
      <c r="AI4" s="258" t="s">
        <v>495</v>
      </c>
      <c r="AK4" s="259" t="s">
        <v>496</v>
      </c>
      <c r="AL4" s="259"/>
      <c r="AM4" s="259"/>
      <c r="AO4" s="252" t="s">
        <v>499</v>
      </c>
      <c r="AP4" s="252"/>
      <c r="AQ4" s="252"/>
    </row>
    <row r="5" spans="1:43" s="18" customFormat="1" ht="18" customHeight="1" x14ac:dyDescent="0.3">
      <c r="A5" s="236"/>
      <c r="B5" s="243"/>
      <c r="C5" s="242"/>
      <c r="D5" s="239"/>
      <c r="E5" s="240"/>
      <c r="F5" s="239"/>
      <c r="G5" s="238"/>
      <c r="H5" s="186" t="s">
        <v>480</v>
      </c>
      <c r="I5" s="186" t="s">
        <v>481</v>
      </c>
      <c r="J5" s="247"/>
      <c r="K5" s="116" t="s">
        <v>480</v>
      </c>
      <c r="L5" s="116" t="s">
        <v>481</v>
      </c>
      <c r="M5" s="235"/>
      <c r="N5" s="254"/>
      <c r="O5" s="261"/>
      <c r="P5" s="261"/>
      <c r="Q5" s="253"/>
      <c r="S5" s="256"/>
      <c r="T5" s="184"/>
      <c r="U5" s="256"/>
      <c r="V5" s="182" t="s">
        <v>489</v>
      </c>
      <c r="W5" s="182" t="s">
        <v>490</v>
      </c>
      <c r="X5" s="111" t="s">
        <v>491</v>
      </c>
      <c r="Z5" s="257"/>
      <c r="AA5" s="111" t="s">
        <v>489</v>
      </c>
      <c r="AB5" s="111" t="s">
        <v>490</v>
      </c>
      <c r="AC5" s="111" t="s">
        <v>491</v>
      </c>
      <c r="AE5" s="257"/>
      <c r="AG5" s="257"/>
      <c r="AI5" s="257"/>
      <c r="AK5" s="111" t="s">
        <v>497</v>
      </c>
      <c r="AL5" s="111" t="s">
        <v>498</v>
      </c>
      <c r="AM5" s="111" t="s">
        <v>491</v>
      </c>
      <c r="AO5" s="111" t="s">
        <v>497</v>
      </c>
      <c r="AP5" s="111" t="s">
        <v>498</v>
      </c>
      <c r="AQ5" s="111" t="s">
        <v>491</v>
      </c>
    </row>
    <row r="6" spans="1:43" ht="50.1" customHeight="1" x14ac:dyDescent="0.3">
      <c r="A6" s="44" t="s">
        <v>500</v>
      </c>
      <c r="B6" s="21"/>
      <c r="C6" s="21"/>
      <c r="D6" s="21"/>
      <c r="E6" s="21"/>
      <c r="F6" s="21"/>
      <c r="G6" s="37">
        <f>SUBTOTAL(9,G7:G39)/2</f>
        <v>0</v>
      </c>
      <c r="H6" s="37">
        <f t="shared" ref="H6:Q6" si="0">SUBTOTAL(9,H7:H39)/2</f>
        <v>0</v>
      </c>
      <c r="I6" s="37">
        <f t="shared" si="0"/>
        <v>0</v>
      </c>
      <c r="J6" s="37">
        <f t="shared" si="0"/>
        <v>0</v>
      </c>
      <c r="K6" s="37">
        <f t="shared" si="0"/>
        <v>0</v>
      </c>
      <c r="L6" s="37">
        <f t="shared" si="0"/>
        <v>0</v>
      </c>
      <c r="M6" s="37">
        <f t="shared" si="0"/>
        <v>0</v>
      </c>
      <c r="N6" s="37">
        <f t="shared" si="0"/>
        <v>0</v>
      </c>
      <c r="O6" s="37"/>
      <c r="P6" s="37"/>
      <c r="Q6" s="37">
        <f t="shared" si="0"/>
        <v>0</v>
      </c>
      <c r="S6" s="24"/>
      <c r="U6" s="24"/>
      <c r="V6" s="37">
        <f>SUBTOTAL(9,V7:V39)</f>
        <v>0</v>
      </c>
      <c r="W6" s="37">
        <f>SUBTOTAL(9,W7:W39)</f>
        <v>0</v>
      </c>
      <c r="X6" s="63" t="str">
        <f t="shared" ref="X6" si="1">IF(SUM($H6:$I6)=SUM($V6:$W6),"OK","검토")</f>
        <v>OK</v>
      </c>
      <c r="Z6" s="24"/>
      <c r="AA6" s="37">
        <f>SUBTOTAL(9,AA7:AA39)</f>
        <v>0</v>
      </c>
      <c r="AB6" s="37">
        <f>SUBTOTAL(9,AB7:AB39)</f>
        <v>0</v>
      </c>
      <c r="AC6" s="63" t="str">
        <f t="shared" ref="AC6" si="2">IF(SUM($H6:$I6)=SUM($V6:$W6),"OK","검토")</f>
        <v>OK</v>
      </c>
      <c r="AE6" s="24"/>
      <c r="AG6" s="24"/>
      <c r="AI6" s="24"/>
      <c r="AK6" s="37">
        <f>SUBTOTAL(9,AK7:AK39)</f>
        <v>0</v>
      </c>
      <c r="AL6" s="37">
        <f>SUBTOTAL(9,AL7:AL39)</f>
        <v>0</v>
      </c>
      <c r="AM6" s="44" t="str">
        <f>IF(COUNTIF(AM7:AM39,"@@")&gt;0,"@@","OK")</f>
        <v>OK</v>
      </c>
      <c r="AO6" s="37">
        <f>SUBTOTAL(9,AO7:AO39)</f>
        <v>0</v>
      </c>
      <c r="AP6" s="37">
        <f>SUBTOTAL(9,AP7:AP39)</f>
        <v>0</v>
      </c>
      <c r="AQ6" s="44" t="str">
        <f>IF(COUNTIF(AQ7:AQ39,"@@")&gt;0,"@@","OK")</f>
        <v>OK</v>
      </c>
    </row>
    <row r="7" spans="1:43" ht="50.1" customHeight="1" x14ac:dyDescent="0.3">
      <c r="A7" s="52" t="s">
        <v>805</v>
      </c>
      <c r="B7" s="53"/>
      <c r="C7" s="54"/>
      <c r="D7" s="53"/>
      <c r="E7" s="54"/>
      <c r="F7" s="53"/>
      <c r="G7" s="55">
        <f t="shared" ref="G7:M7" si="3">SUM(G8:G17)</f>
        <v>0</v>
      </c>
      <c r="H7" s="55">
        <f t="shared" si="3"/>
        <v>0</v>
      </c>
      <c r="I7" s="55">
        <f t="shared" si="3"/>
        <v>0</v>
      </c>
      <c r="J7" s="55">
        <f t="shared" si="3"/>
        <v>0</v>
      </c>
      <c r="K7" s="55">
        <f t="shared" si="3"/>
        <v>0</v>
      </c>
      <c r="L7" s="55">
        <f t="shared" si="3"/>
        <v>0</v>
      </c>
      <c r="M7" s="55">
        <f t="shared" si="3"/>
        <v>0</v>
      </c>
      <c r="N7" s="56"/>
      <c r="O7" s="183"/>
      <c r="P7" s="183"/>
      <c r="Q7" s="57"/>
      <c r="S7" s="25"/>
      <c r="U7" s="25"/>
      <c r="V7" s="38">
        <f>IF($U7&lt;&gt;"도비",IF($S7="국도비","직접입력",SUM($H7:$I7)),)</f>
        <v>0</v>
      </c>
      <c r="W7" s="38">
        <f>IF($U7="도비",SUM($H7:$I7),IF($S7="국도비","직접입력",SUM($H7:$I7)-$V7))</f>
        <v>0</v>
      </c>
      <c r="X7" s="25" t="str">
        <f>IF(SUM($H7:$I7)=SUM($V7:$W7),"OK","검토")</f>
        <v>OK</v>
      </c>
      <c r="Z7" s="25"/>
      <c r="AA7" s="38">
        <f>IF($U7&lt;&gt;"도비",IF($S7="국도비","직접입력",SUM($K7:$L7)),)</f>
        <v>0</v>
      </c>
      <c r="AB7" s="38">
        <f>IF($U7="도비",SUM(K7:L7),IF($S7="국도비","직접입력",SUM(K7:L7)-AA7))</f>
        <v>0</v>
      </c>
      <c r="AC7" s="25" t="str">
        <f>IF(SUM(K7:L7)=SUM(AA7:AB7),"OK","검토")</f>
        <v>OK</v>
      </c>
      <c r="AE7" s="25" t="str">
        <f>IF(AG7="","",IF(U7="도비","세입없음",CONCATENATE(AG7,"-",COUNTIF($AG$7:AG7,AG7))))</f>
        <v/>
      </c>
      <c r="AG7" s="25" t="str">
        <f t="array" ref="AG7">IF(C7="","",INDEX(구분표!$I$2:$I$313, MATCH(1,(구분표!$E$2:$E$313='17년특입'!B7)*(구분표!$F$2:$F$313='17년특입'!C7)*(구분표!$G$2:$G$313='17년특입'!A7),0)))</f>
        <v/>
      </c>
      <c r="AI7" s="25"/>
      <c r="AK7" s="38">
        <f>IF(AE7="",0,SUMIFS('17년일출'!$X$6:$X$223,'17년일출'!$AG$6:$AG$223,'17년특입'!$AE7))</f>
        <v>0</v>
      </c>
      <c r="AL7" s="38" t="str">
        <f>IF(AE7="","",COUNTIFS('17년일출'!$AG$6:$AG$223,'17년특입'!AE7))</f>
        <v/>
      </c>
      <c r="AM7" s="25" t="str">
        <f>IF(V7=AK7,"OK","@@")</f>
        <v>OK</v>
      </c>
      <c r="AO7" s="38">
        <f>IF(AE7="",0,SUMIFS('17년일출'!$AC$6:$AC$223,'17년일출'!$AG$6:$AG$223,'17년특입'!$AE7))</f>
        <v>0</v>
      </c>
      <c r="AP7" s="38" t="str">
        <f>IF(AE7="","",COUNTIFS('17년일출'!$AG$6:$AG$223,AE7))</f>
        <v/>
      </c>
      <c r="AQ7" s="25" t="str">
        <f>IF(AA7=AO7,"OK","@@")</f>
        <v>OK</v>
      </c>
    </row>
    <row r="8" spans="1:43" ht="50.1" customHeight="1" x14ac:dyDescent="0.3">
      <c r="A8" s="31" t="str">
        <f>IFERROR(VLOOKUP($C8,구분표!$A$2:$C$313,2,FALSE),"")</f>
        <v/>
      </c>
      <c r="B8" s="22" t="str">
        <f>IFERROR(VLOOKUP($C8,구분표!$A$2:$C$313,3,FALSE),"")</f>
        <v/>
      </c>
      <c r="C8" s="29"/>
      <c r="D8" s="33" t="s">
        <v>830</v>
      </c>
      <c r="E8" s="34"/>
      <c r="F8" s="33"/>
      <c r="G8" s="40"/>
      <c r="H8" s="38"/>
      <c r="I8" s="41"/>
      <c r="J8" s="46">
        <f t="shared" ref="J8:J39" si="4">SUM(G8:I8)</f>
        <v>0</v>
      </c>
      <c r="K8" s="38"/>
      <c r="L8" s="41"/>
      <c r="M8" s="48">
        <f t="shared" ref="M8:M39" si="5">SUM(G8,K8,L8)</f>
        <v>0</v>
      </c>
      <c r="N8" s="25" t="str">
        <f t="shared" ref="N8:N39" si="6">IF(AND((J8=0),(M8&gt;0)),"O",IF(AND((H8&lt;0),(J8-M8&lt;0)),"O","X"))</f>
        <v>X</v>
      </c>
      <c r="O8" s="60"/>
      <c r="P8" s="60"/>
      <c r="Q8" s="112"/>
      <c r="S8" s="25"/>
      <c r="U8" s="25"/>
      <c r="V8" s="38">
        <f t="shared" ref="V8:V39" si="7">IF($U8&lt;&gt;"도비",IF($S8="국도비","직접입력",SUM($H8:$I8)),)</f>
        <v>0</v>
      </c>
      <c r="W8" s="38">
        <f t="shared" ref="W8:W39" si="8">IF($U8="도비",SUM($H8:$I8),IF($S8="국도비","직접입력",SUM($H8:$I8)-$V8))</f>
        <v>0</v>
      </c>
      <c r="X8" s="25" t="str">
        <f t="shared" ref="X8:X39" si="9">IF(SUM($H8:$I8)=SUM($V8:$W8),"OK","검토")</f>
        <v>OK</v>
      </c>
      <c r="Z8" s="25"/>
      <c r="AA8" s="38">
        <f t="shared" ref="AA8:AA39" si="10">IF($U8&lt;&gt;"도비",IF($S8="국도비","직접입력",SUM($K8:$L8)),)</f>
        <v>0</v>
      </c>
      <c r="AB8" s="38">
        <f t="shared" ref="AB8:AB39" si="11">IF($U8="도비",SUM(K8:L8),IF($S8="국도비","직접입력",SUM(K8:L8)-AA8))</f>
        <v>0</v>
      </c>
      <c r="AC8" s="25" t="str">
        <f t="shared" ref="AC8:AC39" si="12">IF(SUM(K8:L8)=SUM(AA8:AB8),"OK","검토")</f>
        <v>OK</v>
      </c>
      <c r="AE8" s="25" t="str">
        <f>IF(AG8="","",IF(U8="도비","세입없음",CONCATENATE(AG8,"-",COUNTIF($AG$7:AG8,AG8))))</f>
        <v/>
      </c>
      <c r="AG8" s="25" t="str">
        <f t="array" ref="AG8">IF(C8="","",INDEX(구분표!$I$2:$I$313, MATCH(1,(구분표!$E$2:$E$313='17년특입'!B8)*(구분표!$F$2:$F$313='17년특입'!C8)*(구분표!$G$2:$G$313='17년특입'!A8),0)))</f>
        <v/>
      </c>
      <c r="AI8" s="25"/>
      <c r="AK8" s="38">
        <f>IF(AE8="",0,SUMIFS('17년일출'!$X$6:$X$223,'17년일출'!$AG$6:$AG$223,'17년특입'!$AE8))</f>
        <v>0</v>
      </c>
      <c r="AL8" s="38" t="str">
        <f>IF(AE8="","",COUNTIFS('17년일출'!$AG$6:$AG$223,'17년특입'!AE8))</f>
        <v/>
      </c>
      <c r="AM8" s="25" t="str">
        <f t="shared" ref="AM8:AM39" si="13">IF(V8=AK8,"OK","@@")</f>
        <v>OK</v>
      </c>
      <c r="AO8" s="38">
        <f>IF(AE8="",0,SUMIFS('17년일출'!$AC$6:$AC$223,'17년일출'!$AG$6:$AG$223,'17년특입'!$AE8))</f>
        <v>0</v>
      </c>
      <c r="AP8" s="38" t="str">
        <f>IF(AE8="","",COUNTIFS('17년일출'!$AG$6:$AG$223,AE8))</f>
        <v/>
      </c>
      <c r="AQ8" s="25" t="str">
        <f t="shared" ref="AQ8:AQ39" si="14">IF(AA8=AO8,"OK","@@")</f>
        <v>OK</v>
      </c>
    </row>
    <row r="9" spans="1:43" ht="50.1" customHeight="1" x14ac:dyDescent="0.3">
      <c r="A9" s="31" t="str">
        <f>IFERROR(VLOOKUP($C9,구분표!$A$2:$C$313,2,FALSE),"")</f>
        <v/>
      </c>
      <c r="B9" s="22" t="str">
        <f>IFERROR(VLOOKUP($C9,구분표!$A$2:$C$313,3,FALSE),"")</f>
        <v/>
      </c>
      <c r="C9" s="29"/>
      <c r="D9" s="33" t="s">
        <v>831</v>
      </c>
      <c r="E9" s="34"/>
      <c r="F9" s="33"/>
      <c r="G9" s="40"/>
      <c r="H9" s="38"/>
      <c r="I9" s="41"/>
      <c r="J9" s="46">
        <f t="shared" si="4"/>
        <v>0</v>
      </c>
      <c r="K9" s="38"/>
      <c r="L9" s="41"/>
      <c r="M9" s="48">
        <f t="shared" si="5"/>
        <v>0</v>
      </c>
      <c r="N9" s="25" t="str">
        <f t="shared" si="6"/>
        <v>X</v>
      </c>
      <c r="O9" s="60"/>
      <c r="P9" s="60"/>
      <c r="Q9" s="112"/>
      <c r="S9" s="25"/>
      <c r="U9" s="25"/>
      <c r="V9" s="38">
        <f t="shared" si="7"/>
        <v>0</v>
      </c>
      <c r="W9" s="38">
        <f t="shared" si="8"/>
        <v>0</v>
      </c>
      <c r="X9" s="25" t="str">
        <f t="shared" si="9"/>
        <v>OK</v>
      </c>
      <c r="Z9" s="25"/>
      <c r="AA9" s="38">
        <f t="shared" si="10"/>
        <v>0</v>
      </c>
      <c r="AB9" s="38">
        <f t="shared" si="11"/>
        <v>0</v>
      </c>
      <c r="AC9" s="25" t="str">
        <f t="shared" si="12"/>
        <v>OK</v>
      </c>
      <c r="AE9" s="25" t="str">
        <f>IF(AG9="","",IF(U9="도비","세입없음",CONCATENATE(AG9,"-",COUNTIF($AG$7:AG9,AG9))))</f>
        <v/>
      </c>
      <c r="AG9" s="25" t="str">
        <f t="array" ref="AG9">IF(C9="","",INDEX(구분표!$I$2:$I$313, MATCH(1,(구분표!$E$2:$E$313='17년특입'!B9)*(구분표!$F$2:$F$313='17년특입'!C9)*(구분표!$G$2:$G$313='17년특입'!A9),0)))</f>
        <v/>
      </c>
      <c r="AI9" s="25"/>
      <c r="AK9" s="38">
        <f>IF(AE9="",0,SUMIFS('17년일출'!$X$6:$X$223,'17년일출'!$AG$6:$AG$223,'17년특입'!$AE9))</f>
        <v>0</v>
      </c>
      <c r="AL9" s="38" t="str">
        <f>IF(AE9="","",COUNTIFS('17년일출'!$AG$6:$AG$223,'17년특입'!AE9))</f>
        <v/>
      </c>
      <c r="AM9" s="25" t="str">
        <f t="shared" si="13"/>
        <v>OK</v>
      </c>
      <c r="AO9" s="38">
        <f>IF(AE9="",0,SUMIFS('17년일출'!$AC$6:$AC$223,'17년일출'!$AG$6:$AG$223,'17년특입'!$AE9))</f>
        <v>0</v>
      </c>
      <c r="AP9" s="38" t="str">
        <f>IF(AE9="","",COUNTIFS('17년일출'!$AG$6:$AG$223,AE9))</f>
        <v/>
      </c>
      <c r="AQ9" s="25" t="str">
        <f t="shared" si="14"/>
        <v>OK</v>
      </c>
    </row>
    <row r="10" spans="1:43" ht="50.1" customHeight="1" x14ac:dyDescent="0.3">
      <c r="A10" s="31" t="str">
        <f>IFERROR(VLOOKUP($C10,구분표!$A$2:$C$313,2,FALSE),"")</f>
        <v/>
      </c>
      <c r="B10" s="22" t="str">
        <f>IFERROR(VLOOKUP($C10,구분표!$A$2:$C$313,3,FALSE),"")</f>
        <v/>
      </c>
      <c r="C10" s="29"/>
      <c r="D10" s="33"/>
      <c r="E10" s="34"/>
      <c r="F10" s="33"/>
      <c r="G10" s="40"/>
      <c r="H10" s="38"/>
      <c r="I10" s="41"/>
      <c r="J10" s="46">
        <f t="shared" si="4"/>
        <v>0</v>
      </c>
      <c r="K10" s="38"/>
      <c r="L10" s="41"/>
      <c r="M10" s="48">
        <f t="shared" si="5"/>
        <v>0</v>
      </c>
      <c r="N10" s="25" t="str">
        <f t="shared" si="6"/>
        <v>X</v>
      </c>
      <c r="O10" s="60"/>
      <c r="P10" s="60"/>
      <c r="Q10" s="112"/>
      <c r="S10" s="25"/>
      <c r="U10" s="25"/>
      <c r="V10" s="38">
        <f t="shared" si="7"/>
        <v>0</v>
      </c>
      <c r="W10" s="38">
        <f t="shared" si="8"/>
        <v>0</v>
      </c>
      <c r="X10" s="25" t="str">
        <f t="shared" si="9"/>
        <v>OK</v>
      </c>
      <c r="Z10" s="25"/>
      <c r="AA10" s="38">
        <f t="shared" si="10"/>
        <v>0</v>
      </c>
      <c r="AB10" s="38">
        <f t="shared" si="11"/>
        <v>0</v>
      </c>
      <c r="AC10" s="25" t="str">
        <f t="shared" si="12"/>
        <v>OK</v>
      </c>
      <c r="AE10" s="25" t="str">
        <f>IF(AG10="","",IF(U10="도비","세입없음",CONCATENATE(AG10,"-",COUNTIF($AG$7:AG10,AG10))))</f>
        <v/>
      </c>
      <c r="AG10" s="25" t="str">
        <f t="array" ref="AG10">IF(C10="","",INDEX(구분표!$I$2:$I$313, MATCH(1,(구분표!$E$2:$E$313='17년특입'!B10)*(구분표!$F$2:$F$313='17년특입'!C10)*(구분표!$G$2:$G$313='17년특입'!A10),0)))</f>
        <v/>
      </c>
      <c r="AI10" s="25"/>
      <c r="AK10" s="38">
        <f>IF(AE10="",0,SUMIFS('17년일출'!$X$6:$X$223,'17년일출'!$AG$6:$AG$223,'17년특입'!$AE10))</f>
        <v>0</v>
      </c>
      <c r="AL10" s="38" t="str">
        <f>IF(AE10="","",COUNTIFS('17년일출'!$AG$6:$AG$223,'17년특입'!AE10))</f>
        <v/>
      </c>
      <c r="AM10" s="25" t="str">
        <f t="shared" si="13"/>
        <v>OK</v>
      </c>
      <c r="AO10" s="38">
        <f>IF(AE10="",0,SUMIFS('17년일출'!$AC$6:$AC$223,'17년일출'!$AG$6:$AG$223,'17년특입'!$AE10))</f>
        <v>0</v>
      </c>
      <c r="AP10" s="38" t="str">
        <f>IF(AE10="","",COUNTIFS('17년일출'!$AG$6:$AG$223,AE10))</f>
        <v/>
      </c>
      <c r="AQ10" s="25" t="str">
        <f t="shared" si="14"/>
        <v>OK</v>
      </c>
    </row>
    <row r="11" spans="1:43" ht="50.1" customHeight="1" x14ac:dyDescent="0.3">
      <c r="A11" s="31" t="str">
        <f>IFERROR(VLOOKUP($C11,구분표!$A$2:$C$313,2,FALSE),"")</f>
        <v/>
      </c>
      <c r="B11" s="22" t="str">
        <f>IFERROR(VLOOKUP($C11,구분표!$A$2:$C$313,3,FALSE),"")</f>
        <v/>
      </c>
      <c r="C11" s="29"/>
      <c r="D11" s="33"/>
      <c r="E11" s="34"/>
      <c r="F11" s="33"/>
      <c r="G11" s="40"/>
      <c r="H11" s="38"/>
      <c r="I11" s="41"/>
      <c r="J11" s="46">
        <f t="shared" si="4"/>
        <v>0</v>
      </c>
      <c r="K11" s="38"/>
      <c r="L11" s="41"/>
      <c r="M11" s="48">
        <f t="shared" si="5"/>
        <v>0</v>
      </c>
      <c r="N11" s="25" t="str">
        <f t="shared" si="6"/>
        <v>X</v>
      </c>
      <c r="O11" s="60"/>
      <c r="P11" s="60"/>
      <c r="Q11" s="112"/>
      <c r="S11" s="25"/>
      <c r="U11" s="25"/>
      <c r="V11" s="38">
        <f t="shared" si="7"/>
        <v>0</v>
      </c>
      <c r="W11" s="38">
        <f t="shared" si="8"/>
        <v>0</v>
      </c>
      <c r="X11" s="25" t="str">
        <f t="shared" si="9"/>
        <v>OK</v>
      </c>
      <c r="Z11" s="25"/>
      <c r="AA11" s="38">
        <f t="shared" si="10"/>
        <v>0</v>
      </c>
      <c r="AB11" s="38">
        <f t="shared" si="11"/>
        <v>0</v>
      </c>
      <c r="AC11" s="25" t="str">
        <f t="shared" si="12"/>
        <v>OK</v>
      </c>
      <c r="AE11" s="25" t="str">
        <f>IF(AG11="","",IF(U11="도비","세입없음",CONCATENATE(AG11,"-",COUNTIF($AG$7:AG11,AG11))))</f>
        <v/>
      </c>
      <c r="AG11" s="25" t="str">
        <f t="array" ref="AG11">IF(C11="","",INDEX(구분표!$I$2:$I$313, MATCH(1,(구분표!$E$2:$E$313='17년특입'!B11)*(구분표!$F$2:$F$313='17년특입'!C11)*(구분표!$G$2:$G$313='17년특입'!A11),0)))</f>
        <v/>
      </c>
      <c r="AI11" s="25"/>
      <c r="AK11" s="38">
        <f>IF(AE11="",0,SUMIFS('17년일출'!$X$6:$X$223,'17년일출'!$AG$6:$AG$223,'17년특입'!$AE11))</f>
        <v>0</v>
      </c>
      <c r="AL11" s="38" t="str">
        <f>IF(AE11="","",COUNTIFS('17년일출'!$AG$6:$AG$223,'17년특입'!AE11))</f>
        <v/>
      </c>
      <c r="AM11" s="25" t="str">
        <f t="shared" si="13"/>
        <v>OK</v>
      </c>
      <c r="AO11" s="38">
        <f>IF(AE11="",0,SUMIFS('17년일출'!$AC$6:$AC$223,'17년일출'!$AG$6:$AG$223,'17년특입'!$AE11))</f>
        <v>0</v>
      </c>
      <c r="AP11" s="38" t="str">
        <f>IF(AE11="","",COUNTIFS('17년일출'!$AG$6:$AG$223,AE11))</f>
        <v/>
      </c>
      <c r="AQ11" s="25" t="str">
        <f t="shared" si="14"/>
        <v>OK</v>
      </c>
    </row>
    <row r="12" spans="1:43" ht="50.1" customHeight="1" x14ac:dyDescent="0.3">
      <c r="A12" s="31" t="str">
        <f>IFERROR(VLOOKUP($C12,구분표!$A$2:$C$313,2,FALSE),"")</f>
        <v/>
      </c>
      <c r="B12" s="22" t="str">
        <f>IFERROR(VLOOKUP($C12,구분표!$A$2:$C$313,3,FALSE),"")</f>
        <v/>
      </c>
      <c r="C12" s="29"/>
      <c r="D12" s="33"/>
      <c r="E12" s="34"/>
      <c r="F12" s="33"/>
      <c r="G12" s="40"/>
      <c r="H12" s="38"/>
      <c r="I12" s="41"/>
      <c r="J12" s="46">
        <f t="shared" si="4"/>
        <v>0</v>
      </c>
      <c r="K12" s="38"/>
      <c r="L12" s="41"/>
      <c r="M12" s="48">
        <f t="shared" si="5"/>
        <v>0</v>
      </c>
      <c r="N12" s="25" t="str">
        <f t="shared" si="6"/>
        <v>X</v>
      </c>
      <c r="O12" s="60"/>
      <c r="P12" s="60"/>
      <c r="Q12" s="112"/>
      <c r="S12" s="25"/>
      <c r="U12" s="25"/>
      <c r="V12" s="38">
        <f t="shared" si="7"/>
        <v>0</v>
      </c>
      <c r="W12" s="38">
        <f t="shared" si="8"/>
        <v>0</v>
      </c>
      <c r="X12" s="25" t="str">
        <f t="shared" si="9"/>
        <v>OK</v>
      </c>
      <c r="Z12" s="25"/>
      <c r="AA12" s="38">
        <f t="shared" si="10"/>
        <v>0</v>
      </c>
      <c r="AB12" s="38">
        <f t="shared" si="11"/>
        <v>0</v>
      </c>
      <c r="AC12" s="25" t="str">
        <f t="shared" si="12"/>
        <v>OK</v>
      </c>
      <c r="AE12" s="25" t="str">
        <f>IF(AG12="","",IF(U12="도비","세입없음",CONCATENATE(AG12,"-",COUNTIF($AG$7:AG12,AG12))))</f>
        <v/>
      </c>
      <c r="AG12" s="25" t="str">
        <f t="array" ref="AG12">IF(C12="","",INDEX(구분표!$I$2:$I$313, MATCH(1,(구분표!$E$2:$E$313='17년특입'!B12)*(구분표!$F$2:$F$313='17년특입'!C12)*(구분표!$G$2:$G$313='17년특입'!A12),0)))</f>
        <v/>
      </c>
      <c r="AI12" s="25"/>
      <c r="AK12" s="38">
        <f>IF(AE12="",0,SUMIFS('17년일출'!$X$6:$X$223,'17년일출'!$AG$6:$AG$223,'17년특입'!$AE12))</f>
        <v>0</v>
      </c>
      <c r="AL12" s="38" t="str">
        <f>IF(AE12="","",COUNTIFS('17년일출'!$AG$6:$AG$223,'17년특입'!AE12))</f>
        <v/>
      </c>
      <c r="AM12" s="25" t="str">
        <f t="shared" si="13"/>
        <v>OK</v>
      </c>
      <c r="AO12" s="38">
        <f>IF(AE12="",0,SUMIFS('17년일출'!$AC$6:$AC$223,'17년일출'!$AG$6:$AG$223,'17년특입'!$AE12))</f>
        <v>0</v>
      </c>
      <c r="AP12" s="38" t="str">
        <f>IF(AE12="","",COUNTIFS('17년일출'!$AG$6:$AG$223,AE12))</f>
        <v/>
      </c>
      <c r="AQ12" s="25" t="str">
        <f t="shared" si="14"/>
        <v>OK</v>
      </c>
    </row>
    <row r="13" spans="1:43" ht="50.1" customHeight="1" x14ac:dyDescent="0.3">
      <c r="A13" s="31" t="str">
        <f>IFERROR(VLOOKUP($C13,구분표!$A$2:$C$313,2,FALSE),"")</f>
        <v/>
      </c>
      <c r="B13" s="22" t="str">
        <f>IFERROR(VLOOKUP($C13,구분표!$A$2:$C$313,3,FALSE),"")</f>
        <v/>
      </c>
      <c r="C13" s="29"/>
      <c r="D13" s="33"/>
      <c r="E13" s="34"/>
      <c r="F13" s="33"/>
      <c r="G13" s="40"/>
      <c r="H13" s="38"/>
      <c r="I13" s="41"/>
      <c r="J13" s="46">
        <f t="shared" si="4"/>
        <v>0</v>
      </c>
      <c r="K13" s="38"/>
      <c r="L13" s="41"/>
      <c r="M13" s="48">
        <f t="shared" si="5"/>
        <v>0</v>
      </c>
      <c r="N13" s="25" t="str">
        <f t="shared" si="6"/>
        <v>X</v>
      </c>
      <c r="O13" s="60"/>
      <c r="P13" s="60"/>
      <c r="Q13" s="112"/>
      <c r="S13" s="25"/>
      <c r="U13" s="25"/>
      <c r="V13" s="38">
        <f t="shared" si="7"/>
        <v>0</v>
      </c>
      <c r="W13" s="38">
        <f t="shared" si="8"/>
        <v>0</v>
      </c>
      <c r="X13" s="25" t="str">
        <f t="shared" si="9"/>
        <v>OK</v>
      </c>
      <c r="Z13" s="25"/>
      <c r="AA13" s="38">
        <f t="shared" si="10"/>
        <v>0</v>
      </c>
      <c r="AB13" s="38">
        <f t="shared" si="11"/>
        <v>0</v>
      </c>
      <c r="AC13" s="25" t="str">
        <f t="shared" si="12"/>
        <v>OK</v>
      </c>
      <c r="AE13" s="25" t="str">
        <f>IF(AG13="","",IF(U13="도비","세입없음",CONCATENATE(AG13,"-",COUNTIF($AG$7:AG13,AG13))))</f>
        <v/>
      </c>
      <c r="AG13" s="25" t="str">
        <f t="array" ref="AG13">IF(C13="","",INDEX(구분표!$I$2:$I$313, MATCH(1,(구분표!$E$2:$E$313='17년특입'!B13)*(구분표!$F$2:$F$313='17년특입'!C13)*(구분표!$G$2:$G$313='17년특입'!A13),0)))</f>
        <v/>
      </c>
      <c r="AI13" s="25"/>
      <c r="AK13" s="38">
        <f>IF(AE13="",0,SUMIFS('17년일출'!$X$6:$X$223,'17년일출'!$AG$6:$AG$223,'17년특입'!$AE13))</f>
        <v>0</v>
      </c>
      <c r="AL13" s="38" t="str">
        <f>IF(AE13="","",COUNTIFS('17년일출'!$AG$6:$AG$223,'17년특입'!AE13))</f>
        <v/>
      </c>
      <c r="AM13" s="25" t="str">
        <f t="shared" si="13"/>
        <v>OK</v>
      </c>
      <c r="AO13" s="38">
        <f>IF(AE13="",0,SUMIFS('17년일출'!$AC$6:$AC$223,'17년일출'!$AG$6:$AG$223,'17년특입'!$AE13))</f>
        <v>0</v>
      </c>
      <c r="AP13" s="38" t="str">
        <f>IF(AE13="","",COUNTIFS('17년일출'!$AG$6:$AG$223,AE13))</f>
        <v/>
      </c>
      <c r="AQ13" s="25" t="str">
        <f t="shared" si="14"/>
        <v>OK</v>
      </c>
    </row>
    <row r="14" spans="1:43" ht="50.1" customHeight="1" x14ac:dyDescent="0.3">
      <c r="A14" s="31" t="str">
        <f>IFERROR(VLOOKUP($C14,구분표!$A$2:$C$313,2,FALSE),"")</f>
        <v/>
      </c>
      <c r="B14" s="22" t="str">
        <f>IFERROR(VLOOKUP($C14,구분표!$A$2:$C$313,3,FALSE),"")</f>
        <v/>
      </c>
      <c r="C14" s="29"/>
      <c r="D14" s="33"/>
      <c r="E14" s="34"/>
      <c r="F14" s="33"/>
      <c r="G14" s="40"/>
      <c r="H14" s="38"/>
      <c r="I14" s="41"/>
      <c r="J14" s="46">
        <f t="shared" si="4"/>
        <v>0</v>
      </c>
      <c r="K14" s="38"/>
      <c r="L14" s="41"/>
      <c r="M14" s="48">
        <f t="shared" si="5"/>
        <v>0</v>
      </c>
      <c r="N14" s="25" t="str">
        <f t="shared" si="6"/>
        <v>X</v>
      </c>
      <c r="O14" s="60"/>
      <c r="P14" s="60"/>
      <c r="Q14" s="112"/>
      <c r="S14" s="25"/>
      <c r="U14" s="25"/>
      <c r="V14" s="38">
        <f t="shared" si="7"/>
        <v>0</v>
      </c>
      <c r="W14" s="38">
        <f t="shared" si="8"/>
        <v>0</v>
      </c>
      <c r="X14" s="25" t="str">
        <f t="shared" si="9"/>
        <v>OK</v>
      </c>
      <c r="Z14" s="25"/>
      <c r="AA14" s="38">
        <f t="shared" si="10"/>
        <v>0</v>
      </c>
      <c r="AB14" s="38">
        <f t="shared" si="11"/>
        <v>0</v>
      </c>
      <c r="AC14" s="25" t="str">
        <f t="shared" si="12"/>
        <v>OK</v>
      </c>
      <c r="AE14" s="25" t="str">
        <f>IF(AG14="","",IF(U14="도비","세입없음",CONCATENATE(AG14,"-",COUNTIF($AG$7:AG14,AG14))))</f>
        <v/>
      </c>
      <c r="AG14" s="25" t="str">
        <f t="array" ref="AG14">IF(C14="","",INDEX(구분표!$I$2:$I$313, MATCH(1,(구분표!$E$2:$E$313='17년특입'!B14)*(구분표!$F$2:$F$313='17년특입'!C14)*(구분표!$G$2:$G$313='17년특입'!A14),0)))</f>
        <v/>
      </c>
      <c r="AI14" s="25"/>
      <c r="AK14" s="38">
        <f>IF(AE14="",0,SUMIFS('17년일출'!$X$6:$X$223,'17년일출'!$AG$6:$AG$223,'17년특입'!$AE14))</f>
        <v>0</v>
      </c>
      <c r="AL14" s="38" t="str">
        <f>IF(AE14="","",COUNTIFS('17년일출'!$AG$6:$AG$223,'17년특입'!AE14))</f>
        <v/>
      </c>
      <c r="AM14" s="25" t="str">
        <f t="shared" si="13"/>
        <v>OK</v>
      </c>
      <c r="AO14" s="38">
        <f>IF(AE14="",0,SUMIFS('17년일출'!$AC$6:$AC$223,'17년일출'!$AG$6:$AG$223,'17년특입'!$AE14))</f>
        <v>0</v>
      </c>
      <c r="AP14" s="38" t="str">
        <f>IF(AE14="","",COUNTIFS('17년일출'!$AG$6:$AG$223,AE14))</f>
        <v/>
      </c>
      <c r="AQ14" s="25" t="str">
        <f t="shared" si="14"/>
        <v>OK</v>
      </c>
    </row>
    <row r="15" spans="1:43" ht="50.1" customHeight="1" x14ac:dyDescent="0.3">
      <c r="A15" s="31" t="str">
        <f>IFERROR(VLOOKUP($C15,구분표!$A$2:$C$313,2,FALSE),"")</f>
        <v/>
      </c>
      <c r="B15" s="22" t="str">
        <f>IFERROR(VLOOKUP($C15,구분표!$A$2:$C$313,3,FALSE),"")</f>
        <v/>
      </c>
      <c r="C15" s="29"/>
      <c r="D15" s="33"/>
      <c r="E15" s="34"/>
      <c r="F15" s="33"/>
      <c r="G15" s="40"/>
      <c r="H15" s="38"/>
      <c r="I15" s="41"/>
      <c r="J15" s="46">
        <f t="shared" si="4"/>
        <v>0</v>
      </c>
      <c r="K15" s="38"/>
      <c r="L15" s="41"/>
      <c r="M15" s="48">
        <f t="shared" si="5"/>
        <v>0</v>
      </c>
      <c r="N15" s="25" t="str">
        <f t="shared" si="6"/>
        <v>X</v>
      </c>
      <c r="O15" s="60"/>
      <c r="P15" s="60"/>
      <c r="Q15" s="112"/>
      <c r="S15" s="25"/>
      <c r="U15" s="25"/>
      <c r="V15" s="38">
        <f t="shared" si="7"/>
        <v>0</v>
      </c>
      <c r="W15" s="38">
        <f t="shared" si="8"/>
        <v>0</v>
      </c>
      <c r="X15" s="25" t="str">
        <f t="shared" si="9"/>
        <v>OK</v>
      </c>
      <c r="Z15" s="25"/>
      <c r="AA15" s="38">
        <f t="shared" si="10"/>
        <v>0</v>
      </c>
      <c r="AB15" s="38">
        <f t="shared" si="11"/>
        <v>0</v>
      </c>
      <c r="AC15" s="25" t="str">
        <f t="shared" si="12"/>
        <v>OK</v>
      </c>
      <c r="AE15" s="25" t="str">
        <f>IF(AG15="","",IF(U15="도비","세입없음",CONCATENATE(AG15,"-",COUNTIF($AG$7:AG15,AG15))))</f>
        <v/>
      </c>
      <c r="AG15" s="25" t="str">
        <f t="array" ref="AG15">IF(C15="","",INDEX(구분표!$I$2:$I$313, MATCH(1,(구분표!$E$2:$E$313='17년특입'!B15)*(구분표!$F$2:$F$313='17년특입'!C15)*(구분표!$G$2:$G$313='17년특입'!A15),0)))</f>
        <v/>
      </c>
      <c r="AI15" s="25"/>
      <c r="AK15" s="38">
        <f>IF(AE15="",0,SUMIFS('17년일출'!$X$6:$X$223,'17년일출'!$AG$6:$AG$223,'17년특입'!$AE15))</f>
        <v>0</v>
      </c>
      <c r="AL15" s="38" t="str">
        <f>IF(AE15="","",COUNTIFS('17년일출'!$AG$6:$AG$223,'17년특입'!AE15))</f>
        <v/>
      </c>
      <c r="AM15" s="25" t="str">
        <f t="shared" si="13"/>
        <v>OK</v>
      </c>
      <c r="AO15" s="38">
        <f>IF(AE15="",0,SUMIFS('17년일출'!$AC$6:$AC$223,'17년일출'!$AG$6:$AG$223,'17년특입'!$AE15))</f>
        <v>0</v>
      </c>
      <c r="AP15" s="38" t="str">
        <f>IF(AE15="","",COUNTIFS('17년일출'!$AG$6:$AG$223,AE15))</f>
        <v/>
      </c>
      <c r="AQ15" s="25" t="str">
        <f t="shared" si="14"/>
        <v>OK</v>
      </c>
    </row>
    <row r="16" spans="1:43" ht="50.1" customHeight="1" x14ac:dyDescent="0.3">
      <c r="A16" s="31" t="str">
        <f>IFERROR(VLOOKUP($C16,구분표!$A$2:$C$313,2,FALSE),"")</f>
        <v/>
      </c>
      <c r="B16" s="22" t="str">
        <f>IFERROR(VLOOKUP($C16,구분표!$A$2:$C$313,3,FALSE),"")</f>
        <v/>
      </c>
      <c r="C16" s="29"/>
      <c r="D16" s="33"/>
      <c r="E16" s="34"/>
      <c r="F16" s="33"/>
      <c r="G16" s="40"/>
      <c r="H16" s="38"/>
      <c r="I16" s="41"/>
      <c r="J16" s="46">
        <f t="shared" si="4"/>
        <v>0</v>
      </c>
      <c r="K16" s="38"/>
      <c r="L16" s="41"/>
      <c r="M16" s="48">
        <f t="shared" si="5"/>
        <v>0</v>
      </c>
      <c r="N16" s="25" t="str">
        <f t="shared" si="6"/>
        <v>X</v>
      </c>
      <c r="O16" s="60"/>
      <c r="P16" s="60"/>
      <c r="Q16" s="112"/>
      <c r="S16" s="25"/>
      <c r="U16" s="25"/>
      <c r="V16" s="38">
        <f t="shared" si="7"/>
        <v>0</v>
      </c>
      <c r="W16" s="38">
        <f t="shared" si="8"/>
        <v>0</v>
      </c>
      <c r="X16" s="25" t="str">
        <f t="shared" si="9"/>
        <v>OK</v>
      </c>
      <c r="Z16" s="25"/>
      <c r="AA16" s="38">
        <f t="shared" si="10"/>
        <v>0</v>
      </c>
      <c r="AB16" s="38">
        <f t="shared" si="11"/>
        <v>0</v>
      </c>
      <c r="AC16" s="25" t="str">
        <f t="shared" si="12"/>
        <v>OK</v>
      </c>
      <c r="AE16" s="25" t="str">
        <f>IF(AG16="","",IF(U16="도비","세입없음",CONCATENATE(AG16,"-",COUNTIF($AG$7:AG16,AG16))))</f>
        <v/>
      </c>
      <c r="AG16" s="25" t="str">
        <f t="array" ref="AG16">IF(C16="","",INDEX(구분표!$I$2:$I$313, MATCH(1,(구분표!$E$2:$E$313='17년특입'!B16)*(구분표!$F$2:$F$313='17년특입'!C16)*(구분표!$G$2:$G$313='17년특입'!A16),0)))</f>
        <v/>
      </c>
      <c r="AI16" s="25"/>
      <c r="AK16" s="38">
        <f>IF(AE16="",0,SUMIFS('17년일출'!$X$6:$X$223,'17년일출'!$AG$6:$AG$223,'17년특입'!$AE16))</f>
        <v>0</v>
      </c>
      <c r="AL16" s="38" t="str">
        <f>IF(AE16="","",COUNTIFS('17년일출'!$AG$6:$AG$223,'17년특입'!AE16))</f>
        <v/>
      </c>
      <c r="AM16" s="25" t="str">
        <f t="shared" si="13"/>
        <v>OK</v>
      </c>
      <c r="AO16" s="38">
        <f>IF(AE16="",0,SUMIFS('17년일출'!$AC$6:$AC$223,'17년일출'!$AG$6:$AG$223,'17년특입'!$AE16))</f>
        <v>0</v>
      </c>
      <c r="AP16" s="38" t="str">
        <f>IF(AE16="","",COUNTIFS('17년일출'!$AG$6:$AG$223,AE16))</f>
        <v/>
      </c>
      <c r="AQ16" s="25" t="str">
        <f t="shared" si="14"/>
        <v>OK</v>
      </c>
    </row>
    <row r="17" spans="1:43" ht="50.1" customHeight="1" x14ac:dyDescent="0.3">
      <c r="A17" s="31" t="str">
        <f>IFERROR(VLOOKUP($C17,구분표!$A$2:$C$313,2,FALSE),"")</f>
        <v/>
      </c>
      <c r="B17" s="22" t="str">
        <f>IFERROR(VLOOKUP($C17,구분표!$A$2:$C$313,3,FALSE),"")</f>
        <v/>
      </c>
      <c r="C17" s="29"/>
      <c r="D17" s="33"/>
      <c r="E17" s="34"/>
      <c r="F17" s="33"/>
      <c r="G17" s="40"/>
      <c r="H17" s="38"/>
      <c r="I17" s="41"/>
      <c r="J17" s="46">
        <f t="shared" si="4"/>
        <v>0</v>
      </c>
      <c r="K17" s="38"/>
      <c r="L17" s="41"/>
      <c r="M17" s="48">
        <f t="shared" si="5"/>
        <v>0</v>
      </c>
      <c r="N17" s="25" t="str">
        <f t="shared" si="6"/>
        <v>X</v>
      </c>
      <c r="O17" s="60"/>
      <c r="P17" s="60"/>
      <c r="Q17" s="112"/>
      <c r="S17" s="25"/>
      <c r="U17" s="25"/>
      <c r="V17" s="38">
        <f t="shared" si="7"/>
        <v>0</v>
      </c>
      <c r="W17" s="38">
        <f t="shared" si="8"/>
        <v>0</v>
      </c>
      <c r="X17" s="25" t="str">
        <f t="shared" si="9"/>
        <v>OK</v>
      </c>
      <c r="Z17" s="25"/>
      <c r="AA17" s="38">
        <f t="shared" si="10"/>
        <v>0</v>
      </c>
      <c r="AB17" s="38">
        <f t="shared" si="11"/>
        <v>0</v>
      </c>
      <c r="AC17" s="25" t="str">
        <f t="shared" si="12"/>
        <v>OK</v>
      </c>
      <c r="AE17" s="25" t="str">
        <f>IF(AG17="","",IF(U17="도비","세입없음",CONCATENATE(AG17,"-",COUNTIF($AG$7:AG17,AG17))))</f>
        <v/>
      </c>
      <c r="AG17" s="25" t="str">
        <f t="array" ref="AG17">IF(C17="","",INDEX(구분표!$I$2:$I$313, MATCH(1,(구분표!$E$2:$E$313='17년특입'!B17)*(구분표!$F$2:$F$313='17년특입'!C17)*(구분표!$G$2:$G$313='17년특입'!A17),0)))</f>
        <v/>
      </c>
      <c r="AI17" s="25"/>
      <c r="AK17" s="38">
        <f>IF(AE17="",0,SUMIFS('17년일출'!$X$6:$X$223,'17년일출'!$AG$6:$AG$223,'17년특입'!$AE17))</f>
        <v>0</v>
      </c>
      <c r="AL17" s="38" t="str">
        <f>IF(AE17="","",COUNTIFS('17년일출'!$AG$6:$AG$223,'17년특입'!AE17))</f>
        <v/>
      </c>
      <c r="AM17" s="25" t="str">
        <f t="shared" si="13"/>
        <v>OK</v>
      </c>
      <c r="AO17" s="38">
        <f>IF(AE17="",0,SUMIFS('17년일출'!$AC$6:$AC$223,'17년일출'!$AG$6:$AG$223,'17년특입'!$AE17))</f>
        <v>0</v>
      </c>
      <c r="AP17" s="38" t="str">
        <f>IF(AE17="","",COUNTIFS('17년일출'!$AG$6:$AG$223,AE17))</f>
        <v/>
      </c>
      <c r="AQ17" s="25" t="str">
        <f t="shared" si="14"/>
        <v>OK</v>
      </c>
    </row>
    <row r="18" spans="1:43" ht="50.1" customHeight="1" x14ac:dyDescent="0.3">
      <c r="A18" s="52" t="s">
        <v>805</v>
      </c>
      <c r="B18" s="53"/>
      <c r="C18" s="54"/>
      <c r="D18" s="53"/>
      <c r="E18" s="54"/>
      <c r="F18" s="53"/>
      <c r="G18" s="55">
        <f t="shared" ref="G18:M18" si="15">SUM(G19:G28)</f>
        <v>0</v>
      </c>
      <c r="H18" s="55">
        <f t="shared" si="15"/>
        <v>0</v>
      </c>
      <c r="I18" s="55">
        <f t="shared" si="15"/>
        <v>0</v>
      </c>
      <c r="J18" s="55">
        <f t="shared" si="15"/>
        <v>0</v>
      </c>
      <c r="K18" s="55">
        <f t="shared" si="15"/>
        <v>0</v>
      </c>
      <c r="L18" s="55">
        <f t="shared" si="15"/>
        <v>0</v>
      </c>
      <c r="M18" s="55">
        <f t="shared" si="15"/>
        <v>0</v>
      </c>
      <c r="N18" s="56"/>
      <c r="O18" s="183"/>
      <c r="P18" s="183"/>
      <c r="Q18" s="57"/>
      <c r="S18" s="25"/>
      <c r="U18" s="25"/>
      <c r="V18" s="38">
        <f t="shared" si="7"/>
        <v>0</v>
      </c>
      <c r="W18" s="38">
        <f t="shared" si="8"/>
        <v>0</v>
      </c>
      <c r="X18" s="25" t="str">
        <f t="shared" si="9"/>
        <v>OK</v>
      </c>
      <c r="Z18" s="25"/>
      <c r="AA18" s="38">
        <f t="shared" si="10"/>
        <v>0</v>
      </c>
      <c r="AB18" s="38">
        <f t="shared" si="11"/>
        <v>0</v>
      </c>
      <c r="AC18" s="25" t="str">
        <f t="shared" si="12"/>
        <v>OK</v>
      </c>
      <c r="AE18" s="25" t="str">
        <f>IF(AG18="","",IF(U18="도비","세입없음",CONCATENATE(AG18,"-",COUNTIF($AG$7:AG18,AG18))))</f>
        <v/>
      </c>
      <c r="AG18" s="25" t="str">
        <f t="array" ref="AG18">IF(C18="","",INDEX(구분표!$I$2:$I$313, MATCH(1,(구분표!$E$2:$E$313='17년특입'!B18)*(구분표!$F$2:$F$313='17년특입'!C18)*(구분표!$G$2:$G$313='17년특입'!A18),0)))</f>
        <v/>
      </c>
      <c r="AI18" s="25"/>
      <c r="AK18" s="38">
        <f>IF(AE18="",0,SUMIFS('17년일출'!$X$6:$X$223,'17년일출'!$AG$6:$AG$223,'17년특입'!$AE18))</f>
        <v>0</v>
      </c>
      <c r="AL18" s="38" t="str">
        <f>IF(AE18="","",COUNTIFS('17년일출'!$AG$6:$AG$223,'17년특입'!AE18))</f>
        <v/>
      </c>
      <c r="AM18" s="25" t="str">
        <f t="shared" si="13"/>
        <v>OK</v>
      </c>
      <c r="AO18" s="38">
        <f>IF(AE18="",0,SUMIFS('17년일출'!$AC$6:$AC$223,'17년일출'!$AG$6:$AG$223,'17년특입'!$AE18))</f>
        <v>0</v>
      </c>
      <c r="AP18" s="38" t="str">
        <f>IF(AE18="","",COUNTIFS('17년일출'!$AG$6:$AG$223,AE18))</f>
        <v/>
      </c>
      <c r="AQ18" s="25" t="str">
        <f t="shared" si="14"/>
        <v>OK</v>
      </c>
    </row>
    <row r="19" spans="1:43" ht="50.1" customHeight="1" x14ac:dyDescent="0.3">
      <c r="A19" s="31" t="str">
        <f>IFERROR(VLOOKUP($C19,구분표!$A$2:$C$313,2,FALSE),"")</f>
        <v/>
      </c>
      <c r="B19" s="22" t="str">
        <f>IFERROR(VLOOKUP($C19,구분표!$A$2:$C$313,3,FALSE),"")</f>
        <v/>
      </c>
      <c r="C19" s="29"/>
      <c r="D19" s="33"/>
      <c r="E19" s="34"/>
      <c r="F19" s="33"/>
      <c r="G19" s="40"/>
      <c r="H19" s="38"/>
      <c r="I19" s="41"/>
      <c r="J19" s="46">
        <f t="shared" si="4"/>
        <v>0</v>
      </c>
      <c r="K19" s="38"/>
      <c r="L19" s="41"/>
      <c r="M19" s="48">
        <f t="shared" si="5"/>
        <v>0</v>
      </c>
      <c r="N19" s="25" t="str">
        <f t="shared" si="6"/>
        <v>X</v>
      </c>
      <c r="O19" s="60"/>
      <c r="P19" s="60"/>
      <c r="Q19" s="112"/>
      <c r="S19" s="25"/>
      <c r="U19" s="25"/>
      <c r="V19" s="38">
        <f t="shared" si="7"/>
        <v>0</v>
      </c>
      <c r="W19" s="38">
        <f t="shared" si="8"/>
        <v>0</v>
      </c>
      <c r="X19" s="25" t="str">
        <f t="shared" si="9"/>
        <v>OK</v>
      </c>
      <c r="Z19" s="25"/>
      <c r="AA19" s="38">
        <f t="shared" si="10"/>
        <v>0</v>
      </c>
      <c r="AB19" s="38">
        <f t="shared" si="11"/>
        <v>0</v>
      </c>
      <c r="AC19" s="25" t="str">
        <f t="shared" si="12"/>
        <v>OK</v>
      </c>
      <c r="AE19" s="25" t="str">
        <f>IF(AG19="","",IF(U19="도비","세입없음",CONCATENATE(AG19,"-",COUNTIF($AG$7:AG19,AG19))))</f>
        <v/>
      </c>
      <c r="AG19" s="25" t="str">
        <f t="array" ref="AG19">IF(C19="","",INDEX(구분표!$I$2:$I$313, MATCH(1,(구분표!$E$2:$E$313='17년특입'!B19)*(구분표!$F$2:$F$313='17년특입'!C19)*(구분표!$G$2:$G$313='17년특입'!A19),0)))</f>
        <v/>
      </c>
      <c r="AI19" s="25"/>
      <c r="AK19" s="38">
        <f>IF(AE19="",0,SUMIFS('17년일출'!$X$6:$X$223,'17년일출'!$AG$6:$AG$223,'17년특입'!$AE19))</f>
        <v>0</v>
      </c>
      <c r="AL19" s="38" t="str">
        <f>IF(AE19="","",COUNTIFS('17년일출'!$AG$6:$AG$223,'17년특입'!AE19))</f>
        <v/>
      </c>
      <c r="AM19" s="25" t="str">
        <f t="shared" si="13"/>
        <v>OK</v>
      </c>
      <c r="AO19" s="38">
        <f>IF(AE19="",0,SUMIFS('17년일출'!$AC$6:$AC$223,'17년일출'!$AG$6:$AG$223,'17년특입'!$AE19))</f>
        <v>0</v>
      </c>
      <c r="AP19" s="38" t="str">
        <f>IF(AE19="","",COUNTIFS('17년일출'!$AG$6:$AG$223,AE19))</f>
        <v/>
      </c>
      <c r="AQ19" s="25" t="str">
        <f t="shared" si="14"/>
        <v>OK</v>
      </c>
    </row>
    <row r="20" spans="1:43" ht="50.1" customHeight="1" x14ac:dyDescent="0.3">
      <c r="A20" s="31" t="str">
        <f>IFERROR(VLOOKUP($C20,구분표!$A$2:$C$313,2,FALSE),"")</f>
        <v/>
      </c>
      <c r="B20" s="22" t="str">
        <f>IFERROR(VLOOKUP($C20,구분표!$A$2:$C$313,3,FALSE),"")</f>
        <v/>
      </c>
      <c r="C20" s="29"/>
      <c r="D20" s="33"/>
      <c r="E20" s="34"/>
      <c r="F20" s="33"/>
      <c r="G20" s="40"/>
      <c r="H20" s="38"/>
      <c r="I20" s="41"/>
      <c r="J20" s="46">
        <f t="shared" si="4"/>
        <v>0</v>
      </c>
      <c r="K20" s="38"/>
      <c r="L20" s="41"/>
      <c r="M20" s="48">
        <f t="shared" si="5"/>
        <v>0</v>
      </c>
      <c r="N20" s="25" t="str">
        <f t="shared" si="6"/>
        <v>X</v>
      </c>
      <c r="O20" s="60"/>
      <c r="P20" s="60"/>
      <c r="Q20" s="112"/>
      <c r="S20" s="25"/>
      <c r="U20" s="25"/>
      <c r="V20" s="38">
        <f t="shared" si="7"/>
        <v>0</v>
      </c>
      <c r="W20" s="38">
        <f t="shared" si="8"/>
        <v>0</v>
      </c>
      <c r="X20" s="25" t="str">
        <f t="shared" si="9"/>
        <v>OK</v>
      </c>
      <c r="Z20" s="25"/>
      <c r="AA20" s="38">
        <f t="shared" si="10"/>
        <v>0</v>
      </c>
      <c r="AB20" s="38">
        <f t="shared" si="11"/>
        <v>0</v>
      </c>
      <c r="AC20" s="25" t="str">
        <f t="shared" si="12"/>
        <v>OK</v>
      </c>
      <c r="AE20" s="25" t="str">
        <f>IF(AG20="","",IF(U20="도비","세입없음",CONCATENATE(AG20,"-",COUNTIF($AG$7:AG20,AG20))))</f>
        <v/>
      </c>
      <c r="AG20" s="25" t="str">
        <f t="array" ref="AG20">IF(C20="","",INDEX(구분표!$I$2:$I$313, MATCH(1,(구분표!$E$2:$E$313='17년특입'!B20)*(구분표!$F$2:$F$313='17년특입'!C20)*(구분표!$G$2:$G$313='17년특입'!A20),0)))</f>
        <v/>
      </c>
      <c r="AI20" s="25"/>
      <c r="AK20" s="38">
        <f>IF(AE20="",0,SUMIFS('17년일출'!$X$6:$X$223,'17년일출'!$AG$6:$AG$223,'17년특입'!$AE20))</f>
        <v>0</v>
      </c>
      <c r="AL20" s="38" t="str">
        <f>IF(AE20="","",COUNTIFS('17년일출'!$AG$6:$AG$223,'17년특입'!AE20))</f>
        <v/>
      </c>
      <c r="AM20" s="25" t="str">
        <f t="shared" si="13"/>
        <v>OK</v>
      </c>
      <c r="AO20" s="38">
        <f>IF(AE20="",0,SUMIFS('17년일출'!$AC$6:$AC$223,'17년일출'!$AG$6:$AG$223,'17년특입'!$AE20))</f>
        <v>0</v>
      </c>
      <c r="AP20" s="38" t="str">
        <f>IF(AE20="","",COUNTIFS('17년일출'!$AG$6:$AG$223,AE20))</f>
        <v/>
      </c>
      <c r="AQ20" s="25" t="str">
        <f t="shared" si="14"/>
        <v>OK</v>
      </c>
    </row>
    <row r="21" spans="1:43" ht="50.1" customHeight="1" x14ac:dyDescent="0.3">
      <c r="A21" s="31" t="str">
        <f>IFERROR(VLOOKUP($C21,구분표!$A$2:$C$313,2,FALSE),"")</f>
        <v/>
      </c>
      <c r="B21" s="22" t="str">
        <f>IFERROR(VLOOKUP($C21,구분표!$A$2:$C$313,3,FALSE),"")</f>
        <v/>
      </c>
      <c r="C21" s="29"/>
      <c r="D21" s="33"/>
      <c r="E21" s="34"/>
      <c r="F21" s="33"/>
      <c r="G21" s="40"/>
      <c r="H21" s="38"/>
      <c r="I21" s="41"/>
      <c r="J21" s="46">
        <f t="shared" si="4"/>
        <v>0</v>
      </c>
      <c r="K21" s="38"/>
      <c r="L21" s="41"/>
      <c r="M21" s="48">
        <f t="shared" si="5"/>
        <v>0</v>
      </c>
      <c r="N21" s="25" t="str">
        <f t="shared" si="6"/>
        <v>X</v>
      </c>
      <c r="O21" s="60"/>
      <c r="P21" s="60"/>
      <c r="Q21" s="112"/>
      <c r="S21" s="25"/>
      <c r="U21" s="25"/>
      <c r="V21" s="38">
        <f t="shared" si="7"/>
        <v>0</v>
      </c>
      <c r="W21" s="38">
        <f t="shared" si="8"/>
        <v>0</v>
      </c>
      <c r="X21" s="25" t="str">
        <f t="shared" si="9"/>
        <v>OK</v>
      </c>
      <c r="Z21" s="25"/>
      <c r="AA21" s="38">
        <f t="shared" si="10"/>
        <v>0</v>
      </c>
      <c r="AB21" s="38">
        <f t="shared" si="11"/>
        <v>0</v>
      </c>
      <c r="AC21" s="25" t="str">
        <f t="shared" si="12"/>
        <v>OK</v>
      </c>
      <c r="AE21" s="25" t="str">
        <f>IF(AG21="","",IF(U21="도비","세입없음",CONCATENATE(AG21,"-",COUNTIF($AG$7:AG21,AG21))))</f>
        <v/>
      </c>
      <c r="AG21" s="25" t="str">
        <f t="array" ref="AG21">IF(C21="","",INDEX(구분표!$I$2:$I$313, MATCH(1,(구분표!$E$2:$E$313='17년특입'!B21)*(구분표!$F$2:$F$313='17년특입'!C21)*(구분표!$G$2:$G$313='17년특입'!A21),0)))</f>
        <v/>
      </c>
      <c r="AI21" s="25"/>
      <c r="AK21" s="38">
        <f>IF(AE21="",0,SUMIFS('17년일출'!$X$6:$X$223,'17년일출'!$AG$6:$AG$223,'17년특입'!$AE21))</f>
        <v>0</v>
      </c>
      <c r="AL21" s="38" t="str">
        <f>IF(AE21="","",COUNTIFS('17년일출'!$AG$6:$AG$223,'17년특입'!AE21))</f>
        <v/>
      </c>
      <c r="AM21" s="25" t="str">
        <f t="shared" si="13"/>
        <v>OK</v>
      </c>
      <c r="AO21" s="38">
        <f>IF(AE21="",0,SUMIFS('17년일출'!$AC$6:$AC$223,'17년일출'!$AG$6:$AG$223,'17년특입'!$AE21))</f>
        <v>0</v>
      </c>
      <c r="AP21" s="38" t="str">
        <f>IF(AE21="","",COUNTIFS('17년일출'!$AG$6:$AG$223,AE21))</f>
        <v/>
      </c>
      <c r="AQ21" s="25" t="str">
        <f t="shared" si="14"/>
        <v>OK</v>
      </c>
    </row>
    <row r="22" spans="1:43" ht="50.1" customHeight="1" x14ac:dyDescent="0.3">
      <c r="A22" s="31" t="str">
        <f>IFERROR(VLOOKUP($C22,구분표!$A$2:$C$313,2,FALSE),"")</f>
        <v/>
      </c>
      <c r="B22" s="22" t="str">
        <f>IFERROR(VLOOKUP($C22,구분표!$A$2:$C$313,3,FALSE),"")</f>
        <v/>
      </c>
      <c r="C22" s="29"/>
      <c r="D22" s="33"/>
      <c r="E22" s="34"/>
      <c r="F22" s="33"/>
      <c r="G22" s="40"/>
      <c r="H22" s="38"/>
      <c r="I22" s="41"/>
      <c r="J22" s="46">
        <f t="shared" si="4"/>
        <v>0</v>
      </c>
      <c r="K22" s="38"/>
      <c r="L22" s="41"/>
      <c r="M22" s="48">
        <f t="shared" si="5"/>
        <v>0</v>
      </c>
      <c r="N22" s="25" t="str">
        <f t="shared" si="6"/>
        <v>X</v>
      </c>
      <c r="O22" s="60"/>
      <c r="P22" s="60"/>
      <c r="Q22" s="112"/>
      <c r="S22" s="25"/>
      <c r="U22" s="25"/>
      <c r="V22" s="38">
        <f t="shared" si="7"/>
        <v>0</v>
      </c>
      <c r="W22" s="38">
        <f t="shared" si="8"/>
        <v>0</v>
      </c>
      <c r="X22" s="25" t="str">
        <f t="shared" si="9"/>
        <v>OK</v>
      </c>
      <c r="Z22" s="25"/>
      <c r="AA22" s="38">
        <f t="shared" si="10"/>
        <v>0</v>
      </c>
      <c r="AB22" s="38">
        <f t="shared" si="11"/>
        <v>0</v>
      </c>
      <c r="AC22" s="25" t="str">
        <f t="shared" si="12"/>
        <v>OK</v>
      </c>
      <c r="AE22" s="25" t="str">
        <f>IF(AG22="","",IF(U22="도비","세입없음",CONCATENATE(AG22,"-",COUNTIF($AG$7:AG22,AG22))))</f>
        <v/>
      </c>
      <c r="AG22" s="25" t="str">
        <f t="array" ref="AG22">IF(C22="","",INDEX(구분표!$I$2:$I$313, MATCH(1,(구분표!$E$2:$E$313='17년특입'!B22)*(구분표!$F$2:$F$313='17년특입'!C22)*(구분표!$G$2:$G$313='17년특입'!A22),0)))</f>
        <v/>
      </c>
      <c r="AI22" s="25"/>
      <c r="AK22" s="38">
        <f>IF(AE22="",0,SUMIFS('17년일출'!$X$6:$X$223,'17년일출'!$AG$6:$AG$223,'17년특입'!$AE22))</f>
        <v>0</v>
      </c>
      <c r="AL22" s="38" t="str">
        <f>IF(AE22="","",COUNTIFS('17년일출'!$AG$6:$AG$223,'17년특입'!AE22))</f>
        <v/>
      </c>
      <c r="AM22" s="25" t="str">
        <f t="shared" si="13"/>
        <v>OK</v>
      </c>
      <c r="AO22" s="38">
        <f>IF(AE22="",0,SUMIFS('17년일출'!$AC$6:$AC$223,'17년일출'!$AG$6:$AG$223,'17년특입'!$AE22))</f>
        <v>0</v>
      </c>
      <c r="AP22" s="38" t="str">
        <f>IF(AE22="","",COUNTIFS('17년일출'!$AG$6:$AG$223,AE22))</f>
        <v/>
      </c>
      <c r="AQ22" s="25" t="str">
        <f t="shared" si="14"/>
        <v>OK</v>
      </c>
    </row>
    <row r="23" spans="1:43" ht="50.1" customHeight="1" x14ac:dyDescent="0.3">
      <c r="A23" s="31" t="str">
        <f>IFERROR(VLOOKUP($C23,구분표!$A$2:$C$313,2,FALSE),"")</f>
        <v/>
      </c>
      <c r="B23" s="22" t="str">
        <f>IFERROR(VLOOKUP($C23,구분표!$A$2:$C$313,3,FALSE),"")</f>
        <v/>
      </c>
      <c r="C23" s="29"/>
      <c r="D23" s="33"/>
      <c r="E23" s="34"/>
      <c r="F23" s="33"/>
      <c r="G23" s="40"/>
      <c r="H23" s="38"/>
      <c r="I23" s="41"/>
      <c r="J23" s="46">
        <f t="shared" si="4"/>
        <v>0</v>
      </c>
      <c r="K23" s="38"/>
      <c r="L23" s="41"/>
      <c r="M23" s="48">
        <f t="shared" si="5"/>
        <v>0</v>
      </c>
      <c r="N23" s="25" t="str">
        <f t="shared" si="6"/>
        <v>X</v>
      </c>
      <c r="O23" s="60"/>
      <c r="P23" s="60"/>
      <c r="Q23" s="112"/>
      <c r="S23" s="25"/>
      <c r="U23" s="25"/>
      <c r="V23" s="38">
        <f t="shared" si="7"/>
        <v>0</v>
      </c>
      <c r="W23" s="38">
        <f t="shared" si="8"/>
        <v>0</v>
      </c>
      <c r="X23" s="25" t="str">
        <f t="shared" si="9"/>
        <v>OK</v>
      </c>
      <c r="Z23" s="25"/>
      <c r="AA23" s="38">
        <f t="shared" si="10"/>
        <v>0</v>
      </c>
      <c r="AB23" s="38">
        <f t="shared" si="11"/>
        <v>0</v>
      </c>
      <c r="AC23" s="25" t="str">
        <f t="shared" si="12"/>
        <v>OK</v>
      </c>
      <c r="AE23" s="25" t="str">
        <f>IF(AG23="","",IF(U23="도비","세입없음",CONCATENATE(AG23,"-",COUNTIF($AG$7:AG23,AG23))))</f>
        <v/>
      </c>
      <c r="AG23" s="25" t="str">
        <f t="array" ref="AG23">IF(C23="","",INDEX(구분표!$I$2:$I$313, MATCH(1,(구분표!$E$2:$E$313='17년특입'!B23)*(구분표!$F$2:$F$313='17년특입'!C23)*(구분표!$G$2:$G$313='17년특입'!A23),0)))</f>
        <v/>
      </c>
      <c r="AI23" s="25"/>
      <c r="AK23" s="38">
        <f>IF(AE23="",0,SUMIFS('17년일출'!$X$6:$X$223,'17년일출'!$AG$6:$AG$223,'17년특입'!$AE23))</f>
        <v>0</v>
      </c>
      <c r="AL23" s="38" t="str">
        <f>IF(AE23="","",COUNTIFS('17년일출'!$AG$6:$AG$223,'17년특입'!AE23))</f>
        <v/>
      </c>
      <c r="AM23" s="25" t="str">
        <f t="shared" si="13"/>
        <v>OK</v>
      </c>
      <c r="AO23" s="38">
        <f>IF(AE23="",0,SUMIFS('17년일출'!$AC$6:$AC$223,'17년일출'!$AG$6:$AG$223,'17년특입'!$AE23))</f>
        <v>0</v>
      </c>
      <c r="AP23" s="38" t="str">
        <f>IF(AE23="","",COUNTIFS('17년일출'!$AG$6:$AG$223,AE23))</f>
        <v/>
      </c>
      <c r="AQ23" s="25" t="str">
        <f t="shared" si="14"/>
        <v>OK</v>
      </c>
    </row>
    <row r="24" spans="1:43" ht="50.1" customHeight="1" x14ac:dyDescent="0.3">
      <c r="A24" s="31" t="str">
        <f>IFERROR(VLOOKUP($C24,구분표!$A$2:$C$313,2,FALSE),"")</f>
        <v/>
      </c>
      <c r="B24" s="22" t="str">
        <f>IFERROR(VLOOKUP($C24,구분표!$A$2:$C$313,3,FALSE),"")</f>
        <v/>
      </c>
      <c r="C24" s="29"/>
      <c r="D24" s="33"/>
      <c r="E24" s="34"/>
      <c r="F24" s="33"/>
      <c r="G24" s="40"/>
      <c r="H24" s="38"/>
      <c r="I24" s="41"/>
      <c r="J24" s="46">
        <f t="shared" si="4"/>
        <v>0</v>
      </c>
      <c r="K24" s="38"/>
      <c r="L24" s="41"/>
      <c r="M24" s="48">
        <f t="shared" si="5"/>
        <v>0</v>
      </c>
      <c r="N24" s="25" t="str">
        <f t="shared" si="6"/>
        <v>X</v>
      </c>
      <c r="O24" s="60"/>
      <c r="P24" s="60"/>
      <c r="Q24" s="112"/>
      <c r="S24" s="25"/>
      <c r="U24" s="25"/>
      <c r="V24" s="38">
        <f t="shared" si="7"/>
        <v>0</v>
      </c>
      <c r="W24" s="38">
        <f t="shared" si="8"/>
        <v>0</v>
      </c>
      <c r="X24" s="25" t="str">
        <f t="shared" si="9"/>
        <v>OK</v>
      </c>
      <c r="Z24" s="25"/>
      <c r="AA24" s="38">
        <f t="shared" si="10"/>
        <v>0</v>
      </c>
      <c r="AB24" s="38">
        <f t="shared" si="11"/>
        <v>0</v>
      </c>
      <c r="AC24" s="25" t="str">
        <f t="shared" si="12"/>
        <v>OK</v>
      </c>
      <c r="AE24" s="25" t="str">
        <f>IF(AG24="","",IF(U24="도비","세입없음",CONCATENATE(AG24,"-",COUNTIF($AG$7:AG24,AG24))))</f>
        <v/>
      </c>
      <c r="AG24" s="25" t="str">
        <f t="array" ref="AG24">IF(C24="","",INDEX(구분표!$I$2:$I$313, MATCH(1,(구분표!$E$2:$E$313='17년특입'!B24)*(구분표!$F$2:$F$313='17년특입'!C24)*(구분표!$G$2:$G$313='17년특입'!A24),0)))</f>
        <v/>
      </c>
      <c r="AI24" s="25"/>
      <c r="AK24" s="38">
        <f>IF(AE24="",0,SUMIFS('17년일출'!$X$6:$X$223,'17년일출'!$AG$6:$AG$223,'17년특입'!$AE24))</f>
        <v>0</v>
      </c>
      <c r="AL24" s="38" t="str">
        <f>IF(AE24="","",COUNTIFS('17년일출'!$AG$6:$AG$223,'17년특입'!AE24))</f>
        <v/>
      </c>
      <c r="AM24" s="25" t="str">
        <f t="shared" si="13"/>
        <v>OK</v>
      </c>
      <c r="AO24" s="38">
        <f>IF(AE24="",0,SUMIFS('17년일출'!$AC$6:$AC$223,'17년일출'!$AG$6:$AG$223,'17년특입'!$AE24))</f>
        <v>0</v>
      </c>
      <c r="AP24" s="38" t="str">
        <f>IF(AE24="","",COUNTIFS('17년일출'!$AG$6:$AG$223,AE24))</f>
        <v/>
      </c>
      <c r="AQ24" s="25" t="str">
        <f t="shared" si="14"/>
        <v>OK</v>
      </c>
    </row>
    <row r="25" spans="1:43" ht="50.1" customHeight="1" x14ac:dyDescent="0.3">
      <c r="A25" s="31" t="str">
        <f>IFERROR(VLOOKUP($C25,구분표!$A$2:$C$313,2,FALSE),"")</f>
        <v/>
      </c>
      <c r="B25" s="22" t="str">
        <f>IFERROR(VLOOKUP($C25,구분표!$A$2:$C$313,3,FALSE),"")</f>
        <v/>
      </c>
      <c r="C25" s="29"/>
      <c r="D25" s="33"/>
      <c r="E25" s="34"/>
      <c r="F25" s="33"/>
      <c r="G25" s="40"/>
      <c r="H25" s="38"/>
      <c r="I25" s="41"/>
      <c r="J25" s="46">
        <f t="shared" si="4"/>
        <v>0</v>
      </c>
      <c r="K25" s="38"/>
      <c r="L25" s="41"/>
      <c r="M25" s="48">
        <f t="shared" si="5"/>
        <v>0</v>
      </c>
      <c r="N25" s="25" t="str">
        <f t="shared" si="6"/>
        <v>X</v>
      </c>
      <c r="O25" s="60"/>
      <c r="P25" s="60"/>
      <c r="Q25" s="112"/>
      <c r="S25" s="25"/>
      <c r="U25" s="25"/>
      <c r="V25" s="38">
        <f t="shared" si="7"/>
        <v>0</v>
      </c>
      <c r="W25" s="38">
        <f t="shared" si="8"/>
        <v>0</v>
      </c>
      <c r="X25" s="25" t="str">
        <f t="shared" si="9"/>
        <v>OK</v>
      </c>
      <c r="Z25" s="25"/>
      <c r="AA25" s="38">
        <f t="shared" si="10"/>
        <v>0</v>
      </c>
      <c r="AB25" s="38">
        <f t="shared" si="11"/>
        <v>0</v>
      </c>
      <c r="AC25" s="25" t="str">
        <f t="shared" si="12"/>
        <v>OK</v>
      </c>
      <c r="AE25" s="25" t="str">
        <f>IF(AG25="","",IF(U25="도비","세입없음",CONCATENATE(AG25,"-",COUNTIF($AG$7:AG25,AG25))))</f>
        <v/>
      </c>
      <c r="AG25" s="25" t="str">
        <f t="array" ref="AG25">IF(C25="","",INDEX(구분표!$I$2:$I$313, MATCH(1,(구분표!$E$2:$E$313='17년특입'!B25)*(구분표!$F$2:$F$313='17년특입'!C25)*(구분표!$G$2:$G$313='17년특입'!A25),0)))</f>
        <v/>
      </c>
      <c r="AI25" s="25"/>
      <c r="AK25" s="38">
        <f>IF(AE25="",0,SUMIFS('17년일출'!$X$6:$X$223,'17년일출'!$AG$6:$AG$223,'17년특입'!$AE25))</f>
        <v>0</v>
      </c>
      <c r="AL25" s="38" t="str">
        <f>IF(AE25="","",COUNTIFS('17년일출'!$AG$6:$AG$223,'17년특입'!AE25))</f>
        <v/>
      </c>
      <c r="AM25" s="25" t="str">
        <f t="shared" si="13"/>
        <v>OK</v>
      </c>
      <c r="AO25" s="38">
        <f>IF(AE25="",0,SUMIFS('17년일출'!$AC$6:$AC$223,'17년일출'!$AG$6:$AG$223,'17년특입'!$AE25))</f>
        <v>0</v>
      </c>
      <c r="AP25" s="38" t="str">
        <f>IF(AE25="","",COUNTIFS('17년일출'!$AG$6:$AG$223,AE25))</f>
        <v/>
      </c>
      <c r="AQ25" s="25" t="str">
        <f t="shared" si="14"/>
        <v>OK</v>
      </c>
    </row>
    <row r="26" spans="1:43" ht="50.1" customHeight="1" x14ac:dyDescent="0.3">
      <c r="A26" s="31" t="str">
        <f>IFERROR(VLOOKUP($C26,구분표!$A$2:$C$313,2,FALSE),"")</f>
        <v/>
      </c>
      <c r="B26" s="22" t="str">
        <f>IFERROR(VLOOKUP($C26,구분표!$A$2:$C$313,3,FALSE),"")</f>
        <v/>
      </c>
      <c r="C26" s="29"/>
      <c r="D26" s="33"/>
      <c r="E26" s="34"/>
      <c r="F26" s="33"/>
      <c r="G26" s="40"/>
      <c r="H26" s="38"/>
      <c r="I26" s="41"/>
      <c r="J26" s="46">
        <f t="shared" si="4"/>
        <v>0</v>
      </c>
      <c r="K26" s="38"/>
      <c r="L26" s="41"/>
      <c r="M26" s="48">
        <f t="shared" si="5"/>
        <v>0</v>
      </c>
      <c r="N26" s="25" t="str">
        <f t="shared" si="6"/>
        <v>X</v>
      </c>
      <c r="O26" s="60"/>
      <c r="P26" s="60"/>
      <c r="Q26" s="112"/>
      <c r="S26" s="25"/>
      <c r="U26" s="25"/>
      <c r="V26" s="38">
        <f t="shared" si="7"/>
        <v>0</v>
      </c>
      <c r="W26" s="38">
        <f t="shared" si="8"/>
        <v>0</v>
      </c>
      <c r="X26" s="25" t="str">
        <f t="shared" si="9"/>
        <v>OK</v>
      </c>
      <c r="Z26" s="25"/>
      <c r="AA26" s="38">
        <f t="shared" si="10"/>
        <v>0</v>
      </c>
      <c r="AB26" s="38">
        <f t="shared" si="11"/>
        <v>0</v>
      </c>
      <c r="AC26" s="25" t="str">
        <f t="shared" si="12"/>
        <v>OK</v>
      </c>
      <c r="AE26" s="25" t="str">
        <f>IF(AG26="","",IF(U26="도비","세입없음",CONCATENATE(AG26,"-",COUNTIF($AG$7:AG26,AG26))))</f>
        <v/>
      </c>
      <c r="AG26" s="25" t="str">
        <f t="array" ref="AG26">IF(C26="","",INDEX(구분표!$I$2:$I$313, MATCH(1,(구분표!$E$2:$E$313='17년특입'!B26)*(구분표!$F$2:$F$313='17년특입'!C26)*(구분표!$G$2:$G$313='17년특입'!A26),0)))</f>
        <v/>
      </c>
      <c r="AI26" s="25"/>
      <c r="AK26" s="38">
        <f>IF(AE26="",0,SUMIFS('17년일출'!$X$6:$X$223,'17년일출'!$AG$6:$AG$223,'17년특입'!$AE26))</f>
        <v>0</v>
      </c>
      <c r="AL26" s="38" t="str">
        <f>IF(AE26="","",COUNTIFS('17년일출'!$AG$6:$AG$223,'17년특입'!AE26))</f>
        <v/>
      </c>
      <c r="AM26" s="25" t="str">
        <f t="shared" si="13"/>
        <v>OK</v>
      </c>
      <c r="AO26" s="38">
        <f>IF(AE26="",0,SUMIFS('17년일출'!$AC$6:$AC$223,'17년일출'!$AG$6:$AG$223,'17년특입'!$AE26))</f>
        <v>0</v>
      </c>
      <c r="AP26" s="38" t="str">
        <f>IF(AE26="","",COUNTIFS('17년일출'!$AG$6:$AG$223,AE26))</f>
        <v/>
      </c>
      <c r="AQ26" s="25" t="str">
        <f t="shared" si="14"/>
        <v>OK</v>
      </c>
    </row>
    <row r="27" spans="1:43" ht="50.1" customHeight="1" x14ac:dyDescent="0.3">
      <c r="A27" s="31" t="str">
        <f>IFERROR(VLOOKUP($C27,구분표!$A$2:$C$313,2,FALSE),"")</f>
        <v/>
      </c>
      <c r="B27" s="22" t="str">
        <f>IFERROR(VLOOKUP($C27,구분표!$A$2:$C$313,3,FALSE),"")</f>
        <v/>
      </c>
      <c r="C27" s="29"/>
      <c r="D27" s="33"/>
      <c r="E27" s="34"/>
      <c r="F27" s="33"/>
      <c r="G27" s="40"/>
      <c r="H27" s="38"/>
      <c r="I27" s="41"/>
      <c r="J27" s="46">
        <f t="shared" si="4"/>
        <v>0</v>
      </c>
      <c r="K27" s="38"/>
      <c r="L27" s="41"/>
      <c r="M27" s="48">
        <f t="shared" si="5"/>
        <v>0</v>
      </c>
      <c r="N27" s="25" t="str">
        <f t="shared" si="6"/>
        <v>X</v>
      </c>
      <c r="O27" s="60"/>
      <c r="P27" s="60"/>
      <c r="Q27" s="112"/>
      <c r="S27" s="25"/>
      <c r="U27" s="25"/>
      <c r="V27" s="38">
        <f t="shared" si="7"/>
        <v>0</v>
      </c>
      <c r="W27" s="38">
        <f t="shared" si="8"/>
        <v>0</v>
      </c>
      <c r="X27" s="25" t="str">
        <f t="shared" si="9"/>
        <v>OK</v>
      </c>
      <c r="Z27" s="25"/>
      <c r="AA27" s="38">
        <f t="shared" si="10"/>
        <v>0</v>
      </c>
      <c r="AB27" s="38">
        <f t="shared" si="11"/>
        <v>0</v>
      </c>
      <c r="AC27" s="25" t="str">
        <f t="shared" si="12"/>
        <v>OK</v>
      </c>
      <c r="AE27" s="25" t="str">
        <f>IF(AG27="","",IF(U27="도비","세입없음",CONCATENATE(AG27,"-",COUNTIF($AG$7:AG27,AG27))))</f>
        <v/>
      </c>
      <c r="AG27" s="25" t="str">
        <f t="array" ref="AG27">IF(C27="","",INDEX(구분표!$I$2:$I$313, MATCH(1,(구분표!$E$2:$E$313='17년특입'!B27)*(구분표!$F$2:$F$313='17년특입'!C27)*(구분표!$G$2:$G$313='17년특입'!A27),0)))</f>
        <v/>
      </c>
      <c r="AI27" s="25"/>
      <c r="AK27" s="38">
        <f>IF(AE27="",0,SUMIFS('17년일출'!$X$6:$X$223,'17년일출'!$AG$6:$AG$223,'17년특입'!$AE27))</f>
        <v>0</v>
      </c>
      <c r="AL27" s="38" t="str">
        <f>IF(AE27="","",COUNTIFS('17년일출'!$AG$6:$AG$223,'17년특입'!AE27))</f>
        <v/>
      </c>
      <c r="AM27" s="25" t="str">
        <f t="shared" si="13"/>
        <v>OK</v>
      </c>
      <c r="AO27" s="38">
        <f>IF(AE27="",0,SUMIFS('17년일출'!$AC$6:$AC$223,'17년일출'!$AG$6:$AG$223,'17년특입'!$AE27))</f>
        <v>0</v>
      </c>
      <c r="AP27" s="38" t="str">
        <f>IF(AE27="","",COUNTIFS('17년일출'!$AG$6:$AG$223,AE27))</f>
        <v/>
      </c>
      <c r="AQ27" s="25" t="str">
        <f t="shared" si="14"/>
        <v>OK</v>
      </c>
    </row>
    <row r="28" spans="1:43" ht="50.1" customHeight="1" x14ac:dyDescent="0.3">
      <c r="A28" s="31" t="str">
        <f>IFERROR(VLOOKUP($C28,구분표!$A$2:$C$313,2,FALSE),"")</f>
        <v/>
      </c>
      <c r="B28" s="22" t="str">
        <f>IFERROR(VLOOKUP($C28,구분표!$A$2:$C$313,3,FALSE),"")</f>
        <v/>
      </c>
      <c r="C28" s="29"/>
      <c r="D28" s="33"/>
      <c r="E28" s="34"/>
      <c r="F28" s="33"/>
      <c r="G28" s="40"/>
      <c r="H28" s="38"/>
      <c r="I28" s="41"/>
      <c r="J28" s="46">
        <f t="shared" si="4"/>
        <v>0</v>
      </c>
      <c r="K28" s="38"/>
      <c r="L28" s="41"/>
      <c r="M28" s="48">
        <f t="shared" si="5"/>
        <v>0</v>
      </c>
      <c r="N28" s="25" t="str">
        <f t="shared" si="6"/>
        <v>X</v>
      </c>
      <c r="O28" s="60"/>
      <c r="P28" s="60"/>
      <c r="Q28" s="112"/>
      <c r="S28" s="25"/>
      <c r="U28" s="25"/>
      <c r="V28" s="38">
        <f t="shared" si="7"/>
        <v>0</v>
      </c>
      <c r="W28" s="38">
        <f t="shared" si="8"/>
        <v>0</v>
      </c>
      <c r="X28" s="25" t="str">
        <f t="shared" si="9"/>
        <v>OK</v>
      </c>
      <c r="Z28" s="25"/>
      <c r="AA28" s="38">
        <f t="shared" si="10"/>
        <v>0</v>
      </c>
      <c r="AB28" s="38">
        <f t="shared" si="11"/>
        <v>0</v>
      </c>
      <c r="AC28" s="25" t="str">
        <f t="shared" si="12"/>
        <v>OK</v>
      </c>
      <c r="AE28" s="25" t="str">
        <f>IF(AG28="","",IF(U28="도비","세입없음",CONCATENATE(AG28,"-",COUNTIF($AG$7:AG28,AG28))))</f>
        <v/>
      </c>
      <c r="AG28" s="25" t="str">
        <f t="array" ref="AG28">IF(C28="","",INDEX(구분표!$I$2:$I$313, MATCH(1,(구분표!$E$2:$E$313='17년특입'!B28)*(구분표!$F$2:$F$313='17년특입'!C28)*(구분표!$G$2:$G$313='17년특입'!A28),0)))</f>
        <v/>
      </c>
      <c r="AI28" s="25"/>
      <c r="AK28" s="38">
        <f>IF(AE28="",0,SUMIFS('17년일출'!$X$6:$X$223,'17년일출'!$AG$6:$AG$223,'17년특입'!$AE28))</f>
        <v>0</v>
      </c>
      <c r="AL28" s="38" t="str">
        <f>IF(AE28="","",COUNTIFS('17년일출'!$AG$6:$AG$223,'17년특입'!AE28))</f>
        <v/>
      </c>
      <c r="AM28" s="25" t="str">
        <f t="shared" si="13"/>
        <v>OK</v>
      </c>
      <c r="AO28" s="38">
        <f>IF(AE28="",0,SUMIFS('17년일출'!$AC$6:$AC$223,'17년일출'!$AG$6:$AG$223,'17년특입'!$AE28))</f>
        <v>0</v>
      </c>
      <c r="AP28" s="38" t="str">
        <f>IF(AE28="","",COUNTIFS('17년일출'!$AG$6:$AG$223,AE28))</f>
        <v/>
      </c>
      <c r="AQ28" s="25" t="str">
        <f t="shared" si="14"/>
        <v>OK</v>
      </c>
    </row>
    <row r="29" spans="1:43" ht="50.1" customHeight="1" x14ac:dyDescent="0.3">
      <c r="A29" s="52" t="s">
        <v>805</v>
      </c>
      <c r="B29" s="53"/>
      <c r="C29" s="54"/>
      <c r="D29" s="53"/>
      <c r="E29" s="54"/>
      <c r="F29" s="53"/>
      <c r="G29" s="55">
        <f t="shared" ref="G29:M29" si="16">SUM(G30:G39)</f>
        <v>0</v>
      </c>
      <c r="H29" s="55">
        <f t="shared" si="16"/>
        <v>0</v>
      </c>
      <c r="I29" s="55">
        <f t="shared" si="16"/>
        <v>0</v>
      </c>
      <c r="J29" s="55">
        <f t="shared" si="16"/>
        <v>0</v>
      </c>
      <c r="K29" s="55">
        <f t="shared" si="16"/>
        <v>0</v>
      </c>
      <c r="L29" s="55">
        <f t="shared" si="16"/>
        <v>0</v>
      </c>
      <c r="M29" s="55">
        <f t="shared" si="16"/>
        <v>0</v>
      </c>
      <c r="N29" s="56"/>
      <c r="O29" s="183"/>
      <c r="P29" s="183"/>
      <c r="Q29" s="57"/>
      <c r="S29" s="25"/>
      <c r="U29" s="25"/>
      <c r="V29" s="38">
        <f t="shared" si="7"/>
        <v>0</v>
      </c>
      <c r="W29" s="38">
        <f t="shared" si="8"/>
        <v>0</v>
      </c>
      <c r="X29" s="25" t="str">
        <f t="shared" si="9"/>
        <v>OK</v>
      </c>
      <c r="Z29" s="25"/>
      <c r="AA29" s="38">
        <f t="shared" si="10"/>
        <v>0</v>
      </c>
      <c r="AB29" s="38">
        <f t="shared" si="11"/>
        <v>0</v>
      </c>
      <c r="AC29" s="25" t="str">
        <f t="shared" si="12"/>
        <v>OK</v>
      </c>
      <c r="AE29" s="25" t="str">
        <f>IF(AG29="","",IF(U29="도비","세입없음",CONCATENATE(AG29,"-",COUNTIF($AG$7:AG29,AG29))))</f>
        <v/>
      </c>
      <c r="AG29" s="25" t="str">
        <f t="array" ref="AG29">IF(C29="","",INDEX(구분표!$I$2:$I$313, MATCH(1,(구분표!$E$2:$E$313='17년특입'!B29)*(구분표!$F$2:$F$313='17년특입'!C29)*(구분표!$G$2:$G$313='17년특입'!A29),0)))</f>
        <v/>
      </c>
      <c r="AI29" s="25"/>
      <c r="AK29" s="38">
        <f>IF(AE29="",0,SUMIFS('17년일출'!$X$6:$X$223,'17년일출'!$AG$6:$AG$223,'17년특입'!$AE29))</f>
        <v>0</v>
      </c>
      <c r="AL29" s="38" t="str">
        <f>IF(AE29="","",COUNTIFS('17년일출'!$AG$6:$AG$223,'17년특입'!AE29))</f>
        <v/>
      </c>
      <c r="AM29" s="25" t="str">
        <f t="shared" si="13"/>
        <v>OK</v>
      </c>
      <c r="AO29" s="38">
        <f>IF(AE29="",0,SUMIFS('17년일출'!$AC$6:$AC$223,'17년일출'!$AG$6:$AG$223,'17년특입'!$AE29))</f>
        <v>0</v>
      </c>
      <c r="AP29" s="38" t="str">
        <f>IF(AE29="","",COUNTIFS('17년일출'!$AG$6:$AG$223,AE29))</f>
        <v/>
      </c>
      <c r="AQ29" s="25" t="str">
        <f t="shared" si="14"/>
        <v>OK</v>
      </c>
    </row>
    <row r="30" spans="1:43" ht="50.1" customHeight="1" x14ac:dyDescent="0.3">
      <c r="A30" s="31" t="str">
        <f>IFERROR(VLOOKUP($C30,구분표!$A$2:$C$313,2,FALSE),"")</f>
        <v/>
      </c>
      <c r="B30" s="22" t="str">
        <f>IFERROR(VLOOKUP($C30,구분표!$A$2:$C$313,3,FALSE),"")</f>
        <v/>
      </c>
      <c r="C30" s="29"/>
      <c r="D30" s="33"/>
      <c r="E30" s="34"/>
      <c r="F30" s="33"/>
      <c r="G30" s="40"/>
      <c r="H30" s="38"/>
      <c r="I30" s="41"/>
      <c r="J30" s="46">
        <f t="shared" si="4"/>
        <v>0</v>
      </c>
      <c r="K30" s="38"/>
      <c r="L30" s="41"/>
      <c r="M30" s="48">
        <f t="shared" si="5"/>
        <v>0</v>
      </c>
      <c r="N30" s="25" t="str">
        <f t="shared" si="6"/>
        <v>X</v>
      </c>
      <c r="O30" s="60"/>
      <c r="P30" s="60"/>
      <c r="Q30" s="112"/>
      <c r="S30" s="25"/>
      <c r="U30" s="25"/>
      <c r="V30" s="38">
        <f t="shared" si="7"/>
        <v>0</v>
      </c>
      <c r="W30" s="38">
        <f t="shared" si="8"/>
        <v>0</v>
      </c>
      <c r="X30" s="25" t="str">
        <f t="shared" si="9"/>
        <v>OK</v>
      </c>
      <c r="Z30" s="25"/>
      <c r="AA30" s="38">
        <f t="shared" si="10"/>
        <v>0</v>
      </c>
      <c r="AB30" s="38">
        <f t="shared" si="11"/>
        <v>0</v>
      </c>
      <c r="AC30" s="25" t="str">
        <f t="shared" si="12"/>
        <v>OK</v>
      </c>
      <c r="AE30" s="25" t="str">
        <f>IF(AG30="","",IF(U30="도비","세입없음",CONCATENATE(AG30,"-",COUNTIF($AG$7:AG30,AG30))))</f>
        <v/>
      </c>
      <c r="AG30" s="25" t="str">
        <f t="array" ref="AG30">IF(C30="","",INDEX(구분표!$I$2:$I$313, MATCH(1,(구분표!$E$2:$E$313='17년특입'!B30)*(구분표!$F$2:$F$313='17년특입'!C30)*(구분표!$G$2:$G$313='17년특입'!A30),0)))</f>
        <v/>
      </c>
      <c r="AI30" s="25"/>
      <c r="AK30" s="38">
        <f>IF(AE30="",0,SUMIFS('17년일출'!$X$6:$X$223,'17년일출'!$AG$6:$AG$223,'17년특입'!$AE30))</f>
        <v>0</v>
      </c>
      <c r="AL30" s="38" t="str">
        <f>IF(AE30="","",COUNTIFS('17년일출'!$AG$6:$AG$223,'17년특입'!AE30))</f>
        <v/>
      </c>
      <c r="AM30" s="25" t="str">
        <f t="shared" si="13"/>
        <v>OK</v>
      </c>
      <c r="AO30" s="38">
        <f>IF(AE30="",0,SUMIFS('17년일출'!$AC$6:$AC$223,'17년일출'!$AG$6:$AG$223,'17년특입'!$AE30))</f>
        <v>0</v>
      </c>
      <c r="AP30" s="38" t="str">
        <f>IF(AE30="","",COUNTIFS('17년일출'!$AG$6:$AG$223,AE30))</f>
        <v/>
      </c>
      <c r="AQ30" s="25" t="str">
        <f t="shared" si="14"/>
        <v>OK</v>
      </c>
    </row>
    <row r="31" spans="1:43" ht="50.1" customHeight="1" x14ac:dyDescent="0.3">
      <c r="A31" s="31" t="str">
        <f>IFERROR(VLOOKUP($C31,구분표!$A$2:$C$313,2,FALSE),"")</f>
        <v/>
      </c>
      <c r="B31" s="22" t="str">
        <f>IFERROR(VLOOKUP($C31,구분표!$A$2:$C$313,3,FALSE),"")</f>
        <v/>
      </c>
      <c r="C31" s="29"/>
      <c r="D31" s="33"/>
      <c r="E31" s="34"/>
      <c r="F31" s="33"/>
      <c r="G31" s="40"/>
      <c r="H31" s="38"/>
      <c r="I31" s="41"/>
      <c r="J31" s="46">
        <f t="shared" si="4"/>
        <v>0</v>
      </c>
      <c r="K31" s="38"/>
      <c r="L31" s="41"/>
      <c r="M31" s="48">
        <f t="shared" si="5"/>
        <v>0</v>
      </c>
      <c r="N31" s="25" t="str">
        <f t="shared" si="6"/>
        <v>X</v>
      </c>
      <c r="O31" s="60"/>
      <c r="P31" s="60"/>
      <c r="Q31" s="112"/>
      <c r="S31" s="25"/>
      <c r="U31" s="25"/>
      <c r="V31" s="38">
        <f t="shared" si="7"/>
        <v>0</v>
      </c>
      <c r="W31" s="38">
        <f t="shared" si="8"/>
        <v>0</v>
      </c>
      <c r="X31" s="25" t="str">
        <f t="shared" si="9"/>
        <v>OK</v>
      </c>
      <c r="Z31" s="25"/>
      <c r="AA31" s="38">
        <f t="shared" si="10"/>
        <v>0</v>
      </c>
      <c r="AB31" s="38">
        <f t="shared" si="11"/>
        <v>0</v>
      </c>
      <c r="AC31" s="25" t="str">
        <f t="shared" si="12"/>
        <v>OK</v>
      </c>
      <c r="AE31" s="25" t="str">
        <f>IF(AG31="","",IF(U31="도비","세입없음",CONCATENATE(AG31,"-",COUNTIF($AG$7:AG31,AG31))))</f>
        <v/>
      </c>
      <c r="AG31" s="25" t="str">
        <f t="array" ref="AG31">IF(C31="","",INDEX(구분표!$I$2:$I$313, MATCH(1,(구분표!$E$2:$E$313='17년특입'!B31)*(구분표!$F$2:$F$313='17년특입'!C31)*(구분표!$G$2:$G$313='17년특입'!A31),0)))</f>
        <v/>
      </c>
      <c r="AI31" s="25"/>
      <c r="AK31" s="38">
        <f>IF(AE31="",0,SUMIFS('17년일출'!$X$6:$X$223,'17년일출'!$AG$6:$AG$223,'17년특입'!$AE31))</f>
        <v>0</v>
      </c>
      <c r="AL31" s="38" t="str">
        <f>IF(AE31="","",COUNTIFS('17년일출'!$AG$6:$AG$223,'17년특입'!AE31))</f>
        <v/>
      </c>
      <c r="AM31" s="25" t="str">
        <f t="shared" si="13"/>
        <v>OK</v>
      </c>
      <c r="AO31" s="38">
        <f>IF(AE31="",0,SUMIFS('17년일출'!$AC$6:$AC$223,'17년일출'!$AG$6:$AG$223,'17년특입'!$AE31))</f>
        <v>0</v>
      </c>
      <c r="AP31" s="38" t="str">
        <f>IF(AE31="","",COUNTIFS('17년일출'!$AG$6:$AG$223,AE31))</f>
        <v/>
      </c>
      <c r="AQ31" s="25" t="str">
        <f t="shared" si="14"/>
        <v>OK</v>
      </c>
    </row>
    <row r="32" spans="1:43" ht="50.1" customHeight="1" x14ac:dyDescent="0.3">
      <c r="A32" s="31" t="str">
        <f>IFERROR(VLOOKUP($C32,구분표!$A$2:$C$313,2,FALSE),"")</f>
        <v/>
      </c>
      <c r="B32" s="22" t="str">
        <f>IFERROR(VLOOKUP($C32,구분표!$A$2:$C$313,3,FALSE),"")</f>
        <v/>
      </c>
      <c r="C32" s="29"/>
      <c r="D32" s="33"/>
      <c r="E32" s="34"/>
      <c r="F32" s="33"/>
      <c r="G32" s="40"/>
      <c r="H32" s="38"/>
      <c r="I32" s="41"/>
      <c r="J32" s="46">
        <f t="shared" si="4"/>
        <v>0</v>
      </c>
      <c r="K32" s="38"/>
      <c r="L32" s="41"/>
      <c r="M32" s="48">
        <f t="shared" si="5"/>
        <v>0</v>
      </c>
      <c r="N32" s="25" t="str">
        <f t="shared" si="6"/>
        <v>X</v>
      </c>
      <c r="O32" s="60"/>
      <c r="P32" s="60"/>
      <c r="Q32" s="112"/>
      <c r="S32" s="25"/>
      <c r="U32" s="25"/>
      <c r="V32" s="38">
        <f t="shared" si="7"/>
        <v>0</v>
      </c>
      <c r="W32" s="38">
        <f t="shared" si="8"/>
        <v>0</v>
      </c>
      <c r="X32" s="25" t="str">
        <f t="shared" si="9"/>
        <v>OK</v>
      </c>
      <c r="Z32" s="25"/>
      <c r="AA32" s="38">
        <f t="shared" si="10"/>
        <v>0</v>
      </c>
      <c r="AB32" s="38">
        <f t="shared" si="11"/>
        <v>0</v>
      </c>
      <c r="AC32" s="25" t="str">
        <f t="shared" si="12"/>
        <v>OK</v>
      </c>
      <c r="AE32" s="25" t="str">
        <f>IF(AG32="","",IF(U32="도비","세입없음",CONCATENATE(AG32,"-",COUNTIF($AG$7:AG32,AG32))))</f>
        <v/>
      </c>
      <c r="AG32" s="25" t="str">
        <f t="array" ref="AG32">IF(C32="","",INDEX(구분표!$I$2:$I$313, MATCH(1,(구분표!$E$2:$E$313='17년특입'!B32)*(구분표!$F$2:$F$313='17년특입'!C32)*(구분표!$G$2:$G$313='17년특입'!A32),0)))</f>
        <v/>
      </c>
      <c r="AI32" s="25"/>
      <c r="AK32" s="38">
        <f>IF(AE32="",0,SUMIFS('17년일출'!$X$6:$X$223,'17년일출'!$AG$6:$AG$223,'17년특입'!$AE32))</f>
        <v>0</v>
      </c>
      <c r="AL32" s="38" t="str">
        <f>IF(AE32="","",COUNTIFS('17년일출'!$AG$6:$AG$223,'17년특입'!AE32))</f>
        <v/>
      </c>
      <c r="AM32" s="25" t="str">
        <f t="shared" si="13"/>
        <v>OK</v>
      </c>
      <c r="AO32" s="38">
        <f>IF(AE32="",0,SUMIFS('17년일출'!$AC$6:$AC$223,'17년일출'!$AG$6:$AG$223,'17년특입'!$AE32))</f>
        <v>0</v>
      </c>
      <c r="AP32" s="38" t="str">
        <f>IF(AE32="","",COUNTIFS('17년일출'!$AG$6:$AG$223,AE32))</f>
        <v/>
      </c>
      <c r="AQ32" s="25" t="str">
        <f t="shared" si="14"/>
        <v>OK</v>
      </c>
    </row>
    <row r="33" spans="1:43" ht="50.1" customHeight="1" x14ac:dyDescent="0.3">
      <c r="A33" s="31" t="str">
        <f>IFERROR(VLOOKUP($C33,구분표!$A$2:$C$313,2,FALSE),"")</f>
        <v/>
      </c>
      <c r="B33" s="22" t="str">
        <f>IFERROR(VLOOKUP($C33,구분표!$A$2:$C$313,3,FALSE),"")</f>
        <v/>
      </c>
      <c r="C33" s="29"/>
      <c r="D33" s="33"/>
      <c r="E33" s="34"/>
      <c r="F33" s="33"/>
      <c r="G33" s="40"/>
      <c r="H33" s="38"/>
      <c r="I33" s="41"/>
      <c r="J33" s="46">
        <f t="shared" si="4"/>
        <v>0</v>
      </c>
      <c r="K33" s="38"/>
      <c r="L33" s="41"/>
      <c r="M33" s="48">
        <f t="shared" si="5"/>
        <v>0</v>
      </c>
      <c r="N33" s="25" t="str">
        <f t="shared" si="6"/>
        <v>X</v>
      </c>
      <c r="O33" s="60"/>
      <c r="P33" s="60"/>
      <c r="Q33" s="112"/>
      <c r="S33" s="25"/>
      <c r="U33" s="25"/>
      <c r="V33" s="38">
        <f t="shared" si="7"/>
        <v>0</v>
      </c>
      <c r="W33" s="38">
        <f t="shared" si="8"/>
        <v>0</v>
      </c>
      <c r="X33" s="25" t="str">
        <f t="shared" si="9"/>
        <v>OK</v>
      </c>
      <c r="Z33" s="25"/>
      <c r="AA33" s="38">
        <f t="shared" si="10"/>
        <v>0</v>
      </c>
      <c r="AB33" s="38">
        <f t="shared" si="11"/>
        <v>0</v>
      </c>
      <c r="AC33" s="25" t="str">
        <f t="shared" si="12"/>
        <v>OK</v>
      </c>
      <c r="AE33" s="25" t="str">
        <f>IF(AG33="","",IF(U33="도비","세입없음",CONCATENATE(AG33,"-",COUNTIF($AG$7:AG33,AG33))))</f>
        <v/>
      </c>
      <c r="AG33" s="25" t="str">
        <f t="array" ref="AG33">IF(C33="","",INDEX(구분표!$I$2:$I$313, MATCH(1,(구분표!$E$2:$E$313='17년특입'!B33)*(구분표!$F$2:$F$313='17년특입'!C33)*(구분표!$G$2:$G$313='17년특입'!A33),0)))</f>
        <v/>
      </c>
      <c r="AI33" s="25"/>
      <c r="AK33" s="38">
        <f>IF(AE33="",0,SUMIFS('17년일출'!$X$6:$X$223,'17년일출'!$AG$6:$AG$223,'17년특입'!$AE33))</f>
        <v>0</v>
      </c>
      <c r="AL33" s="38" t="str">
        <f>IF(AE33="","",COUNTIFS('17년일출'!$AG$6:$AG$223,'17년특입'!AE33))</f>
        <v/>
      </c>
      <c r="AM33" s="25" t="str">
        <f t="shared" si="13"/>
        <v>OK</v>
      </c>
      <c r="AO33" s="38">
        <f>IF(AE33="",0,SUMIFS('17년일출'!$AC$6:$AC$223,'17년일출'!$AG$6:$AG$223,'17년특입'!$AE33))</f>
        <v>0</v>
      </c>
      <c r="AP33" s="38" t="str">
        <f>IF(AE33="","",COUNTIFS('17년일출'!$AG$6:$AG$223,AE33))</f>
        <v/>
      </c>
      <c r="AQ33" s="25" t="str">
        <f t="shared" si="14"/>
        <v>OK</v>
      </c>
    </row>
    <row r="34" spans="1:43" ht="50.1" customHeight="1" x14ac:dyDescent="0.3">
      <c r="A34" s="31" t="str">
        <f>IFERROR(VLOOKUP($C34,구분표!$A$2:$C$313,2,FALSE),"")</f>
        <v/>
      </c>
      <c r="B34" s="22" t="str">
        <f>IFERROR(VLOOKUP($C34,구분표!$A$2:$C$313,3,FALSE),"")</f>
        <v/>
      </c>
      <c r="C34" s="29"/>
      <c r="D34" s="33"/>
      <c r="E34" s="34"/>
      <c r="F34" s="33"/>
      <c r="G34" s="40"/>
      <c r="H34" s="38"/>
      <c r="I34" s="41"/>
      <c r="J34" s="46">
        <f t="shared" si="4"/>
        <v>0</v>
      </c>
      <c r="K34" s="38"/>
      <c r="L34" s="41"/>
      <c r="M34" s="48">
        <f t="shared" si="5"/>
        <v>0</v>
      </c>
      <c r="N34" s="25" t="str">
        <f t="shared" si="6"/>
        <v>X</v>
      </c>
      <c r="O34" s="60"/>
      <c r="P34" s="60"/>
      <c r="Q34" s="112"/>
      <c r="S34" s="25"/>
      <c r="U34" s="25"/>
      <c r="V34" s="38">
        <f t="shared" si="7"/>
        <v>0</v>
      </c>
      <c r="W34" s="38">
        <f t="shared" si="8"/>
        <v>0</v>
      </c>
      <c r="X34" s="25" t="str">
        <f t="shared" si="9"/>
        <v>OK</v>
      </c>
      <c r="Z34" s="25"/>
      <c r="AA34" s="38">
        <f t="shared" si="10"/>
        <v>0</v>
      </c>
      <c r="AB34" s="38">
        <f t="shared" si="11"/>
        <v>0</v>
      </c>
      <c r="AC34" s="25" t="str">
        <f t="shared" si="12"/>
        <v>OK</v>
      </c>
      <c r="AE34" s="25" t="str">
        <f>IF(AG34="","",IF(U34="도비","세입없음",CONCATENATE(AG34,"-",COUNTIF($AG$7:AG34,AG34))))</f>
        <v/>
      </c>
      <c r="AG34" s="25" t="str">
        <f t="array" ref="AG34">IF(C34="","",INDEX(구분표!$I$2:$I$313, MATCH(1,(구분표!$E$2:$E$313='17년특입'!B34)*(구분표!$F$2:$F$313='17년특입'!C34)*(구분표!$G$2:$G$313='17년특입'!A34),0)))</f>
        <v/>
      </c>
      <c r="AI34" s="25"/>
      <c r="AK34" s="38">
        <f>IF(AE34="",0,SUMIFS('17년일출'!$X$6:$X$223,'17년일출'!$AG$6:$AG$223,'17년특입'!$AE34))</f>
        <v>0</v>
      </c>
      <c r="AL34" s="38" t="str">
        <f>IF(AE34="","",COUNTIFS('17년일출'!$AG$6:$AG$223,'17년특입'!AE34))</f>
        <v/>
      </c>
      <c r="AM34" s="25" t="str">
        <f t="shared" si="13"/>
        <v>OK</v>
      </c>
      <c r="AO34" s="38">
        <f>IF(AE34="",0,SUMIFS('17년일출'!$AC$6:$AC$223,'17년일출'!$AG$6:$AG$223,'17년특입'!$AE34))</f>
        <v>0</v>
      </c>
      <c r="AP34" s="38" t="str">
        <f>IF(AE34="","",COUNTIFS('17년일출'!$AG$6:$AG$223,AE34))</f>
        <v/>
      </c>
      <c r="AQ34" s="25" t="str">
        <f t="shared" si="14"/>
        <v>OK</v>
      </c>
    </row>
    <row r="35" spans="1:43" ht="50.1" customHeight="1" x14ac:dyDescent="0.3">
      <c r="A35" s="31" t="str">
        <f>IFERROR(VLOOKUP($C35,구분표!$A$2:$C$313,2,FALSE),"")</f>
        <v/>
      </c>
      <c r="B35" s="22" t="str">
        <f>IFERROR(VLOOKUP($C35,구분표!$A$2:$C$313,3,FALSE),"")</f>
        <v/>
      </c>
      <c r="C35" s="29"/>
      <c r="D35" s="33"/>
      <c r="E35" s="34"/>
      <c r="F35" s="33"/>
      <c r="G35" s="40"/>
      <c r="H35" s="38"/>
      <c r="I35" s="41"/>
      <c r="J35" s="46">
        <f t="shared" si="4"/>
        <v>0</v>
      </c>
      <c r="K35" s="38"/>
      <c r="L35" s="41"/>
      <c r="M35" s="48">
        <f t="shared" si="5"/>
        <v>0</v>
      </c>
      <c r="N35" s="25" t="str">
        <f t="shared" si="6"/>
        <v>X</v>
      </c>
      <c r="O35" s="60"/>
      <c r="P35" s="60"/>
      <c r="Q35" s="112"/>
      <c r="S35" s="25"/>
      <c r="U35" s="25"/>
      <c r="V35" s="38">
        <f t="shared" si="7"/>
        <v>0</v>
      </c>
      <c r="W35" s="38">
        <f t="shared" si="8"/>
        <v>0</v>
      </c>
      <c r="X35" s="25" t="str">
        <f t="shared" si="9"/>
        <v>OK</v>
      </c>
      <c r="Z35" s="25"/>
      <c r="AA35" s="38">
        <f t="shared" si="10"/>
        <v>0</v>
      </c>
      <c r="AB35" s="38">
        <f t="shared" si="11"/>
        <v>0</v>
      </c>
      <c r="AC35" s="25" t="str">
        <f t="shared" si="12"/>
        <v>OK</v>
      </c>
      <c r="AE35" s="25" t="str">
        <f>IF(AG35="","",IF(U35="도비","세입없음",CONCATENATE(AG35,"-",COUNTIF($AG$7:AG35,AG35))))</f>
        <v/>
      </c>
      <c r="AG35" s="25" t="str">
        <f t="array" ref="AG35">IF(C35="","",INDEX(구분표!$I$2:$I$313, MATCH(1,(구분표!$E$2:$E$313='17년특입'!B35)*(구분표!$F$2:$F$313='17년특입'!C35)*(구분표!$G$2:$G$313='17년특입'!A35),0)))</f>
        <v/>
      </c>
      <c r="AI35" s="25"/>
      <c r="AK35" s="38">
        <f>IF(AE35="",0,SUMIFS('17년일출'!$X$6:$X$223,'17년일출'!$AG$6:$AG$223,'17년특입'!$AE35))</f>
        <v>0</v>
      </c>
      <c r="AL35" s="38" t="str">
        <f>IF(AE35="","",COUNTIFS('17년일출'!$AG$6:$AG$223,'17년특입'!AE35))</f>
        <v/>
      </c>
      <c r="AM35" s="25" t="str">
        <f t="shared" si="13"/>
        <v>OK</v>
      </c>
      <c r="AO35" s="38">
        <f>IF(AE35="",0,SUMIFS('17년일출'!$AC$6:$AC$223,'17년일출'!$AG$6:$AG$223,'17년특입'!$AE35))</f>
        <v>0</v>
      </c>
      <c r="AP35" s="38" t="str">
        <f>IF(AE35="","",COUNTIFS('17년일출'!$AG$6:$AG$223,AE35))</f>
        <v/>
      </c>
      <c r="AQ35" s="25" t="str">
        <f t="shared" si="14"/>
        <v>OK</v>
      </c>
    </row>
    <row r="36" spans="1:43" ht="50.1" customHeight="1" x14ac:dyDescent="0.3">
      <c r="A36" s="31" t="str">
        <f>IFERROR(VLOOKUP($C36,구분표!$A$2:$C$313,2,FALSE),"")</f>
        <v/>
      </c>
      <c r="B36" s="22" t="str">
        <f>IFERROR(VLOOKUP($C36,구분표!$A$2:$C$313,3,FALSE),"")</f>
        <v/>
      </c>
      <c r="C36" s="29"/>
      <c r="D36" s="33"/>
      <c r="E36" s="34"/>
      <c r="F36" s="33"/>
      <c r="G36" s="40"/>
      <c r="H36" s="38"/>
      <c r="I36" s="41"/>
      <c r="J36" s="46">
        <f t="shared" si="4"/>
        <v>0</v>
      </c>
      <c r="K36" s="38"/>
      <c r="L36" s="41"/>
      <c r="M36" s="48">
        <f t="shared" si="5"/>
        <v>0</v>
      </c>
      <c r="N36" s="25" t="str">
        <f t="shared" si="6"/>
        <v>X</v>
      </c>
      <c r="O36" s="60"/>
      <c r="P36" s="60"/>
      <c r="Q36" s="112"/>
      <c r="S36" s="25"/>
      <c r="U36" s="25"/>
      <c r="V36" s="38">
        <f t="shared" si="7"/>
        <v>0</v>
      </c>
      <c r="W36" s="38">
        <f t="shared" si="8"/>
        <v>0</v>
      </c>
      <c r="X36" s="25" t="str">
        <f t="shared" si="9"/>
        <v>OK</v>
      </c>
      <c r="Z36" s="25"/>
      <c r="AA36" s="38">
        <f t="shared" si="10"/>
        <v>0</v>
      </c>
      <c r="AB36" s="38">
        <f t="shared" si="11"/>
        <v>0</v>
      </c>
      <c r="AC36" s="25" t="str">
        <f t="shared" si="12"/>
        <v>OK</v>
      </c>
      <c r="AE36" s="25" t="str">
        <f>IF(AG36="","",IF(U36="도비","세입없음",CONCATENATE(AG36,"-",COUNTIF($AG$7:AG36,AG36))))</f>
        <v/>
      </c>
      <c r="AG36" s="25" t="str">
        <f t="array" ref="AG36">IF(C36="","",INDEX(구분표!$I$2:$I$313, MATCH(1,(구분표!$E$2:$E$313='17년특입'!B36)*(구분표!$F$2:$F$313='17년특입'!C36)*(구분표!$G$2:$G$313='17년특입'!A36),0)))</f>
        <v/>
      </c>
      <c r="AI36" s="25"/>
      <c r="AK36" s="38">
        <f>IF(AE36="",0,SUMIFS('17년일출'!$X$6:$X$223,'17년일출'!$AG$6:$AG$223,'17년특입'!$AE36))</f>
        <v>0</v>
      </c>
      <c r="AL36" s="38" t="str">
        <f>IF(AE36="","",COUNTIFS('17년일출'!$AG$6:$AG$223,'17년특입'!AE36))</f>
        <v/>
      </c>
      <c r="AM36" s="25" t="str">
        <f t="shared" si="13"/>
        <v>OK</v>
      </c>
      <c r="AO36" s="38">
        <f>IF(AE36="",0,SUMIFS('17년일출'!$AC$6:$AC$223,'17년일출'!$AG$6:$AG$223,'17년특입'!$AE36))</f>
        <v>0</v>
      </c>
      <c r="AP36" s="38" t="str">
        <f>IF(AE36="","",COUNTIFS('17년일출'!$AG$6:$AG$223,AE36))</f>
        <v/>
      </c>
      <c r="AQ36" s="25" t="str">
        <f t="shared" si="14"/>
        <v>OK</v>
      </c>
    </row>
    <row r="37" spans="1:43" ht="50.1" customHeight="1" x14ac:dyDescent="0.3">
      <c r="A37" s="31" t="str">
        <f>IFERROR(VLOOKUP($C37,구분표!$A$2:$C$313,2,FALSE),"")</f>
        <v/>
      </c>
      <c r="B37" s="22" t="str">
        <f>IFERROR(VLOOKUP($C37,구분표!$A$2:$C$313,3,FALSE),"")</f>
        <v/>
      </c>
      <c r="C37" s="29"/>
      <c r="D37" s="33"/>
      <c r="E37" s="34"/>
      <c r="F37" s="33"/>
      <c r="G37" s="40"/>
      <c r="H37" s="38"/>
      <c r="I37" s="41"/>
      <c r="J37" s="46">
        <f t="shared" si="4"/>
        <v>0</v>
      </c>
      <c r="K37" s="38"/>
      <c r="L37" s="41"/>
      <c r="M37" s="48">
        <f t="shared" si="5"/>
        <v>0</v>
      </c>
      <c r="N37" s="25" t="str">
        <f t="shared" si="6"/>
        <v>X</v>
      </c>
      <c r="O37" s="60"/>
      <c r="P37" s="60"/>
      <c r="Q37" s="112"/>
      <c r="S37" s="25"/>
      <c r="U37" s="25"/>
      <c r="V37" s="38">
        <f t="shared" si="7"/>
        <v>0</v>
      </c>
      <c r="W37" s="38">
        <f t="shared" si="8"/>
        <v>0</v>
      </c>
      <c r="X37" s="25" t="str">
        <f t="shared" si="9"/>
        <v>OK</v>
      </c>
      <c r="Z37" s="25"/>
      <c r="AA37" s="38">
        <f t="shared" si="10"/>
        <v>0</v>
      </c>
      <c r="AB37" s="38">
        <f t="shared" si="11"/>
        <v>0</v>
      </c>
      <c r="AC37" s="25" t="str">
        <f t="shared" si="12"/>
        <v>OK</v>
      </c>
      <c r="AE37" s="25" t="str">
        <f>IF(AG37="","",IF(U37="도비","세입없음",CONCATENATE(AG37,"-",COUNTIF($AG$7:AG37,AG37))))</f>
        <v/>
      </c>
      <c r="AG37" s="25" t="str">
        <f t="array" ref="AG37">IF(C37="","",INDEX(구분표!$I$2:$I$313, MATCH(1,(구분표!$E$2:$E$313='17년특입'!B37)*(구분표!$F$2:$F$313='17년특입'!C37)*(구분표!$G$2:$G$313='17년특입'!A37),0)))</f>
        <v/>
      </c>
      <c r="AI37" s="25"/>
      <c r="AK37" s="38">
        <f>IF(AE37="",0,SUMIFS('17년일출'!$X$6:$X$223,'17년일출'!$AG$6:$AG$223,'17년특입'!$AE37))</f>
        <v>0</v>
      </c>
      <c r="AL37" s="38" t="str">
        <f>IF(AE37="","",COUNTIFS('17년일출'!$AG$6:$AG$223,'17년특입'!AE37))</f>
        <v/>
      </c>
      <c r="AM37" s="25" t="str">
        <f t="shared" si="13"/>
        <v>OK</v>
      </c>
      <c r="AO37" s="38">
        <f>IF(AE37="",0,SUMIFS('17년일출'!$AC$6:$AC$223,'17년일출'!$AG$6:$AG$223,'17년특입'!$AE37))</f>
        <v>0</v>
      </c>
      <c r="AP37" s="38" t="str">
        <f>IF(AE37="","",COUNTIFS('17년일출'!$AG$6:$AG$223,AE37))</f>
        <v/>
      </c>
      <c r="AQ37" s="25" t="str">
        <f t="shared" si="14"/>
        <v>OK</v>
      </c>
    </row>
    <row r="38" spans="1:43" ht="50.1" customHeight="1" x14ac:dyDescent="0.3">
      <c r="A38" s="31" t="str">
        <f>IFERROR(VLOOKUP($C38,구분표!$A$2:$C$313,2,FALSE),"")</f>
        <v/>
      </c>
      <c r="B38" s="22" t="str">
        <f>IFERROR(VLOOKUP($C38,구분표!$A$2:$C$313,3,FALSE),"")</f>
        <v/>
      </c>
      <c r="C38" s="29"/>
      <c r="D38" s="33"/>
      <c r="E38" s="34"/>
      <c r="F38" s="33"/>
      <c r="G38" s="40"/>
      <c r="H38" s="38"/>
      <c r="I38" s="41"/>
      <c r="J38" s="46">
        <f t="shared" si="4"/>
        <v>0</v>
      </c>
      <c r="K38" s="38"/>
      <c r="L38" s="41"/>
      <c r="M38" s="48">
        <f t="shared" si="5"/>
        <v>0</v>
      </c>
      <c r="N38" s="25" t="str">
        <f t="shared" si="6"/>
        <v>X</v>
      </c>
      <c r="O38" s="60"/>
      <c r="P38" s="60"/>
      <c r="Q38" s="112"/>
      <c r="S38" s="25"/>
      <c r="U38" s="25"/>
      <c r="V38" s="38">
        <f t="shared" si="7"/>
        <v>0</v>
      </c>
      <c r="W38" s="38">
        <f t="shared" si="8"/>
        <v>0</v>
      </c>
      <c r="X38" s="25" t="str">
        <f t="shared" si="9"/>
        <v>OK</v>
      </c>
      <c r="Z38" s="25"/>
      <c r="AA38" s="38">
        <f t="shared" si="10"/>
        <v>0</v>
      </c>
      <c r="AB38" s="38">
        <f t="shared" si="11"/>
        <v>0</v>
      </c>
      <c r="AC38" s="25" t="str">
        <f t="shared" si="12"/>
        <v>OK</v>
      </c>
      <c r="AE38" s="25" t="str">
        <f>IF(AG38="","",IF(U38="도비","세입없음",CONCATENATE(AG38,"-",COUNTIF($AG$7:AG38,AG38))))</f>
        <v/>
      </c>
      <c r="AG38" s="25" t="str">
        <f t="array" ref="AG38">IF(C38="","",INDEX(구분표!$I$2:$I$313, MATCH(1,(구분표!$E$2:$E$313='17년특입'!B38)*(구분표!$F$2:$F$313='17년특입'!C38)*(구분표!$G$2:$G$313='17년특입'!A38),0)))</f>
        <v/>
      </c>
      <c r="AI38" s="25"/>
      <c r="AK38" s="38">
        <f>IF(AE38="",0,SUMIFS('17년일출'!$X$6:$X$223,'17년일출'!$AG$6:$AG$223,'17년특입'!$AE38))</f>
        <v>0</v>
      </c>
      <c r="AL38" s="38" t="str">
        <f>IF(AE38="","",COUNTIFS('17년일출'!$AG$6:$AG$223,'17년특입'!AE38))</f>
        <v/>
      </c>
      <c r="AM38" s="25" t="str">
        <f t="shared" si="13"/>
        <v>OK</v>
      </c>
      <c r="AO38" s="38">
        <f>IF(AE38="",0,SUMIFS('17년일출'!$AC$6:$AC$223,'17년일출'!$AG$6:$AG$223,'17년특입'!$AE38))</f>
        <v>0</v>
      </c>
      <c r="AP38" s="38" t="str">
        <f>IF(AE38="","",COUNTIFS('17년일출'!$AG$6:$AG$223,AE38))</f>
        <v/>
      </c>
      <c r="AQ38" s="25" t="str">
        <f t="shared" si="14"/>
        <v>OK</v>
      </c>
    </row>
    <row r="39" spans="1:43" ht="50.1" customHeight="1" x14ac:dyDescent="0.3">
      <c r="A39" s="32" t="str">
        <f>IFERROR(VLOOKUP($C39,구분표!$A$2:$C$313,2,FALSE),"")</f>
        <v/>
      </c>
      <c r="B39" s="23" t="str">
        <f>IFERROR(VLOOKUP($C39,구분표!$A$2:$C$313,3,FALSE),"")</f>
        <v/>
      </c>
      <c r="C39" s="30"/>
      <c r="D39" s="35"/>
      <c r="E39" s="36"/>
      <c r="F39" s="35"/>
      <c r="G39" s="42"/>
      <c r="H39" s="39"/>
      <c r="I39" s="43"/>
      <c r="J39" s="47">
        <f t="shared" si="4"/>
        <v>0</v>
      </c>
      <c r="K39" s="39"/>
      <c r="L39" s="43"/>
      <c r="M39" s="49">
        <f t="shared" si="5"/>
        <v>0</v>
      </c>
      <c r="N39" s="26" t="str">
        <f t="shared" si="6"/>
        <v>X</v>
      </c>
      <c r="O39" s="61"/>
      <c r="P39" s="61"/>
      <c r="Q39" s="117"/>
      <c r="S39" s="25"/>
      <c r="U39" s="25"/>
      <c r="V39" s="38">
        <f t="shared" si="7"/>
        <v>0</v>
      </c>
      <c r="W39" s="38">
        <f t="shared" si="8"/>
        <v>0</v>
      </c>
      <c r="X39" s="25" t="str">
        <f t="shared" si="9"/>
        <v>OK</v>
      </c>
      <c r="Z39" s="25"/>
      <c r="AA39" s="38">
        <f t="shared" si="10"/>
        <v>0</v>
      </c>
      <c r="AB39" s="38">
        <f t="shared" si="11"/>
        <v>0</v>
      </c>
      <c r="AC39" s="25" t="str">
        <f t="shared" si="12"/>
        <v>OK</v>
      </c>
      <c r="AE39" s="25" t="str">
        <f>IF(AG39="","",IF(U39="도비","세입없음",CONCATENATE(AG39,"-",COUNTIF($AG$7:AG39,AG39))))</f>
        <v/>
      </c>
      <c r="AG39" s="25" t="str">
        <f t="array" ref="AG39">IF(C39="","",INDEX(구분표!$I$2:$I$313, MATCH(1,(구분표!$E$2:$E$313='17년특입'!B39)*(구분표!$F$2:$F$313='17년특입'!C39)*(구분표!$G$2:$G$313='17년특입'!A39),0)))</f>
        <v/>
      </c>
      <c r="AI39" s="25"/>
      <c r="AK39" s="38">
        <f>IF(AE39="",0,SUMIFS('17년일출'!$X$6:$X$223,'17년일출'!$AG$6:$AG$223,'17년특입'!$AE39))</f>
        <v>0</v>
      </c>
      <c r="AL39" s="38" t="str">
        <f>IF(AE39="","",COUNTIFS('17년일출'!$AG$6:$AG$223,'17년특입'!AE39))</f>
        <v/>
      </c>
      <c r="AM39" s="25" t="str">
        <f t="shared" si="13"/>
        <v>OK</v>
      </c>
      <c r="AO39" s="38">
        <f>IF(AE39="",0,SUMIFS('17년일출'!$AC$6:$AC$223,'17년일출'!$AG$6:$AG$223,'17년특입'!$AE39))</f>
        <v>0</v>
      </c>
      <c r="AP39" s="38" t="str">
        <f>IF(AE39="","",COUNTIFS('17년일출'!$AG$6:$AG$223,AE39))</f>
        <v/>
      </c>
      <c r="AQ39" s="25" t="str">
        <f t="shared" si="14"/>
        <v>OK</v>
      </c>
    </row>
  </sheetData>
  <autoFilter ref="A6:AQ6"/>
  <mergeCells count="25">
    <mergeCell ref="F4:F5"/>
    <mergeCell ref="A4:A5"/>
    <mergeCell ref="B4:B5"/>
    <mergeCell ref="C4:C5"/>
    <mergeCell ref="D4:D5"/>
    <mergeCell ref="E4:E5"/>
    <mergeCell ref="AA4:AC4"/>
    <mergeCell ref="G4:G5"/>
    <mergeCell ref="H4:I4"/>
    <mergeCell ref="J4:J5"/>
    <mergeCell ref="K4:L4"/>
    <mergeCell ref="M4:M5"/>
    <mergeCell ref="N4:N5"/>
    <mergeCell ref="Q4:Q5"/>
    <mergeCell ref="S4:S5"/>
    <mergeCell ref="U4:U5"/>
    <mergeCell ref="V4:X4"/>
    <mergeCell ref="Z4:Z5"/>
    <mergeCell ref="O4:O5"/>
    <mergeCell ref="P4:P5"/>
    <mergeCell ref="AE4:AE5"/>
    <mergeCell ref="AG4:AG5"/>
    <mergeCell ref="AI4:AI5"/>
    <mergeCell ref="AK4:AM4"/>
    <mergeCell ref="AO4:AQ4"/>
  </mergeCells>
  <phoneticPr fontId="1" type="noConversion"/>
  <dataValidations count="4">
    <dataValidation type="list" allowBlank="1" showInputMessage="1" showErrorMessage="1" sqref="U7:U39 Z7:Z39">
      <formula1>"도비,국비,지특,기금,특교"</formula1>
    </dataValidation>
    <dataValidation type="list" allowBlank="1" showInputMessage="1" showErrorMessage="1" sqref="S7:S39">
      <formula1>"도비,국도비"</formula1>
    </dataValidation>
    <dataValidation type="list" allowBlank="1" showInputMessage="1" showErrorMessage="1" sqref="D8:D17 D19:D28 D30:D39">
      <formula1>"본예산,1회추경,2회추경,3회추경,신규"</formula1>
    </dataValidation>
    <dataValidation type="list" allowBlank="1" showInputMessage="1" showErrorMessage="1" sqref="D7 D18 D29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1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L39"/>
  <sheetViews>
    <sheetView zoomScale="70" zoomScaleNormal="7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P13" sqref="P13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10" width="11.625" style="1" customWidth="1"/>
    <col min="11" max="13" width="11.625" style="1" hidden="1" customWidth="1"/>
    <col min="14" max="14" width="7.625" style="1" hidden="1" customWidth="1"/>
    <col min="15" max="15" width="19.875" style="1" customWidth="1"/>
    <col min="16" max="16" width="22.875" style="1" customWidth="1"/>
    <col min="17" max="17" width="38.625" style="1" hidden="1" customWidth="1"/>
    <col min="18" max="18" width="3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hidden="1" customWidth="1"/>
    <col min="27" max="28" width="11.625" style="1" hidden="1" customWidth="1"/>
    <col min="29" max="29" width="6.625" style="1" hidden="1" customWidth="1"/>
    <col min="30" max="30" width="2.625" style="1" customWidth="1"/>
    <col min="31" max="31" width="10.625" style="1" customWidth="1"/>
    <col min="32" max="32" width="2.625" style="1" customWidth="1"/>
    <col min="33" max="34" width="7.625" style="1" customWidth="1"/>
    <col min="35" max="35" width="2.625" style="1" customWidth="1"/>
    <col min="36" max="36" width="10.625" style="1" customWidth="1"/>
    <col min="37" max="37" width="2.625" style="1" customWidth="1"/>
    <col min="38" max="38" width="6.625" style="1" hidden="1" customWidth="1"/>
    <col min="39" max="16384" width="9" style="1"/>
  </cols>
  <sheetData>
    <row r="1" spans="1:38" ht="35.1" customHeight="1" x14ac:dyDescent="0.3">
      <c r="A1" s="16" t="s">
        <v>804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38" ht="20.25" customHeight="1" x14ac:dyDescent="0.3">
      <c r="A2" s="19" t="s">
        <v>501</v>
      </c>
      <c r="V2" s="51" t="s">
        <v>512</v>
      </c>
      <c r="AA2" s="51" t="s">
        <v>512</v>
      </c>
    </row>
    <row r="3" spans="1:38" ht="20.25" customHeight="1" x14ac:dyDescent="0.3">
      <c r="H3" s="45"/>
      <c r="I3" s="45"/>
      <c r="K3" s="45"/>
      <c r="L3" s="45"/>
      <c r="Q3" s="20" t="s">
        <v>485</v>
      </c>
      <c r="V3" s="58" t="str">
        <f>IF(V6='17년일입'!W6,"OK","@@")</f>
        <v>@@</v>
      </c>
      <c r="W3" s="59"/>
      <c r="X3" s="58" t="str">
        <f>IF(COUNTIF(X6:X39,"검토")&gt;0,"@@","OK")</f>
        <v>OK</v>
      </c>
      <c r="AA3" s="58" t="str">
        <f>IF(AA6='17년일입'!AB6,"OK","@@")</f>
        <v>OK</v>
      </c>
      <c r="AC3" s="58" t="str">
        <f>IF(COUNTIF(AC6:AC39,"검토")&gt;0,"@@","OK")</f>
        <v>OK</v>
      </c>
    </row>
    <row r="4" spans="1:38" s="18" customFormat="1" ht="30" customHeight="1" x14ac:dyDescent="0.3">
      <c r="A4" s="236" t="s">
        <v>475</v>
      </c>
      <c r="B4" s="243" t="s">
        <v>476</v>
      </c>
      <c r="C4" s="242" t="s">
        <v>477</v>
      </c>
      <c r="D4" s="241" t="s">
        <v>484</v>
      </c>
      <c r="E4" s="240" t="s">
        <v>478</v>
      </c>
      <c r="F4" s="239" t="s">
        <v>479</v>
      </c>
      <c r="G4" s="237" t="s">
        <v>798</v>
      </c>
      <c r="H4" s="244" t="s">
        <v>799</v>
      </c>
      <c r="I4" s="268"/>
      <c r="J4" s="246" t="s">
        <v>800</v>
      </c>
      <c r="K4" s="248" t="s">
        <v>801</v>
      </c>
      <c r="L4" s="249"/>
      <c r="M4" s="234" t="s">
        <v>802</v>
      </c>
      <c r="N4" s="254" t="s">
        <v>483</v>
      </c>
      <c r="O4" s="260" t="s">
        <v>827</v>
      </c>
      <c r="P4" s="260" t="s">
        <v>828</v>
      </c>
      <c r="Q4" s="253" t="s">
        <v>482</v>
      </c>
      <c r="S4" s="255" t="s">
        <v>486</v>
      </c>
      <c r="T4" s="184"/>
      <c r="U4" s="256" t="s">
        <v>487</v>
      </c>
      <c r="V4" s="256" t="s">
        <v>488</v>
      </c>
      <c r="W4" s="256"/>
      <c r="X4" s="256"/>
      <c r="Z4" s="257" t="s">
        <v>487</v>
      </c>
      <c r="AA4" s="252" t="s">
        <v>492</v>
      </c>
      <c r="AB4" s="252"/>
      <c r="AC4" s="252"/>
      <c r="AE4" s="256" t="s">
        <v>493</v>
      </c>
      <c r="AG4" s="264" t="s">
        <v>513</v>
      </c>
      <c r="AH4" s="266" t="s">
        <v>514</v>
      </c>
      <c r="AJ4" s="258" t="s">
        <v>494</v>
      </c>
      <c r="AL4" s="258" t="s">
        <v>495</v>
      </c>
    </row>
    <row r="5" spans="1:38" s="18" customFormat="1" ht="18" customHeight="1" x14ac:dyDescent="0.3">
      <c r="A5" s="236"/>
      <c r="B5" s="243"/>
      <c r="C5" s="242"/>
      <c r="D5" s="239"/>
      <c r="E5" s="240"/>
      <c r="F5" s="239"/>
      <c r="G5" s="238"/>
      <c r="H5" s="186" t="s">
        <v>480</v>
      </c>
      <c r="I5" s="186" t="s">
        <v>481</v>
      </c>
      <c r="J5" s="247"/>
      <c r="K5" s="116" t="s">
        <v>480</v>
      </c>
      <c r="L5" s="116" t="s">
        <v>481</v>
      </c>
      <c r="M5" s="235"/>
      <c r="N5" s="254"/>
      <c r="O5" s="261"/>
      <c r="P5" s="261"/>
      <c r="Q5" s="253"/>
      <c r="S5" s="256"/>
      <c r="T5" s="184"/>
      <c r="U5" s="256"/>
      <c r="V5" s="182" t="s">
        <v>489</v>
      </c>
      <c r="W5" s="182" t="s">
        <v>490</v>
      </c>
      <c r="X5" s="111" t="s">
        <v>491</v>
      </c>
      <c r="Z5" s="257"/>
      <c r="AA5" s="111" t="s">
        <v>489</v>
      </c>
      <c r="AB5" s="111" t="s">
        <v>490</v>
      </c>
      <c r="AC5" s="111" t="s">
        <v>491</v>
      </c>
      <c r="AE5" s="256"/>
      <c r="AG5" s="265"/>
      <c r="AH5" s="267"/>
      <c r="AJ5" s="257"/>
      <c r="AL5" s="257"/>
    </row>
    <row r="6" spans="1:38" ht="50.1" customHeight="1" x14ac:dyDescent="0.3">
      <c r="A6" s="44" t="s">
        <v>500</v>
      </c>
      <c r="B6" s="21"/>
      <c r="C6" s="21"/>
      <c r="D6" s="21"/>
      <c r="E6" s="21"/>
      <c r="F6" s="21"/>
      <c r="G6" s="37">
        <f t="shared" ref="G6:M6" si="0">SUBTOTAL(9,G7:G39)/2</f>
        <v>0</v>
      </c>
      <c r="H6" s="37">
        <f t="shared" si="0"/>
        <v>0</v>
      </c>
      <c r="I6" s="37">
        <f t="shared" si="0"/>
        <v>0</v>
      </c>
      <c r="J6" s="37">
        <f t="shared" si="0"/>
        <v>0</v>
      </c>
      <c r="K6" s="37">
        <f t="shared" si="0"/>
        <v>0</v>
      </c>
      <c r="L6" s="37">
        <f t="shared" si="0"/>
        <v>0</v>
      </c>
      <c r="M6" s="37">
        <f t="shared" si="0"/>
        <v>0</v>
      </c>
      <c r="N6" s="24"/>
      <c r="O6" s="24"/>
      <c r="P6" s="24"/>
      <c r="Q6" s="21"/>
      <c r="S6" s="24"/>
      <c r="U6" s="24"/>
      <c r="V6" s="37">
        <f>SUBTOTAL(9,V7:V39)</f>
        <v>0</v>
      </c>
      <c r="W6" s="37">
        <f>SUBTOTAL(9,W7:W39)</f>
        <v>0</v>
      </c>
      <c r="X6" s="25" t="str">
        <f t="shared" ref="X6" si="1">IF(SUM($H6:$I6)=SUM($V6:$W6),"OK","검토")</f>
        <v>OK</v>
      </c>
      <c r="Z6" s="24"/>
      <c r="AA6" s="37">
        <f>SUBTOTAL(9,AA7:AA39)</f>
        <v>0</v>
      </c>
      <c r="AB6" s="37">
        <f>SUBTOTAL(9,AB7:AB39)</f>
        <v>0</v>
      </c>
      <c r="AC6" s="25" t="str">
        <f t="shared" ref="AC6" si="2">IF(SUM($H6:$I6)=SUM($V6:$W6),"OK","검토")</f>
        <v>OK</v>
      </c>
      <c r="AE6" s="24"/>
      <c r="AG6" s="22"/>
      <c r="AH6" s="27"/>
      <c r="AJ6" s="24"/>
      <c r="AL6" s="24"/>
    </row>
    <row r="7" spans="1:38" ht="50.1" customHeight="1" x14ac:dyDescent="0.3">
      <c r="A7" s="52" t="s">
        <v>805</v>
      </c>
      <c r="B7" s="53"/>
      <c r="C7" s="54"/>
      <c r="D7" s="53"/>
      <c r="E7" s="54"/>
      <c r="F7" s="53"/>
      <c r="G7" s="55">
        <f t="shared" ref="G7:M7" si="3">SUM(G8:G17)</f>
        <v>0</v>
      </c>
      <c r="H7" s="55">
        <f t="shared" si="3"/>
        <v>0</v>
      </c>
      <c r="I7" s="55">
        <f t="shared" si="3"/>
        <v>0</v>
      </c>
      <c r="J7" s="55">
        <f t="shared" si="3"/>
        <v>0</v>
      </c>
      <c r="K7" s="55">
        <f t="shared" si="3"/>
        <v>0</v>
      </c>
      <c r="L7" s="55">
        <f t="shared" si="3"/>
        <v>0</v>
      </c>
      <c r="M7" s="55">
        <f t="shared" si="3"/>
        <v>0</v>
      </c>
      <c r="N7" s="56"/>
      <c r="O7" s="183"/>
      <c r="P7" s="183"/>
      <c r="Q7" s="57"/>
      <c r="S7" s="25"/>
      <c r="U7" s="25"/>
      <c r="V7" s="38"/>
      <c r="W7" s="38"/>
      <c r="X7" s="25"/>
      <c r="Z7" s="25"/>
      <c r="AA7" s="38"/>
      <c r="AB7" s="38"/>
      <c r="AC7" s="25"/>
      <c r="AE7" s="25"/>
      <c r="AG7" s="22"/>
      <c r="AH7" s="60"/>
      <c r="AJ7" s="25"/>
      <c r="AL7" s="25"/>
    </row>
    <row r="8" spans="1:38" ht="50.1" customHeight="1" x14ac:dyDescent="0.3">
      <c r="A8" s="31" t="str">
        <f>IFERROR(VLOOKUP($C8,구분표!$A$2:$C$313,2,FALSE),"")</f>
        <v/>
      </c>
      <c r="B8" s="22" t="str">
        <f>IFERROR(VLOOKUP($C8,구분표!$A$2:$C$313,3,FALSE),"")</f>
        <v/>
      </c>
      <c r="C8" s="29"/>
      <c r="D8" s="33" t="s">
        <v>830</v>
      </c>
      <c r="E8" s="34"/>
      <c r="F8" s="113"/>
      <c r="G8" s="40"/>
      <c r="H8" s="38"/>
      <c r="I8" s="41"/>
      <c r="J8" s="46">
        <f>G8+H8+I8</f>
        <v>0</v>
      </c>
      <c r="K8" s="38"/>
      <c r="L8" s="41"/>
      <c r="M8" s="48">
        <f>G8+K8+L8</f>
        <v>0</v>
      </c>
      <c r="N8" s="25" t="str">
        <f t="shared" ref="N8:N17" si="4">IF(AND((J8=0),(M8&gt;0)),"O",IF(AND((H8&lt;0),(J8-M8&lt;0)),"O","X"))</f>
        <v>X</v>
      </c>
      <c r="O8" s="60"/>
      <c r="P8" s="60"/>
      <c r="Q8" s="112"/>
      <c r="S8" s="25"/>
      <c r="U8" s="25"/>
      <c r="V8" s="38">
        <f>IF($U8&lt;&gt;"도비",IF($S8="국도비","직접입력",SUM($H8:$I8)),)</f>
        <v>0</v>
      </c>
      <c r="W8" s="38">
        <f>IF($U8="도비",SUM($H8:$I8),IF($S8="국도비","직접입력",SUM($H8:$I8)-$V8))</f>
        <v>0</v>
      </c>
      <c r="X8" s="25" t="str">
        <f>IF(SUM($H8:$I8)=SUM($V8:$W8),"OK","검토")</f>
        <v>OK</v>
      </c>
      <c r="Z8" s="25"/>
      <c r="AA8" s="38">
        <f>IF($U8&lt;&gt;"도비",IF($S8="국도비","직접입력",SUM($K8:$L8)),)</f>
        <v>0</v>
      </c>
      <c r="AB8" s="38">
        <f>IF($U8="도비",SUM(K8:L8),IF($S8="국도비","직접입력",SUM(K8:L8)-AA8))</f>
        <v>0</v>
      </c>
      <c r="AC8" s="25" t="str">
        <f t="shared" ref="AC8:AC17" si="5">IF(SUM(K8:L8)=SUM(AA8:AB8),"OK","검토")</f>
        <v>OK</v>
      </c>
      <c r="AE8" s="25" t="str">
        <f t="shared" ref="AE8:AE28" si="6">IF(U8="","",IF(U8="도비","세입없음","직접입력"))</f>
        <v/>
      </c>
      <c r="AG8" s="22" t="str">
        <f t="shared" ref="AG8:AG17" si="7">IF(AE8="","",COUNTIF($AE$7:$AE$39,AE8))</f>
        <v/>
      </c>
      <c r="AH8" s="60" t="str">
        <f t="shared" ref="AH8:AH17" si="8">IF(U8="","",IF(AND(U8="도비",AE8="세입없음"),"OK",IF(AND(U8&lt;&gt;"도비",AE8&lt;&gt;""),"OK","@@")))</f>
        <v/>
      </c>
      <c r="AJ8" s="25" t="str">
        <f t="array" ref="AJ8">IF(C8="","",INDEX(구분표!$I$2:$I$313, MATCH(1,(구분표!$E$2:$E$313='17년특출'!B8)*(구분표!$F$2:$F$313='17년특출'!C8)*(구분표!$G$2:$G$313='17년특출'!A8),0)))</f>
        <v/>
      </c>
      <c r="AL8" s="25"/>
    </row>
    <row r="9" spans="1:38" ht="50.1" customHeight="1" x14ac:dyDescent="0.3">
      <c r="A9" s="31" t="str">
        <f>IFERROR(VLOOKUP($C9,구분표!$A$2:$C$313,2,FALSE),"")</f>
        <v/>
      </c>
      <c r="B9" s="22" t="str">
        <f>IFERROR(VLOOKUP($C9,구분표!$A$2:$C$313,3,FALSE),"")</f>
        <v/>
      </c>
      <c r="C9" s="29"/>
      <c r="D9" s="33" t="s">
        <v>831</v>
      </c>
      <c r="E9" s="34"/>
      <c r="F9" s="113"/>
      <c r="G9" s="40"/>
      <c r="H9" s="38"/>
      <c r="I9" s="41"/>
      <c r="J9" s="46">
        <f t="shared" ref="J9:J17" si="9">G9+H9+I9</f>
        <v>0</v>
      </c>
      <c r="K9" s="38"/>
      <c r="L9" s="41"/>
      <c r="M9" s="48">
        <f t="shared" ref="M9:M17" si="10">G9+K9+L9</f>
        <v>0</v>
      </c>
      <c r="N9" s="25" t="str">
        <f t="shared" si="4"/>
        <v>X</v>
      </c>
      <c r="O9" s="60"/>
      <c r="P9" s="60"/>
      <c r="Q9" s="112"/>
      <c r="S9" s="25"/>
      <c r="U9" s="25"/>
      <c r="V9" s="38">
        <f>IF($U9&lt;&gt;"도비",IF($S9="국도비","직접입력",SUM($H9:$I9)),)</f>
        <v>0</v>
      </c>
      <c r="W9" s="38">
        <f>IF($U9="도비",SUM($H9:$I9),IF($S9="국도비","직접입력",SUM($H9:$I9)-$V9))</f>
        <v>0</v>
      </c>
      <c r="X9" s="25" t="str">
        <f>IF(SUM($H9:$I9)=SUM($V9:$W9),"OK","검토")</f>
        <v>OK</v>
      </c>
      <c r="Z9" s="25"/>
      <c r="AA9" s="38">
        <f>IF($U9&lt;&gt;"도비",IF($S9="국도비","직접입력",SUM($K9:$L9)),)</f>
        <v>0</v>
      </c>
      <c r="AB9" s="38">
        <f>IF($U9="도비",SUM(K9:L9),IF($S9="국도비","직접입력",SUM(K9:L9)-AA9))</f>
        <v>0</v>
      </c>
      <c r="AC9" s="25" t="str">
        <f t="shared" si="5"/>
        <v>OK</v>
      </c>
      <c r="AE9" s="25" t="str">
        <f t="shared" si="6"/>
        <v/>
      </c>
      <c r="AG9" s="22" t="str">
        <f t="shared" si="7"/>
        <v/>
      </c>
      <c r="AH9" s="60" t="str">
        <f t="shared" si="8"/>
        <v/>
      </c>
      <c r="AJ9" s="25" t="str">
        <f t="array" ref="AJ9">IF(C9="","",INDEX(구분표!$I$2:$I$313, MATCH(1,(구분표!$E$2:$E$313='17년특출'!B9)*(구분표!$F$2:$F$313='17년특출'!C9)*(구분표!$G$2:$G$313='17년특출'!A9),0)))</f>
        <v/>
      </c>
      <c r="AL9" s="25"/>
    </row>
    <row r="10" spans="1:38" ht="50.1" customHeight="1" x14ac:dyDescent="0.3">
      <c r="A10" s="31" t="str">
        <f>IFERROR(VLOOKUP($C10,구분표!$A$2:$C$313,2,FALSE),"")</f>
        <v/>
      </c>
      <c r="B10" s="22" t="str">
        <f>IFERROR(VLOOKUP($C10,구분표!$A$2:$C$313,3,FALSE),"")</f>
        <v/>
      </c>
      <c r="C10" s="29"/>
      <c r="D10" s="33"/>
      <c r="E10" s="34"/>
      <c r="F10" s="113"/>
      <c r="G10" s="40"/>
      <c r="H10" s="38"/>
      <c r="I10" s="41"/>
      <c r="J10" s="46">
        <f t="shared" si="9"/>
        <v>0</v>
      </c>
      <c r="K10" s="38"/>
      <c r="L10" s="41"/>
      <c r="M10" s="48">
        <f t="shared" si="10"/>
        <v>0</v>
      </c>
      <c r="N10" s="25" t="str">
        <f t="shared" si="4"/>
        <v>X</v>
      </c>
      <c r="O10" s="60"/>
      <c r="P10" s="60"/>
      <c r="Q10" s="112"/>
      <c r="S10" s="25"/>
      <c r="U10" s="25"/>
      <c r="V10" s="38">
        <f t="shared" ref="V10" si="11">IF($U10&lt;&gt;"도비",IF($S10="국도비","직접입력",SUM($H10:$I10)),)</f>
        <v>0</v>
      </c>
      <c r="W10" s="38">
        <f t="shared" ref="W10" si="12">IF($U10="도비",SUM($H10:$I10),IF($S10="국도비","직접입력",SUM($H10:$I10)-$V10))</f>
        <v>0</v>
      </c>
      <c r="X10" s="25" t="str">
        <f t="shared" ref="X10" si="13">IF(SUM($H10:$I10)=SUM($V10:$W10),"OK","검토")</f>
        <v>OK</v>
      </c>
      <c r="Z10" s="25"/>
      <c r="AA10" s="38">
        <f t="shared" ref="AA10" si="14">IF($U10&lt;&gt;"도비",IF($S10="국도비","직접입력",SUM($K10:$L10)),)</f>
        <v>0</v>
      </c>
      <c r="AB10" s="38">
        <f t="shared" ref="AB10:AB12" si="15">IF($U10="도비",SUM(K10:L10),IF($S10="국도비","직접입력",SUM(K10:L10)-AA10))</f>
        <v>0</v>
      </c>
      <c r="AC10" s="25" t="str">
        <f t="shared" si="5"/>
        <v>OK</v>
      </c>
      <c r="AE10" s="25" t="str">
        <f t="shared" si="6"/>
        <v/>
      </c>
      <c r="AG10" s="22" t="str">
        <f t="shared" si="7"/>
        <v/>
      </c>
      <c r="AH10" s="60" t="str">
        <f t="shared" si="8"/>
        <v/>
      </c>
      <c r="AJ10" s="25" t="str">
        <f t="array" ref="AJ10">IF(C10="","",INDEX(구분표!$I$2:$I$313, MATCH(1,(구분표!$E$2:$E$313='17년특출'!B10)*(구분표!$F$2:$F$313='17년특출'!C10)*(구분표!$G$2:$G$313='17년특출'!A10),0)))</f>
        <v/>
      </c>
      <c r="AL10" s="25"/>
    </row>
    <row r="11" spans="1:38" ht="50.1" customHeight="1" x14ac:dyDescent="0.3">
      <c r="A11" s="31" t="str">
        <f>IFERROR(VLOOKUP($C11,구분표!$A$2:$C$313,2,FALSE),"")</f>
        <v/>
      </c>
      <c r="B11" s="22" t="str">
        <f>IFERROR(VLOOKUP($C11,구분표!$A$2:$C$313,3,FALSE),"")</f>
        <v/>
      </c>
      <c r="C11" s="29"/>
      <c r="D11" s="33"/>
      <c r="E11" s="34"/>
      <c r="F11" s="113"/>
      <c r="G11" s="40"/>
      <c r="H11" s="38"/>
      <c r="I11" s="41"/>
      <c r="J11" s="46">
        <f t="shared" si="9"/>
        <v>0</v>
      </c>
      <c r="K11" s="38"/>
      <c r="L11" s="41"/>
      <c r="M11" s="48">
        <f t="shared" si="10"/>
        <v>0</v>
      </c>
      <c r="N11" s="25" t="str">
        <f t="shared" si="4"/>
        <v>X</v>
      </c>
      <c r="O11" s="60"/>
      <c r="P11" s="60"/>
      <c r="Q11" s="112"/>
      <c r="S11" s="25"/>
      <c r="U11" s="25"/>
      <c r="V11" s="38">
        <f>IF($U11&lt;&gt;"도비",IF($S11="국도비","직접입력",SUM($H11:$I11)),)</f>
        <v>0</v>
      </c>
      <c r="W11" s="38">
        <f>IF($U11="도비",SUM($H11:$I11),IF($S11="국도비","직접입력",SUM($H11:$I11)-$V11))</f>
        <v>0</v>
      </c>
      <c r="X11" s="25" t="str">
        <f>IF(SUM($H11:$I11)=SUM($V11:$W11),"OK","검토")</f>
        <v>OK</v>
      </c>
      <c r="Z11" s="25"/>
      <c r="AA11" s="38">
        <f>IF($U11&lt;&gt;"도비",IF($S11="국도비","직접입력",SUM($K11:$L11)),)</f>
        <v>0</v>
      </c>
      <c r="AB11" s="38">
        <f t="shared" si="15"/>
        <v>0</v>
      </c>
      <c r="AC11" s="25" t="str">
        <f t="shared" si="5"/>
        <v>OK</v>
      </c>
      <c r="AE11" s="25" t="str">
        <f t="shared" si="6"/>
        <v/>
      </c>
      <c r="AG11" s="22" t="str">
        <f t="shared" si="7"/>
        <v/>
      </c>
      <c r="AH11" s="60" t="str">
        <f t="shared" si="8"/>
        <v/>
      </c>
      <c r="AJ11" s="25" t="str">
        <f t="array" ref="AJ11">IF(C11="","",INDEX(구분표!$I$2:$I$313, MATCH(1,(구분표!$E$2:$E$313='17년특출'!B11)*(구분표!$F$2:$F$313='17년특출'!C11)*(구분표!$G$2:$G$313='17년특출'!A11),0)))</f>
        <v/>
      </c>
      <c r="AL11" s="25"/>
    </row>
    <row r="12" spans="1:38" ht="50.1" customHeight="1" x14ac:dyDescent="0.3">
      <c r="A12" s="31" t="str">
        <f>IFERROR(VLOOKUP($C12,구분표!$A$2:$C$313,2,FALSE),"")</f>
        <v/>
      </c>
      <c r="B12" s="22" t="str">
        <f>IFERROR(VLOOKUP($C12,구분표!$A$2:$C$313,3,FALSE),"")</f>
        <v/>
      </c>
      <c r="C12" s="29"/>
      <c r="D12" s="33"/>
      <c r="E12" s="34"/>
      <c r="F12" s="113"/>
      <c r="G12" s="40"/>
      <c r="H12" s="38"/>
      <c r="I12" s="41"/>
      <c r="J12" s="46">
        <f t="shared" si="9"/>
        <v>0</v>
      </c>
      <c r="K12" s="38"/>
      <c r="L12" s="41"/>
      <c r="M12" s="48">
        <f t="shared" si="10"/>
        <v>0</v>
      </c>
      <c r="N12" s="25" t="str">
        <f t="shared" si="4"/>
        <v>X</v>
      </c>
      <c r="O12" s="60"/>
      <c r="P12" s="60"/>
      <c r="Q12" s="112"/>
      <c r="S12" s="25"/>
      <c r="U12" s="25"/>
      <c r="V12" s="38">
        <f t="shared" ref="V12" si="16">IF($U12&lt;&gt;"도비",IF($S12="국도비","직접입력",SUM($H12:$I12)),)</f>
        <v>0</v>
      </c>
      <c r="W12" s="38">
        <f t="shared" ref="W12" si="17">IF($U12="도비",SUM($H12:$I12),IF($S12="국도비","직접입력",SUM($H12:$I12)-$V12))</f>
        <v>0</v>
      </c>
      <c r="X12" s="25" t="str">
        <f t="shared" ref="X12" si="18">IF(SUM($H12:$I12)=SUM($V12:$W12),"OK","검토")</f>
        <v>OK</v>
      </c>
      <c r="Z12" s="25"/>
      <c r="AA12" s="38">
        <f t="shared" ref="AA12" si="19">IF($U12&lt;&gt;"도비",IF($S12="국도비","직접입력",SUM($K12:$L12)),)</f>
        <v>0</v>
      </c>
      <c r="AB12" s="38">
        <f t="shared" si="15"/>
        <v>0</v>
      </c>
      <c r="AC12" s="25" t="str">
        <f t="shared" si="5"/>
        <v>OK</v>
      </c>
      <c r="AE12" s="25" t="str">
        <f t="shared" si="6"/>
        <v/>
      </c>
      <c r="AG12" s="22" t="str">
        <f t="shared" si="7"/>
        <v/>
      </c>
      <c r="AH12" s="60" t="str">
        <f t="shared" si="8"/>
        <v/>
      </c>
      <c r="AJ12" s="25" t="str">
        <f t="array" ref="AJ12">IF(C12="","",INDEX(구분표!$I$2:$I$313, MATCH(1,(구분표!$E$2:$E$313='17년특출'!B12)*(구분표!$F$2:$F$313='17년특출'!C12)*(구분표!$G$2:$G$313='17년특출'!A12),0)))</f>
        <v/>
      </c>
      <c r="AL12" s="25"/>
    </row>
    <row r="13" spans="1:38" ht="50.1" customHeight="1" x14ac:dyDescent="0.3">
      <c r="A13" s="31" t="str">
        <f>IFERROR(VLOOKUP($C13,구분표!$A$2:$C$313,2,FALSE),"")</f>
        <v/>
      </c>
      <c r="B13" s="22" t="str">
        <f>IFERROR(VLOOKUP($C13,구분표!$A$2:$C$313,3,FALSE),"")</f>
        <v/>
      </c>
      <c r="C13" s="29"/>
      <c r="D13" s="33"/>
      <c r="E13" s="34"/>
      <c r="F13" s="113"/>
      <c r="G13" s="40"/>
      <c r="H13" s="38"/>
      <c r="I13" s="41"/>
      <c r="J13" s="46">
        <f t="shared" si="9"/>
        <v>0</v>
      </c>
      <c r="K13" s="38"/>
      <c r="L13" s="41"/>
      <c r="M13" s="48">
        <f t="shared" si="10"/>
        <v>0</v>
      </c>
      <c r="N13" s="25" t="str">
        <f t="shared" si="4"/>
        <v>X</v>
      </c>
      <c r="O13" s="60"/>
      <c r="P13" s="60"/>
      <c r="Q13" s="112"/>
      <c r="S13" s="25"/>
      <c r="U13" s="25"/>
      <c r="V13" s="38">
        <f>IF($U13&lt;&gt;"도비",IF($S13="국도비","직접입력",SUM($H13:$I13)),)</f>
        <v>0</v>
      </c>
      <c r="W13" s="38">
        <f>IF($U13="도비",SUM($H13:$I13),IF($S13="국도비","직접입력",SUM($H13:$I13)-$V13))</f>
        <v>0</v>
      </c>
      <c r="X13" s="25" t="str">
        <f>IF(SUM($H13:$I13)=SUM($V13:$W13),"OK","검토")</f>
        <v>OK</v>
      </c>
      <c r="Z13" s="25"/>
      <c r="AA13" s="38">
        <f>IF($U13&lt;&gt;"도비",IF($S13="국도비","직접입력",SUM($K13:$L13)),)</f>
        <v>0</v>
      </c>
      <c r="AB13" s="38">
        <f>IF($U13="도비",SUM(K13:L13),IF($S13="국도비","직접입력",SUM(K13:L13)-AA13))</f>
        <v>0</v>
      </c>
      <c r="AC13" s="25" t="str">
        <f t="shared" si="5"/>
        <v>OK</v>
      </c>
      <c r="AE13" s="25" t="str">
        <f t="shared" si="6"/>
        <v/>
      </c>
      <c r="AG13" s="22" t="str">
        <f t="shared" si="7"/>
        <v/>
      </c>
      <c r="AH13" s="60" t="str">
        <f t="shared" si="8"/>
        <v/>
      </c>
      <c r="AJ13" s="25" t="str">
        <f t="array" ref="AJ13">IF(C13="","",INDEX(구분표!$I$2:$I$313, MATCH(1,(구분표!$E$2:$E$313='17년특출'!B13)*(구분표!$F$2:$F$313='17년특출'!C13)*(구분표!$G$2:$G$313='17년특출'!A13),0)))</f>
        <v/>
      </c>
      <c r="AL13" s="25"/>
    </row>
    <row r="14" spans="1:38" ht="50.1" customHeight="1" x14ac:dyDescent="0.3">
      <c r="A14" s="31" t="str">
        <f>IFERROR(VLOOKUP($C14,구분표!$A$2:$C$313,2,FALSE),"")</f>
        <v/>
      </c>
      <c r="B14" s="22" t="str">
        <f>IFERROR(VLOOKUP($C14,구분표!$A$2:$C$313,3,FALSE),"")</f>
        <v/>
      </c>
      <c r="C14" s="29"/>
      <c r="D14" s="33"/>
      <c r="E14" s="34"/>
      <c r="F14" s="113"/>
      <c r="G14" s="40"/>
      <c r="H14" s="38"/>
      <c r="I14" s="41"/>
      <c r="J14" s="46">
        <f t="shared" si="9"/>
        <v>0</v>
      </c>
      <c r="K14" s="38"/>
      <c r="L14" s="41"/>
      <c r="M14" s="48">
        <f t="shared" si="10"/>
        <v>0</v>
      </c>
      <c r="N14" s="25" t="str">
        <f t="shared" si="4"/>
        <v>X</v>
      </c>
      <c r="O14" s="60"/>
      <c r="P14" s="60"/>
      <c r="Q14" s="112"/>
      <c r="S14" s="25"/>
      <c r="U14" s="25"/>
      <c r="V14" s="38">
        <f>IF($U14&lt;&gt;"도비",IF($S14="국도비","직접입력",SUM($H14:$I14)),)</f>
        <v>0</v>
      </c>
      <c r="W14" s="38">
        <f>IF($U14="도비",SUM($H14:$I14),IF($S14="국도비","직접입력",SUM($H14:$I14)-$V14))</f>
        <v>0</v>
      </c>
      <c r="X14" s="25" t="str">
        <f>IF(SUM($H14:$I14)=SUM($V14:$W14),"OK","검토")</f>
        <v>OK</v>
      </c>
      <c r="Z14" s="25"/>
      <c r="AA14" s="38">
        <f>IF($U14&lt;&gt;"도비",IF($S14="국도비","직접입력",SUM($K14:$L14)),)</f>
        <v>0</v>
      </c>
      <c r="AB14" s="38">
        <f>IF($U14="도비",SUM(K14:L14),IF($S14="국도비","직접입력",SUM(K14:L14)-AA14))</f>
        <v>0</v>
      </c>
      <c r="AC14" s="25" t="str">
        <f t="shared" si="5"/>
        <v>OK</v>
      </c>
      <c r="AE14" s="25" t="str">
        <f t="shared" si="6"/>
        <v/>
      </c>
      <c r="AG14" s="22" t="str">
        <f t="shared" si="7"/>
        <v/>
      </c>
      <c r="AH14" s="60" t="str">
        <f t="shared" si="8"/>
        <v/>
      </c>
      <c r="AJ14" s="25" t="str">
        <f t="array" ref="AJ14">IF(C14="","",INDEX(구분표!$I$2:$I$313, MATCH(1,(구분표!$E$2:$E$313='17년특출'!B14)*(구분표!$F$2:$F$313='17년특출'!C14)*(구분표!$G$2:$G$313='17년특출'!A14),0)))</f>
        <v/>
      </c>
      <c r="AL14" s="25"/>
    </row>
    <row r="15" spans="1:38" ht="50.1" customHeight="1" x14ac:dyDescent="0.3">
      <c r="A15" s="31" t="str">
        <f>IFERROR(VLOOKUP($C15,구분표!$A$2:$C$313,2,FALSE),"")</f>
        <v/>
      </c>
      <c r="B15" s="22" t="str">
        <f>IFERROR(VLOOKUP($C15,구분표!$A$2:$C$313,3,FALSE),"")</f>
        <v/>
      </c>
      <c r="C15" s="29"/>
      <c r="D15" s="33"/>
      <c r="E15" s="34"/>
      <c r="F15" s="113"/>
      <c r="G15" s="40"/>
      <c r="H15" s="38"/>
      <c r="I15" s="41"/>
      <c r="J15" s="46">
        <f t="shared" si="9"/>
        <v>0</v>
      </c>
      <c r="K15" s="38"/>
      <c r="L15" s="41"/>
      <c r="M15" s="48">
        <f t="shared" si="10"/>
        <v>0</v>
      </c>
      <c r="N15" s="25" t="str">
        <f t="shared" si="4"/>
        <v>X</v>
      </c>
      <c r="O15" s="60"/>
      <c r="P15" s="60"/>
      <c r="Q15" s="112"/>
      <c r="S15" s="25"/>
      <c r="U15" s="25"/>
      <c r="V15" s="38">
        <f>IF($U15&lt;&gt;"도비",IF($S15="국도비","직접입력",SUM($H15:$I15)),)</f>
        <v>0</v>
      </c>
      <c r="W15" s="38">
        <f>IF($U15="도비",SUM($H15:$I15),IF($S15="국도비","직접입력",SUM($H15:$I15)-$V15))</f>
        <v>0</v>
      </c>
      <c r="X15" s="25" t="str">
        <f>IF(SUM($H15:$I15)=SUM($V15:$W15),"OK","검토")</f>
        <v>OK</v>
      </c>
      <c r="Z15" s="25"/>
      <c r="AA15" s="38">
        <f>IF($U15&lt;&gt;"도비",IF($S15="국도비","직접입력",SUM($K15:$L15)),)</f>
        <v>0</v>
      </c>
      <c r="AB15" s="38">
        <f>IF($U15="도비",SUM(K15:L15),IF($S15="국도비","직접입력",SUM(K15:L15)-AA15))</f>
        <v>0</v>
      </c>
      <c r="AC15" s="25" t="str">
        <f t="shared" si="5"/>
        <v>OK</v>
      </c>
      <c r="AE15" s="25" t="str">
        <f t="shared" si="6"/>
        <v/>
      </c>
      <c r="AG15" s="22" t="str">
        <f t="shared" si="7"/>
        <v/>
      </c>
      <c r="AH15" s="60" t="str">
        <f t="shared" si="8"/>
        <v/>
      </c>
      <c r="AJ15" s="25" t="str">
        <f t="array" ref="AJ15">IF(C15="","",INDEX(구분표!$I$2:$I$313, MATCH(1,(구분표!$E$2:$E$313='17년특출'!B15)*(구분표!$F$2:$F$313='17년특출'!C15)*(구분표!$G$2:$G$313='17년특출'!A15),0)))</f>
        <v/>
      </c>
      <c r="AL15" s="25"/>
    </row>
    <row r="16" spans="1:38" ht="50.1" customHeight="1" x14ac:dyDescent="0.3">
      <c r="A16" s="31" t="str">
        <f>IFERROR(VLOOKUP($C16,구분표!$A$2:$C$313,2,FALSE),"")</f>
        <v/>
      </c>
      <c r="B16" s="22" t="str">
        <f>IFERROR(VLOOKUP($C16,구분표!$A$2:$C$313,3,FALSE),"")</f>
        <v/>
      </c>
      <c r="C16" s="29"/>
      <c r="D16" s="33"/>
      <c r="E16" s="34"/>
      <c r="F16" s="113"/>
      <c r="G16" s="40"/>
      <c r="H16" s="38"/>
      <c r="I16" s="41"/>
      <c r="J16" s="46">
        <f t="shared" si="9"/>
        <v>0</v>
      </c>
      <c r="K16" s="38"/>
      <c r="L16" s="41"/>
      <c r="M16" s="48">
        <f t="shared" si="10"/>
        <v>0</v>
      </c>
      <c r="N16" s="25" t="str">
        <f t="shared" si="4"/>
        <v>X</v>
      </c>
      <c r="O16" s="60"/>
      <c r="P16" s="60"/>
      <c r="Q16" s="112"/>
      <c r="S16" s="25"/>
      <c r="U16" s="25"/>
      <c r="V16" s="38">
        <f>IF($U16&lt;&gt;"도비",IF($S16="국도비","직접입력",SUM($H16:$I16)),)</f>
        <v>0</v>
      </c>
      <c r="W16" s="38">
        <f>IF($U16="도비",SUM($H16:$I16),IF($S16="국도비","직접입력",SUM($H16:$I16)-$V16))</f>
        <v>0</v>
      </c>
      <c r="X16" s="25" t="str">
        <f>IF(SUM($H16:$I16)=SUM($V16:$W16),"OK","검토")</f>
        <v>OK</v>
      </c>
      <c r="Z16" s="25"/>
      <c r="AA16" s="38">
        <f>IF($U16&lt;&gt;"도비",IF($S16="국도비","직접입력",SUM($K16:$L16)),)</f>
        <v>0</v>
      </c>
      <c r="AB16" s="38">
        <f t="shared" ref="AB16" si="20">IF($U16="도비",SUM(K16:L16),IF($S16="국도비","직접입력",SUM(K16:L16)-AA16))</f>
        <v>0</v>
      </c>
      <c r="AC16" s="25" t="str">
        <f t="shared" si="5"/>
        <v>OK</v>
      </c>
      <c r="AE16" s="25" t="str">
        <f t="shared" si="6"/>
        <v/>
      </c>
      <c r="AG16" s="22" t="str">
        <f t="shared" si="7"/>
        <v/>
      </c>
      <c r="AH16" s="60" t="str">
        <f t="shared" si="8"/>
        <v/>
      </c>
      <c r="AJ16" s="25" t="str">
        <f t="array" ref="AJ16">IF(C16="","",INDEX(구분표!$I$2:$I$313, MATCH(1,(구분표!$E$2:$E$313='17년특출'!B16)*(구분표!$F$2:$F$313='17년특출'!C16)*(구분표!$G$2:$G$313='17년특출'!A16),0)))</f>
        <v/>
      </c>
      <c r="AL16" s="25"/>
    </row>
    <row r="17" spans="1:38" ht="50.1" customHeight="1" x14ac:dyDescent="0.3">
      <c r="A17" s="31" t="str">
        <f>IFERROR(VLOOKUP($C17,구분표!$A$2:$C$313,2,FALSE),"")</f>
        <v/>
      </c>
      <c r="B17" s="22" t="str">
        <f>IFERROR(VLOOKUP($C17,구분표!$A$2:$C$313,3,FALSE),"")</f>
        <v/>
      </c>
      <c r="C17" s="29"/>
      <c r="D17" s="33"/>
      <c r="E17" s="34"/>
      <c r="F17" s="33"/>
      <c r="G17" s="40"/>
      <c r="H17" s="38"/>
      <c r="I17" s="41"/>
      <c r="J17" s="46">
        <f t="shared" si="9"/>
        <v>0</v>
      </c>
      <c r="K17" s="38"/>
      <c r="L17" s="41"/>
      <c r="M17" s="48">
        <f t="shared" si="10"/>
        <v>0</v>
      </c>
      <c r="N17" s="25" t="str">
        <f t="shared" si="4"/>
        <v>X</v>
      </c>
      <c r="O17" s="60"/>
      <c r="P17" s="60"/>
      <c r="Q17" s="27"/>
      <c r="S17" s="25"/>
      <c r="U17" s="25"/>
      <c r="V17" s="38">
        <f>IF($U17&lt;&gt;"도비",IF($S17="국도비","직접입력",SUM($H17:$I17)),)</f>
        <v>0</v>
      </c>
      <c r="W17" s="38">
        <f>IF($U17="도비",SUM($H17:$I17),IF($S17="국도비","직접입력",SUM($H17:$I17)-$V17))</f>
        <v>0</v>
      </c>
      <c r="X17" s="25" t="str">
        <f>IF(SUM($H17:$I17)=SUM($V17:$W17),"OK","검토")</f>
        <v>OK</v>
      </c>
      <c r="Z17" s="25"/>
      <c r="AA17" s="38">
        <f>IF($U17&lt;&gt;"도비",IF($S17="국도비","직접입력",SUM($K17:$L17)),)</f>
        <v>0</v>
      </c>
      <c r="AB17" s="38">
        <f>IF($U17="도비",SUM(K17:L17),IF($S17="국도비","직접입력",SUM(K17:L17)-AA17))</f>
        <v>0</v>
      </c>
      <c r="AC17" s="25" t="str">
        <f t="shared" si="5"/>
        <v>OK</v>
      </c>
      <c r="AE17" s="25" t="str">
        <f t="shared" si="6"/>
        <v/>
      </c>
      <c r="AG17" s="22" t="str">
        <f t="shared" si="7"/>
        <v/>
      </c>
      <c r="AH17" s="60" t="str">
        <f t="shared" si="8"/>
        <v/>
      </c>
      <c r="AJ17" s="25" t="str">
        <f t="array" ref="AJ17">IF(C17="","",INDEX(구분표!$I$2:$I$313, MATCH(1,(구분표!$E$2:$E$313='17년특출'!B17)*(구분표!$F$2:$F$313='17년특출'!C17)*(구분표!$G$2:$G$313='17년특출'!A17),0)))</f>
        <v/>
      </c>
      <c r="AL17" s="25"/>
    </row>
    <row r="18" spans="1:38" ht="50.1" customHeight="1" x14ac:dyDescent="0.3">
      <c r="A18" s="52" t="s">
        <v>805</v>
      </c>
      <c r="B18" s="53"/>
      <c r="C18" s="54"/>
      <c r="D18" s="53"/>
      <c r="E18" s="54"/>
      <c r="F18" s="53"/>
      <c r="G18" s="55">
        <f t="shared" ref="G18:M18" si="21">SUM(G19:G28)</f>
        <v>0</v>
      </c>
      <c r="H18" s="55">
        <f t="shared" si="21"/>
        <v>0</v>
      </c>
      <c r="I18" s="55">
        <f t="shared" si="21"/>
        <v>0</v>
      </c>
      <c r="J18" s="55">
        <f t="shared" si="21"/>
        <v>0</v>
      </c>
      <c r="K18" s="55">
        <f t="shared" si="21"/>
        <v>0</v>
      </c>
      <c r="L18" s="55">
        <f t="shared" si="21"/>
        <v>0</v>
      </c>
      <c r="M18" s="55">
        <f t="shared" si="21"/>
        <v>0</v>
      </c>
      <c r="N18" s="56"/>
      <c r="O18" s="183"/>
      <c r="P18" s="183"/>
      <c r="Q18" s="57"/>
      <c r="S18" s="25"/>
      <c r="U18" s="25"/>
      <c r="V18" s="38"/>
      <c r="W18" s="38"/>
      <c r="X18" s="25"/>
      <c r="Z18" s="25"/>
      <c r="AA18" s="38"/>
      <c r="AB18" s="38"/>
      <c r="AC18" s="25"/>
      <c r="AE18" s="25" t="str">
        <f t="shared" si="6"/>
        <v/>
      </c>
      <c r="AG18" s="22"/>
      <c r="AH18" s="60"/>
      <c r="AJ18" s="25"/>
      <c r="AL18" s="25"/>
    </row>
    <row r="19" spans="1:38" ht="50.1" customHeight="1" x14ac:dyDescent="0.3">
      <c r="A19" s="31" t="str">
        <f>IFERROR(VLOOKUP($C19,구분표!$A$2:$C$313,2,FALSE),"")</f>
        <v/>
      </c>
      <c r="B19" s="22" t="str">
        <f>IFERROR(VLOOKUP($C19,구분표!$A$2:$C$313,3,FALSE),"")</f>
        <v/>
      </c>
      <c r="C19" s="29"/>
      <c r="D19" s="33"/>
      <c r="E19" s="34"/>
      <c r="F19" s="113"/>
      <c r="G19" s="40"/>
      <c r="H19" s="38"/>
      <c r="I19" s="41"/>
      <c r="J19" s="46">
        <f t="shared" ref="J19:J28" si="22">G19+H19+I19</f>
        <v>0</v>
      </c>
      <c r="K19" s="38"/>
      <c r="L19" s="41"/>
      <c r="M19" s="48">
        <f t="shared" ref="M19:M28" si="23">G19+K19+L19</f>
        <v>0</v>
      </c>
      <c r="N19" s="25" t="str">
        <f t="shared" ref="N19:N28" si="24">IF(AND((J19=0),(M19&gt;0)),"O",IF(AND((H19&lt;0),(J19-M19&lt;0)),"O","X"))</f>
        <v>X</v>
      </c>
      <c r="O19" s="60"/>
      <c r="P19" s="60"/>
      <c r="Q19" s="27"/>
      <c r="S19" s="25"/>
      <c r="U19" s="25"/>
      <c r="V19" s="38">
        <f t="shared" ref="V19:V28" si="25">IF($U19&lt;&gt;"도비",IF($S19="국도비","직접입력",SUM($H19:$I19)),)</f>
        <v>0</v>
      </c>
      <c r="W19" s="38">
        <f t="shared" ref="W19:W28" si="26">IF($U19="도비",SUM($H19:$I19),IF($S19="국도비","직접입력",SUM($H19:$I19)-$V19))</f>
        <v>0</v>
      </c>
      <c r="X19" s="25" t="str">
        <f t="shared" ref="X19:X28" si="27">IF(SUM($H19:$I19)=SUM($V19:$W19),"OK","검토")</f>
        <v>OK</v>
      </c>
      <c r="Z19" s="25"/>
      <c r="AA19" s="38">
        <f t="shared" ref="AA19:AA28" si="28">IF($U19&lt;&gt;"도비",IF($S19="국도비","직접입력",SUM($K19:$L19)),)</f>
        <v>0</v>
      </c>
      <c r="AB19" s="38">
        <f>IF($U19="도비",SUM(K19:L19),IF($S19="국도비","직접입력",SUM(K19:L19)-AA19))</f>
        <v>0</v>
      </c>
      <c r="AC19" s="25" t="str">
        <f t="shared" ref="AC19:AC28" si="29">IF(SUM(K19:L19)=SUM(AA19:AB19),"OK","검토")</f>
        <v>OK</v>
      </c>
      <c r="AE19" s="25" t="str">
        <f t="shared" si="6"/>
        <v/>
      </c>
      <c r="AG19" s="22" t="str">
        <f t="shared" ref="AG19:AG28" si="30">IF(AE19="","",COUNTIF($AE$7:$AE$39,AE19))</f>
        <v/>
      </c>
      <c r="AH19" s="60" t="str">
        <f t="shared" ref="AH19:AH28" si="31">IF(U19="","",IF(AND(U19="도비",AE19="세입없음"),"OK",IF(AND(U19&lt;&gt;"도비",AE19&lt;&gt;""),"OK","@@")))</f>
        <v/>
      </c>
      <c r="AJ19" s="25" t="str">
        <f t="array" ref="AJ19">IF(C19="","",INDEX(구분표!$I$2:$I$313, MATCH(1,(구분표!$E$2:$E$313='17년특출'!B19)*(구분표!$F$2:$F$313='17년특출'!C19)*(구분표!$G$2:$G$313='17년특출'!A19),0)))</f>
        <v/>
      </c>
      <c r="AL19" s="25"/>
    </row>
    <row r="20" spans="1:38" ht="50.1" customHeight="1" x14ac:dyDescent="0.3">
      <c r="A20" s="31" t="str">
        <f>IFERROR(VLOOKUP($C20,구분표!$A$2:$C$313,2,FALSE),"")</f>
        <v/>
      </c>
      <c r="B20" s="22" t="str">
        <f>IFERROR(VLOOKUP($C20,구분표!$A$2:$C$313,3,FALSE),"")</f>
        <v/>
      </c>
      <c r="C20" s="29"/>
      <c r="D20" s="33"/>
      <c r="E20" s="34"/>
      <c r="F20" s="113"/>
      <c r="G20" s="40"/>
      <c r="H20" s="38"/>
      <c r="I20" s="41"/>
      <c r="J20" s="46">
        <f t="shared" si="22"/>
        <v>0</v>
      </c>
      <c r="K20" s="38"/>
      <c r="L20" s="41"/>
      <c r="M20" s="48">
        <f t="shared" si="23"/>
        <v>0</v>
      </c>
      <c r="N20" s="25" t="str">
        <f t="shared" si="24"/>
        <v>X</v>
      </c>
      <c r="O20" s="60"/>
      <c r="P20" s="60"/>
      <c r="Q20" s="27"/>
      <c r="S20" s="25"/>
      <c r="U20" s="25"/>
      <c r="V20" s="38">
        <f t="shared" si="25"/>
        <v>0</v>
      </c>
      <c r="W20" s="38">
        <f t="shared" si="26"/>
        <v>0</v>
      </c>
      <c r="X20" s="25" t="str">
        <f t="shared" si="27"/>
        <v>OK</v>
      </c>
      <c r="Z20" s="25"/>
      <c r="AA20" s="38">
        <f t="shared" si="28"/>
        <v>0</v>
      </c>
      <c r="AB20" s="38">
        <f>IF($U20="도비",SUM(K20:L20),IF($S20="국도비","직접입력",SUM(K20:L20)-AA20))</f>
        <v>0</v>
      </c>
      <c r="AC20" s="25" t="str">
        <f t="shared" si="29"/>
        <v>OK</v>
      </c>
      <c r="AE20" s="25" t="str">
        <f t="shared" si="6"/>
        <v/>
      </c>
      <c r="AG20" s="22" t="str">
        <f t="shared" si="30"/>
        <v/>
      </c>
      <c r="AH20" s="60" t="str">
        <f t="shared" si="31"/>
        <v/>
      </c>
      <c r="AJ20" s="25" t="str">
        <f t="array" ref="AJ20">IF(C20="","",INDEX(구분표!$I$2:$I$313, MATCH(1,(구분표!$E$2:$E$313='17년특출'!B20)*(구분표!$F$2:$F$313='17년특출'!C20)*(구분표!$G$2:$G$313='17년특출'!A20),0)))</f>
        <v/>
      </c>
      <c r="AL20" s="25"/>
    </row>
    <row r="21" spans="1:38" ht="50.1" customHeight="1" x14ac:dyDescent="0.3">
      <c r="A21" s="31" t="str">
        <f>IFERROR(VLOOKUP($C21,구분표!$A$2:$C$313,2,FALSE),"")</f>
        <v/>
      </c>
      <c r="B21" s="22" t="str">
        <f>IFERROR(VLOOKUP($C21,구분표!$A$2:$C$313,3,FALSE),"")</f>
        <v/>
      </c>
      <c r="C21" s="29"/>
      <c r="D21" s="33"/>
      <c r="E21" s="34"/>
      <c r="F21" s="113"/>
      <c r="G21" s="40"/>
      <c r="H21" s="38"/>
      <c r="I21" s="41"/>
      <c r="J21" s="46">
        <f t="shared" si="22"/>
        <v>0</v>
      </c>
      <c r="K21" s="38"/>
      <c r="L21" s="41"/>
      <c r="M21" s="48">
        <f t="shared" si="23"/>
        <v>0</v>
      </c>
      <c r="N21" s="25" t="str">
        <f t="shared" si="24"/>
        <v>X</v>
      </c>
      <c r="O21" s="60"/>
      <c r="P21" s="60"/>
      <c r="Q21" s="112"/>
      <c r="S21" s="25"/>
      <c r="U21" s="25"/>
      <c r="V21" s="38">
        <f t="shared" si="25"/>
        <v>0</v>
      </c>
      <c r="W21" s="38">
        <f t="shared" si="26"/>
        <v>0</v>
      </c>
      <c r="X21" s="25" t="str">
        <f t="shared" si="27"/>
        <v>OK</v>
      </c>
      <c r="Z21" s="25"/>
      <c r="AA21" s="38">
        <f t="shared" si="28"/>
        <v>0</v>
      </c>
      <c r="AB21" s="38">
        <f>IF($U21="도비",SUM(K21:L21),IF($S21="국도비","직접입력",SUM(K21:L21)-AA21))</f>
        <v>0</v>
      </c>
      <c r="AC21" s="25" t="str">
        <f t="shared" si="29"/>
        <v>OK</v>
      </c>
      <c r="AE21" s="25" t="str">
        <f t="shared" si="6"/>
        <v/>
      </c>
      <c r="AG21" s="22" t="str">
        <f t="shared" si="30"/>
        <v/>
      </c>
      <c r="AH21" s="60" t="str">
        <f t="shared" si="31"/>
        <v/>
      </c>
      <c r="AJ21" s="25" t="str">
        <f t="array" ref="AJ21">IF(C21="","",INDEX(구분표!$I$2:$I$313, MATCH(1,(구분표!$E$2:$E$313='17년특출'!B21)*(구분표!$F$2:$F$313='17년특출'!C21)*(구분표!$G$2:$G$313='17년특출'!A21),0)))</f>
        <v/>
      </c>
      <c r="AL21" s="25"/>
    </row>
    <row r="22" spans="1:38" ht="50.1" customHeight="1" x14ac:dyDescent="0.3">
      <c r="A22" s="31" t="str">
        <f>IFERROR(VLOOKUP($C22,구분표!$A$2:$C$313,2,FALSE),"")</f>
        <v/>
      </c>
      <c r="B22" s="22" t="str">
        <f>IFERROR(VLOOKUP($C22,구분표!$A$2:$C$313,3,FALSE),"")</f>
        <v/>
      </c>
      <c r="C22" s="29"/>
      <c r="D22" s="33"/>
      <c r="E22" s="34"/>
      <c r="F22" s="113"/>
      <c r="G22" s="40"/>
      <c r="H22" s="38"/>
      <c r="I22" s="41"/>
      <c r="J22" s="46">
        <f t="shared" si="22"/>
        <v>0</v>
      </c>
      <c r="K22" s="38"/>
      <c r="L22" s="41"/>
      <c r="M22" s="48">
        <f t="shared" si="23"/>
        <v>0</v>
      </c>
      <c r="N22" s="25" t="str">
        <f t="shared" si="24"/>
        <v>X</v>
      </c>
      <c r="O22" s="60"/>
      <c r="P22" s="60"/>
      <c r="Q22" s="112"/>
      <c r="S22" s="25"/>
      <c r="U22" s="25"/>
      <c r="V22" s="38">
        <f t="shared" si="25"/>
        <v>0</v>
      </c>
      <c r="W22" s="38">
        <f t="shared" si="26"/>
        <v>0</v>
      </c>
      <c r="X22" s="25" t="str">
        <f t="shared" si="27"/>
        <v>OK</v>
      </c>
      <c r="Z22" s="25"/>
      <c r="AA22" s="38">
        <f t="shared" si="28"/>
        <v>0</v>
      </c>
      <c r="AB22" s="38">
        <f>IF($U22="도비",SUM(K22:L22),IF($S22="국도비","직접입력",SUM(K22:L22)-AA22))</f>
        <v>0</v>
      </c>
      <c r="AC22" s="25" t="str">
        <f t="shared" si="29"/>
        <v>OK</v>
      </c>
      <c r="AE22" s="25" t="str">
        <f t="shared" si="6"/>
        <v/>
      </c>
      <c r="AG22" s="22" t="str">
        <f t="shared" si="30"/>
        <v/>
      </c>
      <c r="AH22" s="60" t="str">
        <f t="shared" si="31"/>
        <v/>
      </c>
      <c r="AJ22" s="25" t="str">
        <f t="array" ref="AJ22">IF(C22="","",INDEX(구분표!$I$2:$I$313, MATCH(1,(구분표!$E$2:$E$313='17년특출'!B22)*(구분표!$F$2:$F$313='17년특출'!C22)*(구분표!$G$2:$G$313='17년특출'!A22),0)))</f>
        <v/>
      </c>
      <c r="AL22" s="25"/>
    </row>
    <row r="23" spans="1:38" ht="50.1" customHeight="1" x14ac:dyDescent="0.3">
      <c r="A23" s="31" t="str">
        <f>IFERROR(VLOOKUP($C23,구분표!$A$2:$C$313,2,FALSE),"")</f>
        <v/>
      </c>
      <c r="B23" s="22" t="str">
        <f>IFERROR(VLOOKUP($C23,구분표!$A$2:$C$313,3,FALSE),"")</f>
        <v/>
      </c>
      <c r="C23" s="29"/>
      <c r="D23" s="33"/>
      <c r="E23" s="34"/>
      <c r="F23" s="113"/>
      <c r="G23" s="40"/>
      <c r="H23" s="38"/>
      <c r="I23" s="41"/>
      <c r="J23" s="46">
        <f t="shared" si="22"/>
        <v>0</v>
      </c>
      <c r="K23" s="38"/>
      <c r="L23" s="41"/>
      <c r="M23" s="48">
        <f t="shared" si="23"/>
        <v>0</v>
      </c>
      <c r="N23" s="25" t="str">
        <f t="shared" si="24"/>
        <v>X</v>
      </c>
      <c r="O23" s="60"/>
      <c r="P23" s="60"/>
      <c r="Q23" s="112"/>
      <c r="S23" s="25"/>
      <c r="U23" s="25"/>
      <c r="V23" s="38">
        <f t="shared" si="25"/>
        <v>0</v>
      </c>
      <c r="W23" s="38">
        <f t="shared" si="26"/>
        <v>0</v>
      </c>
      <c r="X23" s="25" t="str">
        <f t="shared" si="27"/>
        <v>OK</v>
      </c>
      <c r="Z23" s="25"/>
      <c r="AA23" s="38">
        <f t="shared" si="28"/>
        <v>0</v>
      </c>
      <c r="AB23" s="38">
        <f t="shared" ref="AB23:AB25" si="32">IF($U23="도비",SUM(K23:L23),IF($S23="국도비","직접입력",SUM(K23:L23)-AA23))</f>
        <v>0</v>
      </c>
      <c r="AC23" s="25" t="str">
        <f t="shared" si="29"/>
        <v>OK</v>
      </c>
      <c r="AE23" s="25" t="str">
        <f t="shared" si="6"/>
        <v/>
      </c>
      <c r="AG23" s="22" t="str">
        <f t="shared" si="30"/>
        <v/>
      </c>
      <c r="AH23" s="60" t="str">
        <f t="shared" si="31"/>
        <v/>
      </c>
      <c r="AJ23" s="25" t="str">
        <f t="array" ref="AJ23">IF(C23="","",INDEX(구분표!$I$2:$I$313, MATCH(1,(구분표!$E$2:$E$313='17년특출'!B23)*(구분표!$F$2:$F$313='17년특출'!C23)*(구분표!$G$2:$G$313='17년특출'!A23),0)))</f>
        <v/>
      </c>
      <c r="AL23" s="25"/>
    </row>
    <row r="24" spans="1:38" ht="50.1" customHeight="1" x14ac:dyDescent="0.3">
      <c r="A24" s="31" t="str">
        <f>IFERROR(VLOOKUP($C24,구분표!$A$2:$C$313,2,FALSE),"")</f>
        <v/>
      </c>
      <c r="B24" s="22" t="str">
        <f>IFERROR(VLOOKUP($C24,구분표!$A$2:$C$313,3,FALSE),"")</f>
        <v/>
      </c>
      <c r="C24" s="29"/>
      <c r="D24" s="33"/>
      <c r="E24" s="34"/>
      <c r="F24" s="113"/>
      <c r="G24" s="40"/>
      <c r="H24" s="38"/>
      <c r="I24" s="41"/>
      <c r="J24" s="46">
        <f t="shared" si="22"/>
        <v>0</v>
      </c>
      <c r="K24" s="38"/>
      <c r="L24" s="41"/>
      <c r="M24" s="48">
        <f t="shared" si="23"/>
        <v>0</v>
      </c>
      <c r="N24" s="25" t="str">
        <f t="shared" si="24"/>
        <v>X</v>
      </c>
      <c r="O24" s="60"/>
      <c r="P24" s="60"/>
      <c r="Q24" s="112"/>
      <c r="S24" s="25"/>
      <c r="U24" s="25"/>
      <c r="V24" s="38">
        <f t="shared" si="25"/>
        <v>0</v>
      </c>
      <c r="W24" s="38">
        <f t="shared" si="26"/>
        <v>0</v>
      </c>
      <c r="X24" s="25" t="str">
        <f t="shared" si="27"/>
        <v>OK</v>
      </c>
      <c r="Z24" s="25"/>
      <c r="AA24" s="38">
        <f t="shared" si="28"/>
        <v>0</v>
      </c>
      <c r="AB24" s="38">
        <f t="shared" si="32"/>
        <v>0</v>
      </c>
      <c r="AC24" s="25" t="str">
        <f t="shared" si="29"/>
        <v>OK</v>
      </c>
      <c r="AE24" s="25" t="str">
        <f t="shared" si="6"/>
        <v/>
      </c>
      <c r="AG24" s="22" t="str">
        <f t="shared" si="30"/>
        <v/>
      </c>
      <c r="AH24" s="60" t="str">
        <f t="shared" si="31"/>
        <v/>
      </c>
      <c r="AJ24" s="25" t="str">
        <f t="array" ref="AJ24">IF(C24="","",INDEX(구분표!$I$2:$I$313, MATCH(1,(구분표!$E$2:$E$313='17년특출'!B24)*(구분표!$F$2:$F$313='17년특출'!C24)*(구분표!$G$2:$G$313='17년특출'!A24),0)))</f>
        <v/>
      </c>
      <c r="AL24" s="25"/>
    </row>
    <row r="25" spans="1:38" ht="50.1" customHeight="1" x14ac:dyDescent="0.3">
      <c r="A25" s="31" t="str">
        <f>IFERROR(VLOOKUP($C25,구분표!$A$2:$C$313,2,FALSE),"")</f>
        <v/>
      </c>
      <c r="B25" s="22" t="str">
        <f>IFERROR(VLOOKUP($C25,구분표!$A$2:$C$313,3,FALSE),"")</f>
        <v/>
      </c>
      <c r="C25" s="29"/>
      <c r="D25" s="33"/>
      <c r="E25" s="34"/>
      <c r="F25" s="113"/>
      <c r="G25" s="40"/>
      <c r="H25" s="38"/>
      <c r="I25" s="41"/>
      <c r="J25" s="46">
        <f t="shared" si="22"/>
        <v>0</v>
      </c>
      <c r="K25" s="38"/>
      <c r="L25" s="41"/>
      <c r="M25" s="48">
        <f t="shared" si="23"/>
        <v>0</v>
      </c>
      <c r="N25" s="25" t="str">
        <f t="shared" si="24"/>
        <v>X</v>
      </c>
      <c r="O25" s="60"/>
      <c r="P25" s="60"/>
      <c r="Q25" s="112"/>
      <c r="S25" s="25"/>
      <c r="U25" s="25"/>
      <c r="V25" s="38">
        <f t="shared" si="25"/>
        <v>0</v>
      </c>
      <c r="W25" s="38">
        <f t="shared" si="26"/>
        <v>0</v>
      </c>
      <c r="X25" s="25" t="str">
        <f t="shared" si="27"/>
        <v>OK</v>
      </c>
      <c r="Z25" s="25"/>
      <c r="AA25" s="38">
        <f t="shared" si="28"/>
        <v>0</v>
      </c>
      <c r="AB25" s="38">
        <f t="shared" si="32"/>
        <v>0</v>
      </c>
      <c r="AC25" s="25" t="str">
        <f t="shared" si="29"/>
        <v>OK</v>
      </c>
      <c r="AE25" s="25" t="str">
        <f t="shared" si="6"/>
        <v/>
      </c>
      <c r="AG25" s="22" t="str">
        <f t="shared" si="30"/>
        <v/>
      </c>
      <c r="AH25" s="60" t="str">
        <f t="shared" si="31"/>
        <v/>
      </c>
      <c r="AJ25" s="25" t="str">
        <f t="array" ref="AJ25">IF(C25="","",INDEX(구분표!$I$2:$I$313, MATCH(1,(구분표!$E$2:$E$313='17년특출'!B25)*(구분표!$F$2:$F$313='17년특출'!C25)*(구분표!$G$2:$G$313='17년특출'!A25),0)))</f>
        <v/>
      </c>
      <c r="AL25" s="25"/>
    </row>
    <row r="26" spans="1:38" ht="50.1" customHeight="1" x14ac:dyDescent="0.3">
      <c r="A26" s="31" t="str">
        <f>IFERROR(VLOOKUP($C26,구분표!$A$2:$C$313,2,FALSE),"")</f>
        <v/>
      </c>
      <c r="B26" s="22" t="str">
        <f>IFERROR(VLOOKUP($C26,구분표!$A$2:$C$313,3,FALSE),"")</f>
        <v/>
      </c>
      <c r="C26" s="29"/>
      <c r="D26" s="33"/>
      <c r="E26" s="34"/>
      <c r="F26" s="113"/>
      <c r="G26" s="40"/>
      <c r="H26" s="38"/>
      <c r="I26" s="41"/>
      <c r="J26" s="46">
        <f t="shared" si="22"/>
        <v>0</v>
      </c>
      <c r="K26" s="38"/>
      <c r="L26" s="41"/>
      <c r="M26" s="48">
        <f t="shared" si="23"/>
        <v>0</v>
      </c>
      <c r="N26" s="25" t="str">
        <f t="shared" si="24"/>
        <v>X</v>
      </c>
      <c r="O26" s="60"/>
      <c r="P26" s="60"/>
      <c r="Q26" s="27"/>
      <c r="S26" s="25"/>
      <c r="U26" s="25"/>
      <c r="V26" s="38">
        <f t="shared" si="25"/>
        <v>0</v>
      </c>
      <c r="W26" s="38">
        <f t="shared" si="26"/>
        <v>0</v>
      </c>
      <c r="X26" s="25" t="str">
        <f t="shared" si="27"/>
        <v>OK</v>
      </c>
      <c r="Z26" s="25"/>
      <c r="AA26" s="38">
        <f t="shared" si="28"/>
        <v>0</v>
      </c>
      <c r="AB26" s="38">
        <f>IF($U26="도비",SUM(K26:L26),IF($S26="국도비","직접입력",SUM(K26:L26)-AA26))</f>
        <v>0</v>
      </c>
      <c r="AC26" s="25" t="str">
        <f t="shared" si="29"/>
        <v>OK</v>
      </c>
      <c r="AE26" s="25" t="str">
        <f t="shared" si="6"/>
        <v/>
      </c>
      <c r="AG26" s="22" t="str">
        <f t="shared" si="30"/>
        <v/>
      </c>
      <c r="AH26" s="60" t="str">
        <f t="shared" si="31"/>
        <v/>
      </c>
      <c r="AJ26" s="25" t="str">
        <f t="array" ref="AJ26">IF(C26="","",INDEX(구분표!$I$2:$I$313, MATCH(1,(구분표!$E$2:$E$313='17년특출'!B26)*(구분표!$F$2:$F$313='17년특출'!C26)*(구분표!$G$2:$G$313='17년특출'!A26),0)))</f>
        <v/>
      </c>
      <c r="AL26" s="25"/>
    </row>
    <row r="27" spans="1:38" ht="50.1" customHeight="1" x14ac:dyDescent="0.3">
      <c r="A27" s="31" t="str">
        <f>IFERROR(VLOOKUP($C27,구분표!$A$2:$C$313,2,FALSE),"")</f>
        <v/>
      </c>
      <c r="B27" s="22" t="str">
        <f>IFERROR(VLOOKUP($C27,구분표!$A$2:$C$313,3,FALSE),"")</f>
        <v/>
      </c>
      <c r="C27" s="29"/>
      <c r="D27" s="33"/>
      <c r="E27" s="34"/>
      <c r="F27" s="113"/>
      <c r="G27" s="40"/>
      <c r="H27" s="38"/>
      <c r="I27" s="41"/>
      <c r="J27" s="46">
        <f t="shared" si="22"/>
        <v>0</v>
      </c>
      <c r="K27" s="38"/>
      <c r="L27" s="41"/>
      <c r="M27" s="48">
        <f t="shared" si="23"/>
        <v>0</v>
      </c>
      <c r="N27" s="25" t="str">
        <f t="shared" si="24"/>
        <v>X</v>
      </c>
      <c r="O27" s="60"/>
      <c r="P27" s="60"/>
      <c r="Q27" s="27"/>
      <c r="S27" s="25"/>
      <c r="U27" s="25"/>
      <c r="V27" s="38">
        <f t="shared" si="25"/>
        <v>0</v>
      </c>
      <c r="W27" s="38">
        <f t="shared" si="26"/>
        <v>0</v>
      </c>
      <c r="X27" s="25" t="str">
        <f t="shared" si="27"/>
        <v>OK</v>
      </c>
      <c r="Z27" s="25"/>
      <c r="AA27" s="38">
        <f t="shared" si="28"/>
        <v>0</v>
      </c>
      <c r="AB27" s="38">
        <f>IF($U27="도비",SUM(K27:L27),IF($S27="국도비","직접입력",SUM(K27:L27)-AA27))</f>
        <v>0</v>
      </c>
      <c r="AC27" s="25" t="str">
        <f t="shared" si="29"/>
        <v>OK</v>
      </c>
      <c r="AE27" s="25" t="str">
        <f t="shared" si="6"/>
        <v/>
      </c>
      <c r="AG27" s="22" t="str">
        <f t="shared" si="30"/>
        <v/>
      </c>
      <c r="AH27" s="60" t="str">
        <f t="shared" si="31"/>
        <v/>
      </c>
      <c r="AJ27" s="25" t="str">
        <f t="array" ref="AJ27">IF(C27="","",INDEX(구분표!$I$2:$I$313, MATCH(1,(구분표!$E$2:$E$313='17년특출'!B27)*(구분표!$F$2:$F$313='17년특출'!C27)*(구분표!$G$2:$G$313='17년특출'!A27),0)))</f>
        <v/>
      </c>
      <c r="AL27" s="25"/>
    </row>
    <row r="28" spans="1:38" ht="50.1" customHeight="1" x14ac:dyDescent="0.3">
      <c r="A28" s="31" t="str">
        <f>IFERROR(VLOOKUP($C28,구분표!$A$2:$C$313,2,FALSE),"")</f>
        <v/>
      </c>
      <c r="B28" s="22" t="str">
        <f>IFERROR(VLOOKUP($C28,구분표!$A$2:$C$313,3,FALSE),"")</f>
        <v/>
      </c>
      <c r="C28" s="29"/>
      <c r="D28" s="33"/>
      <c r="E28" s="34"/>
      <c r="F28" s="33"/>
      <c r="G28" s="40"/>
      <c r="H28" s="38"/>
      <c r="I28" s="41"/>
      <c r="J28" s="46">
        <f t="shared" si="22"/>
        <v>0</v>
      </c>
      <c r="K28" s="38"/>
      <c r="L28" s="41"/>
      <c r="M28" s="48">
        <f t="shared" si="23"/>
        <v>0</v>
      </c>
      <c r="N28" s="25" t="str">
        <f t="shared" si="24"/>
        <v>X</v>
      </c>
      <c r="O28" s="60"/>
      <c r="P28" s="60"/>
      <c r="Q28" s="27"/>
      <c r="S28" s="25"/>
      <c r="U28" s="25"/>
      <c r="V28" s="38">
        <f t="shared" si="25"/>
        <v>0</v>
      </c>
      <c r="W28" s="38">
        <f t="shared" si="26"/>
        <v>0</v>
      </c>
      <c r="X28" s="25" t="str">
        <f t="shared" si="27"/>
        <v>OK</v>
      </c>
      <c r="Z28" s="25"/>
      <c r="AA28" s="38">
        <f t="shared" si="28"/>
        <v>0</v>
      </c>
      <c r="AB28" s="38">
        <f>IF($U28="도비",SUM(K28:L28),IF($S28="국도비","직접입력",SUM(K28:L28)-AA28))</f>
        <v>0</v>
      </c>
      <c r="AC28" s="25" t="str">
        <f t="shared" si="29"/>
        <v>OK</v>
      </c>
      <c r="AE28" s="25" t="str">
        <f t="shared" si="6"/>
        <v/>
      </c>
      <c r="AG28" s="22" t="str">
        <f t="shared" si="30"/>
        <v/>
      </c>
      <c r="AH28" s="60" t="str">
        <f t="shared" si="31"/>
        <v/>
      </c>
      <c r="AJ28" s="25" t="str">
        <f t="array" ref="AJ28">IF(C28="","",INDEX(구분표!$I$2:$I$313, MATCH(1,(구분표!$E$2:$E$313='17년특출'!B28)*(구분표!$F$2:$F$313='17년특출'!C28)*(구분표!$G$2:$G$313='17년특출'!A28),0)))</f>
        <v/>
      </c>
      <c r="AL28" s="25"/>
    </row>
    <row r="29" spans="1:38" ht="50.1" customHeight="1" x14ac:dyDescent="0.3">
      <c r="A29" s="52" t="s">
        <v>806</v>
      </c>
      <c r="B29" s="53"/>
      <c r="C29" s="54"/>
      <c r="D29" s="53"/>
      <c r="E29" s="54"/>
      <c r="F29" s="53"/>
      <c r="G29" s="55">
        <f t="shared" ref="G29:M29" si="33">SUM(G30:G39)</f>
        <v>0</v>
      </c>
      <c r="H29" s="55">
        <f t="shared" si="33"/>
        <v>0</v>
      </c>
      <c r="I29" s="55">
        <f t="shared" si="33"/>
        <v>0</v>
      </c>
      <c r="J29" s="55">
        <f t="shared" si="33"/>
        <v>0</v>
      </c>
      <c r="K29" s="55">
        <f t="shared" si="33"/>
        <v>0</v>
      </c>
      <c r="L29" s="55">
        <f t="shared" si="33"/>
        <v>0</v>
      </c>
      <c r="M29" s="55">
        <f t="shared" si="33"/>
        <v>0</v>
      </c>
      <c r="N29" s="56"/>
      <c r="O29" s="183"/>
      <c r="P29" s="183"/>
      <c r="Q29" s="57"/>
      <c r="S29" s="25"/>
      <c r="U29" s="25"/>
      <c r="V29" s="38"/>
      <c r="W29" s="38"/>
      <c r="X29" s="25"/>
      <c r="Z29" s="25"/>
      <c r="AA29" s="38"/>
      <c r="AB29" s="38"/>
      <c r="AC29" s="25"/>
      <c r="AE29" s="25" t="str">
        <f t="shared" ref="AE29:AE39" si="34">IF(U29="","",IF(U29="도비","세입없음","직접입력"))</f>
        <v/>
      </c>
      <c r="AG29" s="22"/>
      <c r="AH29" s="60"/>
      <c r="AJ29" s="25"/>
      <c r="AL29" s="25"/>
    </row>
    <row r="30" spans="1:38" ht="50.1" customHeight="1" x14ac:dyDescent="0.3">
      <c r="A30" s="31" t="str">
        <f>IFERROR(VLOOKUP($C30,구분표!$A$2:$C$313,2,FALSE),"")</f>
        <v/>
      </c>
      <c r="B30" s="22" t="str">
        <f>IFERROR(VLOOKUP($C30,구분표!$A$2:$C$313,3,FALSE),"")</f>
        <v/>
      </c>
      <c r="C30" s="29"/>
      <c r="D30" s="33"/>
      <c r="E30" s="34"/>
      <c r="F30" s="113"/>
      <c r="G30" s="40"/>
      <c r="H30" s="38"/>
      <c r="I30" s="41"/>
      <c r="J30" s="46">
        <f t="shared" ref="J30:J39" si="35">G30+H30+I30</f>
        <v>0</v>
      </c>
      <c r="K30" s="38"/>
      <c r="L30" s="41"/>
      <c r="M30" s="48">
        <f t="shared" ref="M30:M39" si="36">G30+K30+L30</f>
        <v>0</v>
      </c>
      <c r="N30" s="25" t="str">
        <f t="shared" ref="N30:N39" si="37">IF(AND((J30=0),(M30&gt;0)),"O",IF(AND((H30&lt;0),(J30-M30&lt;0)),"O","X"))</f>
        <v>X</v>
      </c>
      <c r="O30" s="60"/>
      <c r="P30" s="60"/>
      <c r="Q30" s="112"/>
      <c r="S30" s="25"/>
      <c r="U30" s="25"/>
      <c r="V30" s="38">
        <f t="shared" ref="V30:V39" si="38">IF($U30&lt;&gt;"도비",IF($S30="국도비","직접입력",SUM($H30:$I30)),)</f>
        <v>0</v>
      </c>
      <c r="W30" s="38">
        <f t="shared" ref="W30:W39" si="39">IF($U30="도비",SUM($H30:$I30),IF($S30="국도비","직접입력",SUM($H30:$I30)-$V30))</f>
        <v>0</v>
      </c>
      <c r="X30" s="25" t="str">
        <f t="shared" ref="X30:X39" si="40">IF(SUM($H30:$I30)=SUM($V30:$W30),"OK","검토")</f>
        <v>OK</v>
      </c>
      <c r="Z30" s="25"/>
      <c r="AA30" s="38">
        <f t="shared" ref="AA30:AA39" si="41">IF($U30&lt;&gt;"도비",IF($S30="국도비","직접입력",SUM($K30:$L30)),)</f>
        <v>0</v>
      </c>
      <c r="AB30" s="38">
        <f>IF($U30="도비",SUM(K30:L30),IF($S30="국도비","직접입력",SUM(K30:L30)-AA30))</f>
        <v>0</v>
      </c>
      <c r="AC30" s="25" t="str">
        <f t="shared" ref="AC30:AC39" si="42">IF(SUM(K30:L30)=SUM(AA30:AB30),"OK","검토")</f>
        <v>OK</v>
      </c>
      <c r="AE30" s="25" t="str">
        <f t="shared" si="34"/>
        <v/>
      </c>
      <c r="AG30" s="22" t="str">
        <f t="shared" ref="AG30:AG39" si="43">IF(AE30="","",COUNTIF($AE$7:$AE$39,AE30))</f>
        <v/>
      </c>
      <c r="AH30" s="60" t="str">
        <f t="shared" ref="AH30:AH39" si="44">IF(U30="","",IF(AND(U30="도비",AE30="세입없음"),"OK",IF(AND(U30&lt;&gt;"도비",AE30&lt;&gt;""),"OK","@@")))</f>
        <v/>
      </c>
      <c r="AJ30" s="25" t="str">
        <f t="array" ref="AJ30">IF(C30="","",INDEX(구분표!$I$2:$I$313, MATCH(1,(구분표!$E$2:$E$313='17년특출'!B30)*(구분표!$F$2:$F$313='17년특출'!C30)*(구분표!$G$2:$G$313='17년특출'!A30),0)))</f>
        <v/>
      </c>
      <c r="AL30" s="25"/>
    </row>
    <row r="31" spans="1:38" ht="50.1" customHeight="1" x14ac:dyDescent="0.3">
      <c r="A31" s="31" t="str">
        <f>IFERROR(VLOOKUP($C31,구분표!$A$2:$C$313,2,FALSE),"")</f>
        <v/>
      </c>
      <c r="B31" s="22" t="str">
        <f>IFERROR(VLOOKUP($C31,구분표!$A$2:$C$313,3,FALSE),"")</f>
        <v/>
      </c>
      <c r="C31" s="29"/>
      <c r="D31" s="33"/>
      <c r="E31" s="34"/>
      <c r="F31" s="113"/>
      <c r="G31" s="40"/>
      <c r="H31" s="38"/>
      <c r="I31" s="41"/>
      <c r="J31" s="46">
        <f t="shared" si="35"/>
        <v>0</v>
      </c>
      <c r="K31" s="38"/>
      <c r="L31" s="41"/>
      <c r="M31" s="48">
        <f t="shared" si="36"/>
        <v>0</v>
      </c>
      <c r="N31" s="25" t="str">
        <f t="shared" si="37"/>
        <v>X</v>
      </c>
      <c r="O31" s="60"/>
      <c r="P31" s="60"/>
      <c r="Q31" s="112"/>
      <c r="S31" s="25"/>
      <c r="U31" s="25"/>
      <c r="V31" s="38">
        <f t="shared" si="38"/>
        <v>0</v>
      </c>
      <c r="W31" s="38">
        <f t="shared" si="39"/>
        <v>0</v>
      </c>
      <c r="X31" s="25" t="str">
        <f t="shared" si="40"/>
        <v>OK</v>
      </c>
      <c r="Z31" s="25"/>
      <c r="AA31" s="38">
        <f t="shared" si="41"/>
        <v>0</v>
      </c>
      <c r="AB31" s="38">
        <f>IF($U31="도비",SUM(K31:L31),IF($S31="국도비","직접입력",SUM(K31:L31)-AA31))</f>
        <v>0</v>
      </c>
      <c r="AC31" s="25" t="str">
        <f t="shared" si="42"/>
        <v>OK</v>
      </c>
      <c r="AE31" s="25" t="str">
        <f t="shared" si="34"/>
        <v/>
      </c>
      <c r="AG31" s="22" t="str">
        <f t="shared" si="43"/>
        <v/>
      </c>
      <c r="AH31" s="60" t="str">
        <f t="shared" si="44"/>
        <v/>
      </c>
      <c r="AJ31" s="25" t="str">
        <f t="array" ref="AJ31">IF(C31="","",INDEX(구분표!$I$2:$I$313, MATCH(1,(구분표!$E$2:$E$313='17년특출'!B31)*(구분표!$F$2:$F$313='17년특출'!C31)*(구분표!$G$2:$G$313='17년특출'!A31),0)))</f>
        <v/>
      </c>
      <c r="AL31" s="25"/>
    </row>
    <row r="32" spans="1:38" ht="50.1" customHeight="1" x14ac:dyDescent="0.3">
      <c r="A32" s="31" t="str">
        <f>IFERROR(VLOOKUP($C32,구분표!$A$2:$C$313,2,FALSE),"")</f>
        <v/>
      </c>
      <c r="B32" s="22" t="str">
        <f>IFERROR(VLOOKUP($C32,구분표!$A$2:$C$313,3,FALSE),"")</f>
        <v/>
      </c>
      <c r="C32" s="29"/>
      <c r="D32" s="33"/>
      <c r="E32" s="34"/>
      <c r="F32" s="113"/>
      <c r="G32" s="40"/>
      <c r="H32" s="38"/>
      <c r="I32" s="41"/>
      <c r="J32" s="46">
        <f t="shared" si="35"/>
        <v>0</v>
      </c>
      <c r="K32" s="38"/>
      <c r="L32" s="41"/>
      <c r="M32" s="48">
        <f t="shared" si="36"/>
        <v>0</v>
      </c>
      <c r="N32" s="25" t="str">
        <f t="shared" si="37"/>
        <v>X</v>
      </c>
      <c r="O32" s="60"/>
      <c r="P32" s="60"/>
      <c r="Q32" s="112"/>
      <c r="S32" s="25"/>
      <c r="U32" s="25"/>
      <c r="V32" s="38">
        <f t="shared" si="38"/>
        <v>0</v>
      </c>
      <c r="W32" s="38">
        <f t="shared" si="39"/>
        <v>0</v>
      </c>
      <c r="X32" s="25" t="str">
        <f t="shared" si="40"/>
        <v>OK</v>
      </c>
      <c r="Z32" s="25"/>
      <c r="AA32" s="38">
        <f t="shared" si="41"/>
        <v>0</v>
      </c>
      <c r="AB32" s="38">
        <f t="shared" ref="AB32:AB36" si="45">IF($U32="도비",SUM(K32:L32),IF($S32="국도비","직접입력",SUM(K32:L32)-AA32))</f>
        <v>0</v>
      </c>
      <c r="AC32" s="25" t="str">
        <f t="shared" si="42"/>
        <v>OK</v>
      </c>
      <c r="AE32" s="25" t="str">
        <f t="shared" si="34"/>
        <v/>
      </c>
      <c r="AG32" s="22" t="str">
        <f t="shared" si="43"/>
        <v/>
      </c>
      <c r="AH32" s="60" t="str">
        <f t="shared" si="44"/>
        <v/>
      </c>
      <c r="AJ32" s="25" t="str">
        <f t="array" ref="AJ32">IF(C32="","",INDEX(구분표!$I$2:$I$313, MATCH(1,(구분표!$E$2:$E$313='17년특출'!B32)*(구분표!$F$2:$F$313='17년특출'!C32)*(구분표!$G$2:$G$313='17년특출'!A32),0)))</f>
        <v/>
      </c>
      <c r="AL32" s="25"/>
    </row>
    <row r="33" spans="1:38" ht="50.1" customHeight="1" x14ac:dyDescent="0.3">
      <c r="A33" s="31" t="str">
        <f>IFERROR(VLOOKUP($C33,구분표!$A$2:$C$313,2,FALSE),"")</f>
        <v/>
      </c>
      <c r="B33" s="22" t="str">
        <f>IFERROR(VLOOKUP($C33,구분표!$A$2:$C$313,3,FALSE),"")</f>
        <v/>
      </c>
      <c r="C33" s="29"/>
      <c r="D33" s="33"/>
      <c r="E33" s="34"/>
      <c r="F33" s="113"/>
      <c r="G33" s="40"/>
      <c r="H33" s="38"/>
      <c r="I33" s="41"/>
      <c r="J33" s="46">
        <f t="shared" si="35"/>
        <v>0</v>
      </c>
      <c r="K33" s="38"/>
      <c r="L33" s="41"/>
      <c r="M33" s="48">
        <f t="shared" si="36"/>
        <v>0</v>
      </c>
      <c r="N33" s="25" t="str">
        <f t="shared" si="37"/>
        <v>X</v>
      </c>
      <c r="O33" s="60"/>
      <c r="P33" s="60"/>
      <c r="Q33" s="112"/>
      <c r="S33" s="25"/>
      <c r="U33" s="25"/>
      <c r="V33" s="38">
        <f t="shared" si="38"/>
        <v>0</v>
      </c>
      <c r="W33" s="38">
        <f t="shared" si="39"/>
        <v>0</v>
      </c>
      <c r="X33" s="25" t="str">
        <f t="shared" si="40"/>
        <v>OK</v>
      </c>
      <c r="Z33" s="25"/>
      <c r="AA33" s="38">
        <f t="shared" si="41"/>
        <v>0</v>
      </c>
      <c r="AB33" s="38">
        <f t="shared" si="45"/>
        <v>0</v>
      </c>
      <c r="AC33" s="25" t="str">
        <f t="shared" si="42"/>
        <v>OK</v>
      </c>
      <c r="AE33" s="25" t="str">
        <f t="shared" si="34"/>
        <v/>
      </c>
      <c r="AG33" s="22" t="str">
        <f t="shared" si="43"/>
        <v/>
      </c>
      <c r="AH33" s="60" t="str">
        <f t="shared" si="44"/>
        <v/>
      </c>
      <c r="AJ33" s="25" t="str">
        <f t="array" ref="AJ33">IF(C33="","",INDEX(구분표!$I$2:$I$313, MATCH(1,(구분표!$E$2:$E$313='17년특출'!B33)*(구분표!$F$2:$F$313='17년특출'!C33)*(구분표!$G$2:$G$313='17년특출'!A33),0)))</f>
        <v/>
      </c>
      <c r="AL33" s="25"/>
    </row>
    <row r="34" spans="1:38" ht="50.1" customHeight="1" x14ac:dyDescent="0.3">
      <c r="A34" s="31" t="str">
        <f>IFERROR(VLOOKUP($C34,구분표!$A$2:$C$313,2,FALSE),"")</f>
        <v/>
      </c>
      <c r="B34" s="22" t="str">
        <f>IFERROR(VLOOKUP($C34,구분표!$A$2:$C$313,3,FALSE),"")</f>
        <v/>
      </c>
      <c r="C34" s="29"/>
      <c r="D34" s="33"/>
      <c r="E34" s="34"/>
      <c r="F34" s="113"/>
      <c r="G34" s="40"/>
      <c r="H34" s="38"/>
      <c r="I34" s="41"/>
      <c r="J34" s="46">
        <f t="shared" si="35"/>
        <v>0</v>
      </c>
      <c r="K34" s="38"/>
      <c r="L34" s="41"/>
      <c r="M34" s="48">
        <f t="shared" si="36"/>
        <v>0</v>
      </c>
      <c r="N34" s="25" t="str">
        <f t="shared" si="37"/>
        <v>X</v>
      </c>
      <c r="O34" s="60"/>
      <c r="P34" s="60"/>
      <c r="Q34" s="112"/>
      <c r="S34" s="25"/>
      <c r="U34" s="25"/>
      <c r="V34" s="38">
        <f t="shared" si="38"/>
        <v>0</v>
      </c>
      <c r="W34" s="38">
        <f t="shared" si="39"/>
        <v>0</v>
      </c>
      <c r="X34" s="25" t="str">
        <f t="shared" si="40"/>
        <v>OK</v>
      </c>
      <c r="Z34" s="25"/>
      <c r="AA34" s="38">
        <f t="shared" si="41"/>
        <v>0</v>
      </c>
      <c r="AB34" s="38">
        <f t="shared" si="45"/>
        <v>0</v>
      </c>
      <c r="AC34" s="25" t="str">
        <f t="shared" si="42"/>
        <v>OK</v>
      </c>
      <c r="AE34" s="25" t="str">
        <f t="shared" si="34"/>
        <v/>
      </c>
      <c r="AG34" s="22" t="str">
        <f t="shared" si="43"/>
        <v/>
      </c>
      <c r="AH34" s="60" t="str">
        <f t="shared" si="44"/>
        <v/>
      </c>
      <c r="AJ34" s="25" t="str">
        <f t="array" ref="AJ34">IF(C34="","",INDEX(구분표!$I$2:$I$313, MATCH(1,(구분표!$E$2:$E$313='17년특출'!B34)*(구분표!$F$2:$F$313='17년특출'!C34)*(구분표!$G$2:$G$313='17년특출'!A34),0)))</f>
        <v/>
      </c>
      <c r="AL34" s="25"/>
    </row>
    <row r="35" spans="1:38" ht="50.1" customHeight="1" x14ac:dyDescent="0.3">
      <c r="A35" s="31" t="str">
        <f>IFERROR(VLOOKUP($C35,구분표!$A$2:$C$313,2,FALSE),"")</f>
        <v/>
      </c>
      <c r="B35" s="22" t="str">
        <f>IFERROR(VLOOKUP($C35,구분표!$A$2:$C$313,3,FALSE),"")</f>
        <v/>
      </c>
      <c r="C35" s="29"/>
      <c r="D35" s="33"/>
      <c r="E35" s="34"/>
      <c r="F35" s="113"/>
      <c r="G35" s="40"/>
      <c r="H35" s="38"/>
      <c r="I35" s="41"/>
      <c r="J35" s="46">
        <f t="shared" si="35"/>
        <v>0</v>
      </c>
      <c r="K35" s="38"/>
      <c r="L35" s="41"/>
      <c r="M35" s="48">
        <f t="shared" si="36"/>
        <v>0</v>
      </c>
      <c r="N35" s="25" t="str">
        <f t="shared" si="37"/>
        <v>X</v>
      </c>
      <c r="O35" s="60"/>
      <c r="P35" s="60"/>
      <c r="Q35" s="112"/>
      <c r="S35" s="25"/>
      <c r="U35" s="25"/>
      <c r="V35" s="38">
        <f t="shared" si="38"/>
        <v>0</v>
      </c>
      <c r="W35" s="38">
        <f t="shared" si="39"/>
        <v>0</v>
      </c>
      <c r="X35" s="25" t="str">
        <f t="shared" si="40"/>
        <v>OK</v>
      </c>
      <c r="Z35" s="25"/>
      <c r="AA35" s="38">
        <f t="shared" si="41"/>
        <v>0</v>
      </c>
      <c r="AB35" s="38">
        <f t="shared" si="45"/>
        <v>0</v>
      </c>
      <c r="AC35" s="25" t="str">
        <f t="shared" si="42"/>
        <v>OK</v>
      </c>
      <c r="AE35" s="25" t="str">
        <f t="shared" si="34"/>
        <v/>
      </c>
      <c r="AG35" s="22" t="str">
        <f t="shared" si="43"/>
        <v/>
      </c>
      <c r="AH35" s="60" t="str">
        <f t="shared" si="44"/>
        <v/>
      </c>
      <c r="AJ35" s="25" t="str">
        <f t="array" ref="AJ35">IF(C35="","",INDEX(구분표!$I$2:$I$313, MATCH(1,(구분표!$E$2:$E$313='17년특출'!B35)*(구분표!$F$2:$F$313='17년특출'!C35)*(구분표!$G$2:$G$313='17년특출'!A35),0)))</f>
        <v/>
      </c>
      <c r="AL35" s="25"/>
    </row>
    <row r="36" spans="1:38" ht="50.1" customHeight="1" x14ac:dyDescent="0.3">
      <c r="A36" s="31" t="str">
        <f>IFERROR(VLOOKUP($C36,구분표!$A$2:$C$313,2,FALSE),"")</f>
        <v/>
      </c>
      <c r="B36" s="22" t="str">
        <f>IFERROR(VLOOKUP($C36,구분표!$A$2:$C$313,3,FALSE),"")</f>
        <v/>
      </c>
      <c r="C36" s="29"/>
      <c r="D36" s="33"/>
      <c r="E36" s="34"/>
      <c r="F36" s="113"/>
      <c r="G36" s="40"/>
      <c r="H36" s="38"/>
      <c r="I36" s="41"/>
      <c r="J36" s="46">
        <f t="shared" si="35"/>
        <v>0</v>
      </c>
      <c r="K36" s="38"/>
      <c r="L36" s="41"/>
      <c r="M36" s="48">
        <f t="shared" si="36"/>
        <v>0</v>
      </c>
      <c r="N36" s="25" t="str">
        <f t="shared" si="37"/>
        <v>X</v>
      </c>
      <c r="O36" s="60"/>
      <c r="P36" s="60"/>
      <c r="Q36" s="112"/>
      <c r="S36" s="25"/>
      <c r="U36" s="25"/>
      <c r="V36" s="38">
        <f t="shared" si="38"/>
        <v>0</v>
      </c>
      <c r="W36" s="38">
        <f t="shared" si="39"/>
        <v>0</v>
      </c>
      <c r="X36" s="25" t="str">
        <f t="shared" si="40"/>
        <v>OK</v>
      </c>
      <c r="Z36" s="25"/>
      <c r="AA36" s="38">
        <f t="shared" si="41"/>
        <v>0</v>
      </c>
      <c r="AB36" s="38">
        <f t="shared" si="45"/>
        <v>0</v>
      </c>
      <c r="AC36" s="25" t="str">
        <f t="shared" si="42"/>
        <v>OK</v>
      </c>
      <c r="AE36" s="25" t="str">
        <f t="shared" si="34"/>
        <v/>
      </c>
      <c r="AG36" s="22" t="str">
        <f t="shared" si="43"/>
        <v/>
      </c>
      <c r="AH36" s="60" t="str">
        <f t="shared" si="44"/>
        <v/>
      </c>
      <c r="AJ36" s="25" t="str">
        <f t="array" ref="AJ36">IF(C36="","",INDEX(구분표!$I$2:$I$313, MATCH(1,(구분표!$E$2:$E$313='17년특출'!B36)*(구분표!$F$2:$F$313='17년특출'!C36)*(구분표!$G$2:$G$313='17년특출'!A36),0)))</f>
        <v/>
      </c>
      <c r="AL36" s="25"/>
    </row>
    <row r="37" spans="1:38" ht="50.1" customHeight="1" x14ac:dyDescent="0.3">
      <c r="A37" s="31" t="str">
        <f>IFERROR(VLOOKUP($C37,구분표!$A$2:$C$313,2,FALSE),"")</f>
        <v/>
      </c>
      <c r="B37" s="22" t="str">
        <f>IFERROR(VLOOKUP($C37,구분표!$A$2:$C$313,3,FALSE),"")</f>
        <v/>
      </c>
      <c r="C37" s="29"/>
      <c r="D37" s="33"/>
      <c r="E37" s="34"/>
      <c r="F37" s="33"/>
      <c r="G37" s="40"/>
      <c r="H37" s="38"/>
      <c r="I37" s="41"/>
      <c r="J37" s="46">
        <f t="shared" si="35"/>
        <v>0</v>
      </c>
      <c r="K37" s="38"/>
      <c r="L37" s="41"/>
      <c r="M37" s="48">
        <f t="shared" si="36"/>
        <v>0</v>
      </c>
      <c r="N37" s="25" t="str">
        <f t="shared" si="37"/>
        <v>X</v>
      </c>
      <c r="O37" s="60"/>
      <c r="P37" s="60"/>
      <c r="Q37" s="27"/>
      <c r="S37" s="25"/>
      <c r="U37" s="25"/>
      <c r="V37" s="38">
        <f t="shared" si="38"/>
        <v>0</v>
      </c>
      <c r="W37" s="38">
        <f t="shared" si="39"/>
        <v>0</v>
      </c>
      <c r="X37" s="25" t="str">
        <f t="shared" si="40"/>
        <v>OK</v>
      </c>
      <c r="Z37" s="25"/>
      <c r="AA37" s="38">
        <f t="shared" si="41"/>
        <v>0</v>
      </c>
      <c r="AB37" s="38">
        <f>IF($U37="도비",SUM(K37:L37),IF($S37="국도비","직접입력",SUM(K37:L37)-AA37))</f>
        <v>0</v>
      </c>
      <c r="AC37" s="25" t="str">
        <f t="shared" si="42"/>
        <v>OK</v>
      </c>
      <c r="AE37" s="25" t="str">
        <f t="shared" si="34"/>
        <v/>
      </c>
      <c r="AG37" s="22" t="str">
        <f t="shared" si="43"/>
        <v/>
      </c>
      <c r="AH37" s="60" t="str">
        <f t="shared" si="44"/>
        <v/>
      </c>
      <c r="AJ37" s="25" t="str">
        <f t="array" ref="AJ37">IF(C37="","",INDEX(구분표!$I$2:$I$313, MATCH(1,(구분표!$E$2:$E$313='17년특출'!B37)*(구분표!$F$2:$F$313='17년특출'!C37)*(구분표!$G$2:$G$313='17년특출'!A37),0)))</f>
        <v/>
      </c>
      <c r="AL37" s="25"/>
    </row>
    <row r="38" spans="1:38" ht="50.1" customHeight="1" x14ac:dyDescent="0.3">
      <c r="A38" s="31" t="str">
        <f>IFERROR(VLOOKUP($C38,구분표!$A$2:$C$313,2,FALSE),"")</f>
        <v/>
      </c>
      <c r="B38" s="22" t="str">
        <f>IFERROR(VLOOKUP($C38,구분표!$A$2:$C$313,3,FALSE),"")</f>
        <v/>
      </c>
      <c r="C38" s="29"/>
      <c r="D38" s="33"/>
      <c r="E38" s="34"/>
      <c r="F38" s="33"/>
      <c r="G38" s="40"/>
      <c r="H38" s="38"/>
      <c r="I38" s="41"/>
      <c r="J38" s="46">
        <f t="shared" si="35"/>
        <v>0</v>
      </c>
      <c r="K38" s="38"/>
      <c r="L38" s="41"/>
      <c r="M38" s="48">
        <f t="shared" si="36"/>
        <v>0</v>
      </c>
      <c r="N38" s="25" t="str">
        <f t="shared" si="37"/>
        <v>X</v>
      </c>
      <c r="O38" s="60"/>
      <c r="P38" s="60"/>
      <c r="Q38" s="27"/>
      <c r="S38" s="25"/>
      <c r="U38" s="25"/>
      <c r="V38" s="38">
        <f t="shared" si="38"/>
        <v>0</v>
      </c>
      <c r="W38" s="38">
        <f t="shared" si="39"/>
        <v>0</v>
      </c>
      <c r="X38" s="25" t="str">
        <f t="shared" si="40"/>
        <v>OK</v>
      </c>
      <c r="Z38" s="25"/>
      <c r="AA38" s="38">
        <f t="shared" si="41"/>
        <v>0</v>
      </c>
      <c r="AB38" s="38">
        <f>IF($U38="도비",SUM(K38:L38),IF($S38="국도비","직접입력",SUM(K38:L38)-AA38))</f>
        <v>0</v>
      </c>
      <c r="AC38" s="25" t="str">
        <f t="shared" si="42"/>
        <v>OK</v>
      </c>
      <c r="AE38" s="25" t="str">
        <f t="shared" si="34"/>
        <v/>
      </c>
      <c r="AG38" s="22" t="str">
        <f t="shared" si="43"/>
        <v/>
      </c>
      <c r="AH38" s="60" t="str">
        <f t="shared" si="44"/>
        <v/>
      </c>
      <c r="AJ38" s="25" t="str">
        <f t="array" ref="AJ38">IF(C38="","",INDEX(구분표!$I$2:$I$313, MATCH(1,(구분표!$E$2:$E$313='17년특출'!B38)*(구분표!$F$2:$F$313='17년특출'!C38)*(구분표!$G$2:$G$313='17년특출'!A38),0)))</f>
        <v/>
      </c>
      <c r="AL38" s="25"/>
    </row>
    <row r="39" spans="1:38" ht="50.1" customHeight="1" x14ac:dyDescent="0.3">
      <c r="A39" s="32" t="str">
        <f>IFERROR(VLOOKUP($C39,구분표!$A$2:$C$313,2,FALSE),"")</f>
        <v/>
      </c>
      <c r="B39" s="23" t="str">
        <f>IFERROR(VLOOKUP($C39,구분표!$A$2:$C$313,3,FALSE),"")</f>
        <v/>
      </c>
      <c r="C39" s="30"/>
      <c r="D39" s="35"/>
      <c r="E39" s="36"/>
      <c r="F39" s="35"/>
      <c r="G39" s="42"/>
      <c r="H39" s="39"/>
      <c r="I39" s="43"/>
      <c r="J39" s="47">
        <f t="shared" si="35"/>
        <v>0</v>
      </c>
      <c r="K39" s="39"/>
      <c r="L39" s="43"/>
      <c r="M39" s="49">
        <f t="shared" si="36"/>
        <v>0</v>
      </c>
      <c r="N39" s="26" t="str">
        <f t="shared" si="37"/>
        <v>X</v>
      </c>
      <c r="O39" s="61"/>
      <c r="P39" s="61"/>
      <c r="Q39" s="28"/>
      <c r="S39" s="26"/>
      <c r="U39" s="26"/>
      <c r="V39" s="39">
        <f t="shared" si="38"/>
        <v>0</v>
      </c>
      <c r="W39" s="39">
        <f t="shared" si="39"/>
        <v>0</v>
      </c>
      <c r="X39" s="26" t="str">
        <f t="shared" si="40"/>
        <v>OK</v>
      </c>
      <c r="Z39" s="26"/>
      <c r="AA39" s="39">
        <f t="shared" si="41"/>
        <v>0</v>
      </c>
      <c r="AB39" s="39">
        <f>IF($U39="도비",SUM(K39:L39),IF($S39="국도비","직접입력",SUM(K39:L39)-AA39))</f>
        <v>0</v>
      </c>
      <c r="AC39" s="26" t="str">
        <f t="shared" si="42"/>
        <v>OK</v>
      </c>
      <c r="AE39" s="26" t="str">
        <f t="shared" si="34"/>
        <v/>
      </c>
      <c r="AG39" s="23" t="str">
        <f t="shared" si="43"/>
        <v/>
      </c>
      <c r="AH39" s="61" t="str">
        <f t="shared" si="44"/>
        <v/>
      </c>
      <c r="AJ39" s="26" t="str">
        <f t="array" ref="AJ39">IF(C39="","",INDEX(구분표!$I$2:$I$313, MATCH(1,(구분표!$E$2:$E$313='17년특출'!B39)*(구분표!$F$2:$F$313='17년특출'!C39)*(구분표!$G$2:$G$313='17년특출'!A39),0)))</f>
        <v/>
      </c>
      <c r="AL39" s="26"/>
    </row>
  </sheetData>
  <autoFilter ref="A6:AL39"/>
  <mergeCells count="25">
    <mergeCell ref="F4:F5"/>
    <mergeCell ref="A4:A5"/>
    <mergeCell ref="B4:B5"/>
    <mergeCell ref="C4:C5"/>
    <mergeCell ref="D4:D5"/>
    <mergeCell ref="E4:E5"/>
    <mergeCell ref="AA4:AC4"/>
    <mergeCell ref="G4:G5"/>
    <mergeCell ref="H4:I4"/>
    <mergeCell ref="J4:J5"/>
    <mergeCell ref="K4:L4"/>
    <mergeCell ref="M4:M5"/>
    <mergeCell ref="N4:N5"/>
    <mergeCell ref="Q4:Q5"/>
    <mergeCell ref="S4:S5"/>
    <mergeCell ref="U4:U5"/>
    <mergeCell ref="V4:X4"/>
    <mergeCell ref="Z4:Z5"/>
    <mergeCell ref="O4:O5"/>
    <mergeCell ref="P4:P5"/>
    <mergeCell ref="AE4:AE5"/>
    <mergeCell ref="AG4:AG5"/>
    <mergeCell ref="AH4:AH5"/>
    <mergeCell ref="AJ4:AJ5"/>
    <mergeCell ref="AL4:AL5"/>
  </mergeCells>
  <phoneticPr fontId="1" type="noConversion"/>
  <dataValidations count="5">
    <dataValidation type="list" allowBlank="1" showInputMessage="1" showErrorMessage="1" sqref="D7">
      <formula1>"본예산,1회추경,신규"</formula1>
    </dataValidation>
    <dataValidation type="list" allowBlank="1" showInputMessage="1" showErrorMessage="1" sqref="D8:D39">
      <formula1>"본예산,1회추경,2회추경,3회추경,신규"</formula1>
    </dataValidation>
    <dataValidation type="list" allowBlank="1" showInputMessage="1" showErrorMessage="1" sqref="S7:S39">
      <formula1>"도비,국도비"</formula1>
    </dataValidation>
    <dataValidation type="list" allowBlank="1" showInputMessage="1" showErrorMessage="1" sqref="Z7:Z39">
      <formula1>"도비,국비,지특,기금,특교"</formula1>
    </dataValidation>
    <dataValidation type="list" allowBlank="1" showInputMessage="1" showErrorMessage="1" sqref="U6:U39">
      <formula1>"도비,국비,지특,기금,특교,소교"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1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Q39"/>
  <sheetViews>
    <sheetView zoomScale="70" zoomScaleNormal="7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F21" sqref="F21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10" width="11.625" style="1" customWidth="1"/>
    <col min="11" max="13" width="11.625" style="1" hidden="1" customWidth="1"/>
    <col min="14" max="14" width="7.625" style="1" hidden="1" customWidth="1"/>
    <col min="15" max="15" width="15.875" style="1" bestFit="1" customWidth="1"/>
    <col min="16" max="16" width="18.875" style="1" customWidth="1"/>
    <col min="17" max="17" width="38.625" style="1" hidden="1" customWidth="1"/>
    <col min="18" max="18" width="3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hidden="1" customWidth="1"/>
    <col min="27" max="28" width="11.625" style="1" hidden="1" customWidth="1"/>
    <col min="29" max="29" width="6.625" style="1" hidden="1" customWidth="1"/>
    <col min="30" max="30" width="2.625" style="1" customWidth="1"/>
    <col min="31" max="31" width="10.625" style="1" customWidth="1"/>
    <col min="32" max="32" width="2.625" style="1" customWidth="1"/>
    <col min="33" max="33" width="10.625" style="1" customWidth="1"/>
    <col min="34" max="34" width="2.625" style="1" customWidth="1"/>
    <col min="35" max="35" width="6.625" style="1" customWidth="1"/>
    <col min="36" max="36" width="2.625" style="1" customWidth="1"/>
    <col min="37" max="37" width="11.625" style="1" customWidth="1"/>
    <col min="38" max="39" width="5.625" style="1" customWidth="1"/>
    <col min="40" max="40" width="2.625" style="1" customWidth="1"/>
    <col min="41" max="41" width="11.625" style="1" hidden="1" customWidth="1"/>
    <col min="42" max="43" width="5.625" style="1" hidden="1" customWidth="1"/>
    <col min="44" max="16384" width="9" style="1"/>
  </cols>
  <sheetData>
    <row r="1" spans="1:43" ht="35.1" customHeight="1" x14ac:dyDescent="0.3">
      <c r="A1" s="16" t="s">
        <v>807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43" ht="20.25" customHeight="1" x14ac:dyDescent="0.3">
      <c r="A2" s="19" t="s">
        <v>474</v>
      </c>
      <c r="V2" s="51" t="s">
        <v>512</v>
      </c>
      <c r="AA2" s="51" t="s">
        <v>512</v>
      </c>
    </row>
    <row r="3" spans="1:43" ht="20.25" customHeight="1" x14ac:dyDescent="0.3">
      <c r="H3" s="45"/>
      <c r="I3" s="45"/>
      <c r="K3" s="45"/>
      <c r="L3" s="45"/>
      <c r="Q3" s="20" t="s">
        <v>485</v>
      </c>
      <c r="V3" s="58" t="str">
        <f>IF(V6='17년일출'!X6,"OK","@@")</f>
        <v>@@</v>
      </c>
      <c r="W3" s="59"/>
      <c r="X3" s="58" t="str">
        <f>IF(COUNTIF(X6:X39,"검토")&gt;0,"@@","OK")</f>
        <v>OK</v>
      </c>
      <c r="AA3" s="58" t="str">
        <f>IF(AA6='17년일출'!AC6,"OK","@@")</f>
        <v>OK</v>
      </c>
      <c r="AC3" s="58" t="str">
        <f>IF(COUNTIF(AC6:AC39,"검토")&gt;0,"@@","OK")</f>
        <v>OK</v>
      </c>
    </row>
    <row r="4" spans="1:43" s="18" customFormat="1" ht="30" customHeight="1" x14ac:dyDescent="0.3">
      <c r="A4" s="236" t="s">
        <v>475</v>
      </c>
      <c r="B4" s="243" t="s">
        <v>476</v>
      </c>
      <c r="C4" s="242" t="s">
        <v>477</v>
      </c>
      <c r="D4" s="241" t="s">
        <v>484</v>
      </c>
      <c r="E4" s="240" t="s">
        <v>478</v>
      </c>
      <c r="F4" s="239" t="s">
        <v>479</v>
      </c>
      <c r="G4" s="237" t="s">
        <v>798</v>
      </c>
      <c r="H4" s="244" t="s">
        <v>799</v>
      </c>
      <c r="I4" s="268"/>
      <c r="J4" s="246" t="s">
        <v>800</v>
      </c>
      <c r="K4" s="248" t="s">
        <v>801</v>
      </c>
      <c r="L4" s="249"/>
      <c r="M4" s="234" t="s">
        <v>802</v>
      </c>
      <c r="N4" s="254" t="s">
        <v>483</v>
      </c>
      <c r="O4" s="260" t="s">
        <v>827</v>
      </c>
      <c r="P4" s="260" t="s">
        <v>828</v>
      </c>
      <c r="Q4" s="253" t="s">
        <v>482</v>
      </c>
      <c r="S4" s="255" t="s">
        <v>486</v>
      </c>
      <c r="T4" s="184"/>
      <c r="U4" s="256" t="s">
        <v>487</v>
      </c>
      <c r="V4" s="256" t="s">
        <v>488</v>
      </c>
      <c r="W4" s="256"/>
      <c r="X4" s="256"/>
      <c r="Z4" s="257" t="s">
        <v>487</v>
      </c>
      <c r="AA4" s="252" t="s">
        <v>492</v>
      </c>
      <c r="AB4" s="252"/>
      <c r="AC4" s="252"/>
      <c r="AE4" s="257" t="s">
        <v>493</v>
      </c>
      <c r="AG4" s="258" t="s">
        <v>494</v>
      </c>
      <c r="AI4" s="258" t="s">
        <v>495</v>
      </c>
      <c r="AK4" s="259" t="s">
        <v>496</v>
      </c>
      <c r="AL4" s="259"/>
      <c r="AM4" s="259"/>
      <c r="AO4" s="252" t="s">
        <v>499</v>
      </c>
      <c r="AP4" s="252"/>
      <c r="AQ4" s="252"/>
    </row>
    <row r="5" spans="1:43" s="18" customFormat="1" ht="18" customHeight="1" x14ac:dyDescent="0.3">
      <c r="A5" s="236"/>
      <c r="B5" s="243"/>
      <c r="C5" s="242"/>
      <c r="D5" s="239"/>
      <c r="E5" s="240"/>
      <c r="F5" s="239"/>
      <c r="G5" s="238"/>
      <c r="H5" s="186" t="s">
        <v>480</v>
      </c>
      <c r="I5" s="186" t="s">
        <v>481</v>
      </c>
      <c r="J5" s="247"/>
      <c r="K5" s="116" t="s">
        <v>480</v>
      </c>
      <c r="L5" s="116" t="s">
        <v>481</v>
      </c>
      <c r="M5" s="235"/>
      <c r="N5" s="254"/>
      <c r="O5" s="261"/>
      <c r="P5" s="261"/>
      <c r="Q5" s="253"/>
      <c r="S5" s="256"/>
      <c r="T5" s="184"/>
      <c r="U5" s="256"/>
      <c r="V5" s="182" t="s">
        <v>489</v>
      </c>
      <c r="W5" s="182" t="s">
        <v>490</v>
      </c>
      <c r="X5" s="111" t="s">
        <v>491</v>
      </c>
      <c r="Z5" s="257"/>
      <c r="AA5" s="111" t="s">
        <v>489</v>
      </c>
      <c r="AB5" s="111" t="s">
        <v>490</v>
      </c>
      <c r="AC5" s="111" t="s">
        <v>491</v>
      </c>
      <c r="AE5" s="257"/>
      <c r="AG5" s="257"/>
      <c r="AI5" s="257"/>
      <c r="AK5" s="111" t="s">
        <v>497</v>
      </c>
      <c r="AL5" s="111" t="s">
        <v>498</v>
      </c>
      <c r="AM5" s="111" t="s">
        <v>491</v>
      </c>
      <c r="AO5" s="111" t="s">
        <v>497</v>
      </c>
      <c r="AP5" s="111" t="s">
        <v>498</v>
      </c>
      <c r="AQ5" s="111" t="s">
        <v>491</v>
      </c>
    </row>
    <row r="6" spans="1:43" ht="50.1" customHeight="1" x14ac:dyDescent="0.3">
      <c r="A6" s="44" t="s">
        <v>500</v>
      </c>
      <c r="B6" s="21"/>
      <c r="C6" s="21"/>
      <c r="D6" s="21"/>
      <c r="E6" s="21"/>
      <c r="F6" s="21"/>
      <c r="G6" s="37">
        <f>SUBTOTAL(9,G7:G39)/2</f>
        <v>0</v>
      </c>
      <c r="H6" s="37">
        <f t="shared" ref="H6:N6" si="0">SUBTOTAL(9,H7:H39)/2</f>
        <v>0</v>
      </c>
      <c r="I6" s="37">
        <f t="shared" si="0"/>
        <v>0</v>
      </c>
      <c r="J6" s="37">
        <f t="shared" si="0"/>
        <v>0</v>
      </c>
      <c r="K6" s="37">
        <f t="shared" si="0"/>
        <v>0</v>
      </c>
      <c r="L6" s="37">
        <f t="shared" si="0"/>
        <v>0</v>
      </c>
      <c r="M6" s="37">
        <f t="shared" si="0"/>
        <v>0</v>
      </c>
      <c r="N6" s="37">
        <f t="shared" si="0"/>
        <v>0</v>
      </c>
      <c r="O6" s="37"/>
      <c r="P6" s="37"/>
      <c r="Q6" s="21"/>
      <c r="S6" s="24"/>
      <c r="U6" s="24"/>
      <c r="V6" s="37">
        <f>SUBTOTAL(9,V7:V39)</f>
        <v>0</v>
      </c>
      <c r="W6" s="37">
        <f>SUBTOTAL(9,W7:W39)</f>
        <v>0</v>
      </c>
      <c r="X6" s="63" t="str">
        <f t="shared" ref="X6" si="1">IF(SUM($H6:$I6)=SUM($V6:$W6),"OK","검토")</f>
        <v>OK</v>
      </c>
      <c r="Z6" s="24"/>
      <c r="AA6" s="37">
        <f>SUBTOTAL(9,AA7:AA39)</f>
        <v>0</v>
      </c>
      <c r="AB6" s="37">
        <f>SUBTOTAL(9,AB7:AB39)</f>
        <v>0</v>
      </c>
      <c r="AC6" s="63" t="str">
        <f t="shared" ref="AC6" si="2">IF(SUM($H6:$I6)=SUM($V6:$W6),"OK","검토")</f>
        <v>OK</v>
      </c>
      <c r="AE6" s="24"/>
      <c r="AG6" s="24"/>
      <c r="AI6" s="24"/>
      <c r="AK6" s="37">
        <f>SUBTOTAL(9,AK7:AK39)</f>
        <v>0</v>
      </c>
      <c r="AL6" s="37">
        <f>SUBTOTAL(9,AL7:AL39)</f>
        <v>0</v>
      </c>
      <c r="AM6" s="44" t="str">
        <f>IF(COUNTIF(AM7:AM39,"@@")&gt;0,"@@","OK")</f>
        <v>OK</v>
      </c>
      <c r="AO6" s="37">
        <f>SUBTOTAL(9,AO7:AO39)</f>
        <v>0</v>
      </c>
      <c r="AP6" s="37">
        <f>SUBTOTAL(9,AP7:AP39)</f>
        <v>0</v>
      </c>
      <c r="AQ6" s="44" t="str">
        <f>IF(COUNTIF(AQ7:AQ39,"@@")&gt;0,"@@","OK")</f>
        <v>OK</v>
      </c>
    </row>
    <row r="7" spans="1:43" ht="50.1" customHeight="1" x14ac:dyDescent="0.3">
      <c r="A7" s="52" t="s">
        <v>809</v>
      </c>
      <c r="B7" s="53"/>
      <c r="C7" s="54"/>
      <c r="D7" s="53"/>
      <c r="E7" s="54"/>
      <c r="F7" s="53"/>
      <c r="G7" s="55">
        <f t="shared" ref="G7:M7" si="3">SUM(G8:G17)</f>
        <v>0</v>
      </c>
      <c r="H7" s="55">
        <f t="shared" si="3"/>
        <v>0</v>
      </c>
      <c r="I7" s="55">
        <f t="shared" si="3"/>
        <v>0</v>
      </c>
      <c r="J7" s="55">
        <f t="shared" si="3"/>
        <v>0</v>
      </c>
      <c r="K7" s="55">
        <f t="shared" si="3"/>
        <v>0</v>
      </c>
      <c r="L7" s="55">
        <f t="shared" si="3"/>
        <v>0</v>
      </c>
      <c r="M7" s="55">
        <f t="shared" si="3"/>
        <v>0</v>
      </c>
      <c r="N7" s="56"/>
      <c r="O7" s="183"/>
      <c r="P7" s="183"/>
      <c r="Q7" s="57"/>
      <c r="S7" s="25"/>
      <c r="U7" s="25"/>
      <c r="V7" s="38">
        <f>IF($U7&lt;&gt;"도비",IF($S7="국도비","직접입력",SUM($H7:$I7)),)</f>
        <v>0</v>
      </c>
      <c r="W7" s="38">
        <f>IF($U7="도비",SUM($H7:$I7),IF($S7="국도비","직접입력",SUM($H7:$I7)-$V7))</f>
        <v>0</v>
      </c>
      <c r="X7" s="25" t="str">
        <f>IF(SUM($H7:$I7)=SUM($V7:$W7),"OK","검토")</f>
        <v>OK</v>
      </c>
      <c r="Z7" s="25"/>
      <c r="AA7" s="38">
        <f>IF($U7&lt;&gt;"도비",IF($S7="국도비","직접입력",SUM($K7:$L7)),)</f>
        <v>0</v>
      </c>
      <c r="AB7" s="38">
        <f>IF($U7="도비",SUM(K7:L7),IF($S7="국도비","직접입력",SUM(K7:L7)-AA7))</f>
        <v>0</v>
      </c>
      <c r="AC7" s="25" t="str">
        <f>IF(SUM(K7:L7)=SUM(AA7:AB7),"OK","검토")</f>
        <v>OK</v>
      </c>
      <c r="AE7" s="25" t="str">
        <f>IF(AG7="","",IF(U7="도비","세입없음",CONCATENATE(AG7,"-",COUNTIF($AG$7:AG7,AG7))))</f>
        <v/>
      </c>
      <c r="AG7" s="25" t="str">
        <f t="array" ref="AG7">IF(C7="","",INDEX(구분표!$I$2:$I$313, MATCH(1,(구분표!$E$2:$E$313='17년기금입'!B7)*(구분표!$F$2:$F$313='17년기금입'!C7)*(구분표!$G$2:$G$313='17년기금입'!A7),0)))</f>
        <v/>
      </c>
      <c r="AI7" s="25"/>
      <c r="AK7" s="38">
        <f>IF(AE7="",0,SUMIFS('17년일출'!$X$6:$X$223,'17년일출'!$AG$6:$AG$223,'17년기금입'!$AE7))</f>
        <v>0</v>
      </c>
      <c r="AL7" s="38" t="str">
        <f>IF(AE7="","",COUNTIFS('17년일출'!$AG$6:$AG$223,'17년기금입'!AE7))</f>
        <v/>
      </c>
      <c r="AM7" s="25" t="str">
        <f>IF(V7=AK7,"OK","@@")</f>
        <v>OK</v>
      </c>
      <c r="AO7" s="38">
        <f>IF(AE7="",0,SUMIFS('17년일출'!$AC$6:$AC$223,'17년일출'!$AG$6:$AG$223,'17년기금입'!$AE7))</f>
        <v>0</v>
      </c>
      <c r="AP7" s="38" t="str">
        <f>IF(AE7="","",COUNTIFS('17년일출'!$AG$6:$AG$223,AE7))</f>
        <v/>
      </c>
      <c r="AQ7" s="25" t="str">
        <f>IF(AA7=AO7,"OK","@@")</f>
        <v>OK</v>
      </c>
    </row>
    <row r="8" spans="1:43" ht="50.1" customHeight="1" x14ac:dyDescent="0.3">
      <c r="A8" s="31" t="str">
        <f>IFERROR(VLOOKUP($C8,구분표!$A$2:$C$313,2,FALSE),"")</f>
        <v/>
      </c>
      <c r="B8" s="22" t="str">
        <f>IFERROR(VLOOKUP($C8,구분표!$A$2:$C$313,3,FALSE),"")</f>
        <v/>
      </c>
      <c r="C8" s="29"/>
      <c r="D8" s="33" t="s">
        <v>830</v>
      </c>
      <c r="E8" s="34"/>
      <c r="F8" s="33"/>
      <c r="G8" s="40"/>
      <c r="H8" s="38"/>
      <c r="I8" s="41"/>
      <c r="J8" s="46">
        <f t="shared" ref="J8:J39" si="4">SUM(G8:I8)</f>
        <v>0</v>
      </c>
      <c r="K8" s="38"/>
      <c r="L8" s="41"/>
      <c r="M8" s="48">
        <f t="shared" ref="M8:M39" si="5">SUM(G8,K8,L8)</f>
        <v>0</v>
      </c>
      <c r="N8" s="25" t="str">
        <f t="shared" ref="N8:N39" si="6">IF(AND((J8=0),(M8&gt;0)),"O",IF(AND((H8&lt;0),(J8-M8&lt;0)),"O","X"))</f>
        <v>X</v>
      </c>
      <c r="O8" s="60"/>
      <c r="P8" s="60"/>
      <c r="Q8" s="112"/>
      <c r="S8" s="25"/>
      <c r="U8" s="25"/>
      <c r="V8" s="38">
        <f t="shared" ref="V8:V39" si="7">IF($U8&lt;&gt;"도비",IF($S8="국도비","직접입력",SUM($H8:$I8)),)</f>
        <v>0</v>
      </c>
      <c r="W8" s="38">
        <f t="shared" ref="W8:W39" si="8">IF($U8="도비",SUM($H8:$I8),IF($S8="국도비","직접입력",SUM($H8:$I8)-$V8))</f>
        <v>0</v>
      </c>
      <c r="X8" s="25" t="str">
        <f t="shared" ref="X8:X39" si="9">IF(SUM($H8:$I8)=SUM($V8:$W8),"OK","검토")</f>
        <v>OK</v>
      </c>
      <c r="Z8" s="25"/>
      <c r="AA8" s="38">
        <f t="shared" ref="AA8:AA39" si="10">IF($U8&lt;&gt;"도비",IF($S8="국도비","직접입력",SUM($K8:$L8)),)</f>
        <v>0</v>
      </c>
      <c r="AB8" s="38">
        <f t="shared" ref="AB8:AB39" si="11">IF($U8="도비",SUM(K8:L8),IF($S8="국도비","직접입력",SUM(K8:L8)-AA8))</f>
        <v>0</v>
      </c>
      <c r="AC8" s="25" t="str">
        <f t="shared" ref="AC8:AC39" si="12">IF(SUM(K8:L8)=SUM(AA8:AB8),"OK","검토")</f>
        <v>OK</v>
      </c>
      <c r="AE8" s="25" t="str">
        <f>IF(AG8="","",IF(U8="도비","세입없음",CONCATENATE(AG8,"-",COUNTIF($AG$7:AG8,AG8))))</f>
        <v/>
      </c>
      <c r="AG8" s="25" t="str">
        <f t="array" ref="AG8">IF(C8="","",INDEX(구분표!$I$2:$I$313, MATCH(1,(구분표!$E$2:$E$313='17년기금입'!B8)*(구분표!$F$2:$F$313='17년기금입'!C8)*(구분표!$G$2:$G$313='17년기금입'!A8),0)))</f>
        <v/>
      </c>
      <c r="AI8" s="25"/>
      <c r="AK8" s="38">
        <f>IF(AE8="",0,SUMIFS('17년일출'!$X$6:$X$223,'17년일출'!$AG$6:$AG$223,'17년기금입'!$AE8))</f>
        <v>0</v>
      </c>
      <c r="AL8" s="38" t="str">
        <f>IF(AE8="","",COUNTIFS('17년일출'!$AG$6:$AG$223,'17년기금입'!AE8))</f>
        <v/>
      </c>
      <c r="AM8" s="25" t="str">
        <f t="shared" ref="AM8:AM39" si="13">IF(V8=AK8,"OK","@@")</f>
        <v>OK</v>
      </c>
      <c r="AO8" s="38">
        <f>IF(AE8="",0,SUMIFS('17년일출'!$AC$6:$AC$223,'17년일출'!$AG$6:$AG$223,'17년기금입'!$AE8))</f>
        <v>0</v>
      </c>
      <c r="AP8" s="38" t="str">
        <f>IF(AE8="","",COUNTIFS('17년일출'!$AG$6:$AG$223,AE8))</f>
        <v/>
      </c>
      <c r="AQ8" s="25" t="str">
        <f t="shared" ref="AQ8:AQ39" si="14">IF(AA8=AO8,"OK","@@")</f>
        <v>OK</v>
      </c>
    </row>
    <row r="9" spans="1:43" ht="50.1" customHeight="1" x14ac:dyDescent="0.3">
      <c r="A9" s="31" t="str">
        <f>IFERROR(VLOOKUP($C9,구분표!$A$2:$C$313,2,FALSE),"")</f>
        <v/>
      </c>
      <c r="B9" s="22" t="str">
        <f>IFERROR(VLOOKUP($C9,구분표!$A$2:$C$313,3,FALSE),"")</f>
        <v/>
      </c>
      <c r="C9" s="29"/>
      <c r="D9" s="33" t="s">
        <v>831</v>
      </c>
      <c r="E9" s="34"/>
      <c r="F9" s="33"/>
      <c r="G9" s="40"/>
      <c r="H9" s="38"/>
      <c r="I9" s="41"/>
      <c r="J9" s="46">
        <f t="shared" si="4"/>
        <v>0</v>
      </c>
      <c r="K9" s="38"/>
      <c r="L9" s="41"/>
      <c r="M9" s="48">
        <f t="shared" si="5"/>
        <v>0</v>
      </c>
      <c r="N9" s="25" t="str">
        <f t="shared" si="6"/>
        <v>X</v>
      </c>
      <c r="O9" s="60"/>
      <c r="P9" s="60"/>
      <c r="Q9" s="112"/>
      <c r="S9" s="25"/>
      <c r="U9" s="25"/>
      <c r="V9" s="38">
        <f t="shared" si="7"/>
        <v>0</v>
      </c>
      <c r="W9" s="38">
        <f t="shared" si="8"/>
        <v>0</v>
      </c>
      <c r="X9" s="25" t="str">
        <f t="shared" si="9"/>
        <v>OK</v>
      </c>
      <c r="Z9" s="25"/>
      <c r="AA9" s="38">
        <f t="shared" si="10"/>
        <v>0</v>
      </c>
      <c r="AB9" s="38">
        <f t="shared" si="11"/>
        <v>0</v>
      </c>
      <c r="AC9" s="25" t="str">
        <f t="shared" si="12"/>
        <v>OK</v>
      </c>
      <c r="AE9" s="25" t="str">
        <f>IF(AG9="","",IF(U9="도비","세입없음",CONCATENATE(AG9,"-",COUNTIF($AG$7:AG9,AG9))))</f>
        <v/>
      </c>
      <c r="AG9" s="25" t="str">
        <f t="array" ref="AG9">IF(C9="","",INDEX(구분표!$I$2:$I$313, MATCH(1,(구분표!$E$2:$E$313='17년기금입'!B9)*(구분표!$F$2:$F$313='17년기금입'!C9)*(구분표!$G$2:$G$313='17년기금입'!A9),0)))</f>
        <v/>
      </c>
      <c r="AI9" s="25"/>
      <c r="AK9" s="38">
        <f>IF(AE9="",0,SUMIFS('17년일출'!$X$6:$X$223,'17년일출'!$AG$6:$AG$223,'17년기금입'!$AE9))</f>
        <v>0</v>
      </c>
      <c r="AL9" s="38" t="str">
        <f>IF(AE9="","",COUNTIFS('17년일출'!$AG$6:$AG$223,'17년기금입'!AE9))</f>
        <v/>
      </c>
      <c r="AM9" s="25" t="str">
        <f t="shared" si="13"/>
        <v>OK</v>
      </c>
      <c r="AO9" s="38">
        <f>IF(AE9="",0,SUMIFS('17년일출'!$AC$6:$AC$223,'17년일출'!$AG$6:$AG$223,'17년기금입'!$AE9))</f>
        <v>0</v>
      </c>
      <c r="AP9" s="38" t="str">
        <f>IF(AE9="","",COUNTIFS('17년일출'!$AG$6:$AG$223,AE9))</f>
        <v/>
      </c>
      <c r="AQ9" s="25" t="str">
        <f t="shared" si="14"/>
        <v>OK</v>
      </c>
    </row>
    <row r="10" spans="1:43" ht="50.1" customHeight="1" x14ac:dyDescent="0.3">
      <c r="A10" s="31" t="str">
        <f>IFERROR(VLOOKUP($C10,구분표!$A$2:$C$313,2,FALSE),"")</f>
        <v/>
      </c>
      <c r="B10" s="22" t="str">
        <f>IFERROR(VLOOKUP($C10,구분표!$A$2:$C$313,3,FALSE),"")</f>
        <v/>
      </c>
      <c r="C10" s="29"/>
      <c r="D10" s="33"/>
      <c r="E10" s="34"/>
      <c r="F10" s="33"/>
      <c r="G10" s="40"/>
      <c r="H10" s="38"/>
      <c r="I10" s="41"/>
      <c r="J10" s="46">
        <f t="shared" si="4"/>
        <v>0</v>
      </c>
      <c r="K10" s="38"/>
      <c r="L10" s="41"/>
      <c r="M10" s="48">
        <f t="shared" si="5"/>
        <v>0</v>
      </c>
      <c r="N10" s="25" t="str">
        <f t="shared" si="6"/>
        <v>X</v>
      </c>
      <c r="O10" s="60"/>
      <c r="P10" s="60"/>
      <c r="Q10" s="112"/>
      <c r="S10" s="25"/>
      <c r="U10" s="25"/>
      <c r="V10" s="38">
        <f t="shared" si="7"/>
        <v>0</v>
      </c>
      <c r="W10" s="38">
        <f t="shared" si="8"/>
        <v>0</v>
      </c>
      <c r="X10" s="25" t="str">
        <f t="shared" si="9"/>
        <v>OK</v>
      </c>
      <c r="Z10" s="25"/>
      <c r="AA10" s="38">
        <f t="shared" si="10"/>
        <v>0</v>
      </c>
      <c r="AB10" s="38">
        <f t="shared" si="11"/>
        <v>0</v>
      </c>
      <c r="AC10" s="25" t="str">
        <f t="shared" si="12"/>
        <v>OK</v>
      </c>
      <c r="AE10" s="25" t="str">
        <f>IF(AG10="","",IF(U10="도비","세입없음",CONCATENATE(AG10,"-",COUNTIF($AG$7:AG10,AG10))))</f>
        <v/>
      </c>
      <c r="AG10" s="25" t="str">
        <f t="array" ref="AG10">IF(C10="","",INDEX(구분표!$I$2:$I$313, MATCH(1,(구분표!$E$2:$E$313='17년기금입'!B10)*(구분표!$F$2:$F$313='17년기금입'!C10)*(구분표!$G$2:$G$313='17년기금입'!A10),0)))</f>
        <v/>
      </c>
      <c r="AI10" s="25"/>
      <c r="AK10" s="38">
        <f>IF(AE10="",0,SUMIFS('17년일출'!$X$6:$X$223,'17년일출'!$AG$6:$AG$223,'17년기금입'!$AE10))</f>
        <v>0</v>
      </c>
      <c r="AL10" s="38" t="str">
        <f>IF(AE10="","",COUNTIFS('17년일출'!$AG$6:$AG$223,'17년기금입'!AE10))</f>
        <v/>
      </c>
      <c r="AM10" s="25" t="str">
        <f t="shared" si="13"/>
        <v>OK</v>
      </c>
      <c r="AO10" s="38">
        <f>IF(AE10="",0,SUMIFS('17년일출'!$AC$6:$AC$223,'17년일출'!$AG$6:$AG$223,'17년기금입'!$AE10))</f>
        <v>0</v>
      </c>
      <c r="AP10" s="38" t="str">
        <f>IF(AE10="","",COUNTIFS('17년일출'!$AG$6:$AG$223,AE10))</f>
        <v/>
      </c>
      <c r="AQ10" s="25" t="str">
        <f t="shared" si="14"/>
        <v>OK</v>
      </c>
    </row>
    <row r="11" spans="1:43" ht="50.1" customHeight="1" x14ac:dyDescent="0.3">
      <c r="A11" s="31" t="str">
        <f>IFERROR(VLOOKUP($C11,구분표!$A$2:$C$313,2,FALSE),"")</f>
        <v/>
      </c>
      <c r="B11" s="22" t="str">
        <f>IFERROR(VLOOKUP($C11,구분표!$A$2:$C$313,3,FALSE),"")</f>
        <v/>
      </c>
      <c r="C11" s="29"/>
      <c r="D11" s="33"/>
      <c r="E11" s="34"/>
      <c r="F11" s="33"/>
      <c r="G11" s="40"/>
      <c r="H11" s="38"/>
      <c r="I11" s="41"/>
      <c r="J11" s="46">
        <f t="shared" si="4"/>
        <v>0</v>
      </c>
      <c r="K11" s="38"/>
      <c r="L11" s="41"/>
      <c r="M11" s="48">
        <f t="shared" si="5"/>
        <v>0</v>
      </c>
      <c r="N11" s="25" t="str">
        <f t="shared" si="6"/>
        <v>X</v>
      </c>
      <c r="O11" s="60"/>
      <c r="P11" s="60"/>
      <c r="Q11" s="112"/>
      <c r="S11" s="25"/>
      <c r="U11" s="25"/>
      <c r="V11" s="38">
        <f t="shared" si="7"/>
        <v>0</v>
      </c>
      <c r="W11" s="38">
        <f t="shared" si="8"/>
        <v>0</v>
      </c>
      <c r="X11" s="25" t="str">
        <f t="shared" si="9"/>
        <v>OK</v>
      </c>
      <c r="Z11" s="25"/>
      <c r="AA11" s="38">
        <f t="shared" si="10"/>
        <v>0</v>
      </c>
      <c r="AB11" s="38">
        <f t="shared" si="11"/>
        <v>0</v>
      </c>
      <c r="AC11" s="25" t="str">
        <f t="shared" si="12"/>
        <v>OK</v>
      </c>
      <c r="AE11" s="25" t="str">
        <f>IF(AG11="","",IF(U11="도비","세입없음",CONCATENATE(AG11,"-",COUNTIF($AG$7:AG11,AG11))))</f>
        <v/>
      </c>
      <c r="AG11" s="25" t="str">
        <f t="array" ref="AG11">IF(C11="","",INDEX(구분표!$I$2:$I$313, MATCH(1,(구분표!$E$2:$E$313='17년기금입'!B11)*(구분표!$F$2:$F$313='17년기금입'!C11)*(구분표!$G$2:$G$313='17년기금입'!A11),0)))</f>
        <v/>
      </c>
      <c r="AI11" s="25"/>
      <c r="AK11" s="38">
        <f>IF(AE11="",0,SUMIFS('17년일출'!$X$6:$X$223,'17년일출'!$AG$6:$AG$223,'17년기금입'!$AE11))</f>
        <v>0</v>
      </c>
      <c r="AL11" s="38" t="str">
        <f>IF(AE11="","",COUNTIFS('17년일출'!$AG$6:$AG$223,'17년기금입'!AE11))</f>
        <v/>
      </c>
      <c r="AM11" s="25" t="str">
        <f t="shared" si="13"/>
        <v>OK</v>
      </c>
      <c r="AO11" s="38">
        <f>IF(AE11="",0,SUMIFS('17년일출'!$AC$6:$AC$223,'17년일출'!$AG$6:$AG$223,'17년기금입'!$AE11))</f>
        <v>0</v>
      </c>
      <c r="AP11" s="38" t="str">
        <f>IF(AE11="","",COUNTIFS('17년일출'!$AG$6:$AG$223,AE11))</f>
        <v/>
      </c>
      <c r="AQ11" s="25" t="str">
        <f t="shared" si="14"/>
        <v>OK</v>
      </c>
    </row>
    <row r="12" spans="1:43" ht="50.1" customHeight="1" x14ac:dyDescent="0.3">
      <c r="A12" s="31" t="str">
        <f>IFERROR(VLOOKUP($C12,구분표!$A$2:$C$313,2,FALSE),"")</f>
        <v/>
      </c>
      <c r="B12" s="22" t="str">
        <f>IFERROR(VLOOKUP($C12,구분표!$A$2:$C$313,3,FALSE),"")</f>
        <v/>
      </c>
      <c r="C12" s="29"/>
      <c r="D12" s="33"/>
      <c r="E12" s="34"/>
      <c r="F12" s="33"/>
      <c r="G12" s="40"/>
      <c r="H12" s="38"/>
      <c r="I12" s="41"/>
      <c r="J12" s="46">
        <f t="shared" si="4"/>
        <v>0</v>
      </c>
      <c r="K12" s="38"/>
      <c r="L12" s="41"/>
      <c r="M12" s="48">
        <f t="shared" si="5"/>
        <v>0</v>
      </c>
      <c r="N12" s="25" t="str">
        <f t="shared" si="6"/>
        <v>X</v>
      </c>
      <c r="O12" s="60"/>
      <c r="P12" s="60"/>
      <c r="Q12" s="112"/>
      <c r="S12" s="25"/>
      <c r="U12" s="25"/>
      <c r="V12" s="38">
        <f t="shared" si="7"/>
        <v>0</v>
      </c>
      <c r="W12" s="38">
        <f t="shared" si="8"/>
        <v>0</v>
      </c>
      <c r="X12" s="25" t="str">
        <f t="shared" si="9"/>
        <v>OK</v>
      </c>
      <c r="Z12" s="25"/>
      <c r="AA12" s="38">
        <f t="shared" si="10"/>
        <v>0</v>
      </c>
      <c r="AB12" s="38">
        <f t="shared" si="11"/>
        <v>0</v>
      </c>
      <c r="AC12" s="25" t="str">
        <f t="shared" si="12"/>
        <v>OK</v>
      </c>
      <c r="AE12" s="25" t="str">
        <f>IF(AG12="","",IF(U12="도비","세입없음",CONCATENATE(AG12,"-",COUNTIF($AG$7:AG12,AG12))))</f>
        <v/>
      </c>
      <c r="AG12" s="25" t="str">
        <f t="array" ref="AG12">IF(C12="","",INDEX(구분표!$I$2:$I$313, MATCH(1,(구분표!$E$2:$E$313='17년기금입'!B12)*(구분표!$F$2:$F$313='17년기금입'!C12)*(구분표!$G$2:$G$313='17년기금입'!A12),0)))</f>
        <v/>
      </c>
      <c r="AI12" s="25"/>
      <c r="AK12" s="38">
        <f>IF(AE12="",0,SUMIFS('17년일출'!$X$6:$X$223,'17년일출'!$AG$6:$AG$223,'17년기금입'!$AE12))</f>
        <v>0</v>
      </c>
      <c r="AL12" s="38" t="str">
        <f>IF(AE12="","",COUNTIFS('17년일출'!$AG$6:$AG$223,'17년기금입'!AE12))</f>
        <v/>
      </c>
      <c r="AM12" s="25" t="str">
        <f t="shared" si="13"/>
        <v>OK</v>
      </c>
      <c r="AO12" s="38">
        <f>IF(AE12="",0,SUMIFS('17년일출'!$AC$6:$AC$223,'17년일출'!$AG$6:$AG$223,'17년기금입'!$AE12))</f>
        <v>0</v>
      </c>
      <c r="AP12" s="38" t="str">
        <f>IF(AE12="","",COUNTIFS('17년일출'!$AG$6:$AG$223,AE12))</f>
        <v/>
      </c>
      <c r="AQ12" s="25" t="str">
        <f t="shared" si="14"/>
        <v>OK</v>
      </c>
    </row>
    <row r="13" spans="1:43" ht="50.1" customHeight="1" x14ac:dyDescent="0.3">
      <c r="A13" s="31" t="str">
        <f>IFERROR(VLOOKUP($C13,구분표!$A$2:$C$313,2,FALSE),"")</f>
        <v/>
      </c>
      <c r="B13" s="22" t="str">
        <f>IFERROR(VLOOKUP($C13,구분표!$A$2:$C$313,3,FALSE),"")</f>
        <v/>
      </c>
      <c r="C13" s="29"/>
      <c r="D13" s="33"/>
      <c r="E13" s="34"/>
      <c r="F13" s="33"/>
      <c r="G13" s="40"/>
      <c r="H13" s="38"/>
      <c r="I13" s="41"/>
      <c r="J13" s="46">
        <f t="shared" si="4"/>
        <v>0</v>
      </c>
      <c r="K13" s="38"/>
      <c r="L13" s="41"/>
      <c r="M13" s="48">
        <f t="shared" si="5"/>
        <v>0</v>
      </c>
      <c r="N13" s="25" t="str">
        <f t="shared" si="6"/>
        <v>X</v>
      </c>
      <c r="O13" s="60"/>
      <c r="P13" s="60"/>
      <c r="Q13" s="112"/>
      <c r="S13" s="25"/>
      <c r="U13" s="25"/>
      <c r="V13" s="38">
        <f t="shared" si="7"/>
        <v>0</v>
      </c>
      <c r="W13" s="38">
        <f t="shared" si="8"/>
        <v>0</v>
      </c>
      <c r="X13" s="25" t="str">
        <f t="shared" si="9"/>
        <v>OK</v>
      </c>
      <c r="Z13" s="25"/>
      <c r="AA13" s="38">
        <f t="shared" si="10"/>
        <v>0</v>
      </c>
      <c r="AB13" s="38">
        <f t="shared" si="11"/>
        <v>0</v>
      </c>
      <c r="AC13" s="25" t="str">
        <f t="shared" si="12"/>
        <v>OK</v>
      </c>
      <c r="AE13" s="25" t="str">
        <f>IF(AG13="","",IF(U13="도비","세입없음",CONCATENATE(AG13,"-",COUNTIF($AG$7:AG13,AG13))))</f>
        <v/>
      </c>
      <c r="AG13" s="25" t="str">
        <f t="array" ref="AG13">IF(C13="","",INDEX(구분표!$I$2:$I$313, MATCH(1,(구분표!$E$2:$E$313='17년기금입'!B13)*(구분표!$F$2:$F$313='17년기금입'!C13)*(구분표!$G$2:$G$313='17년기금입'!A13),0)))</f>
        <v/>
      </c>
      <c r="AI13" s="25"/>
      <c r="AK13" s="38">
        <f>IF(AE13="",0,SUMIFS('17년일출'!$X$6:$X$223,'17년일출'!$AG$6:$AG$223,'17년기금입'!$AE13))</f>
        <v>0</v>
      </c>
      <c r="AL13" s="38" t="str">
        <f>IF(AE13="","",COUNTIFS('17년일출'!$AG$6:$AG$223,'17년기금입'!AE13))</f>
        <v/>
      </c>
      <c r="AM13" s="25" t="str">
        <f t="shared" si="13"/>
        <v>OK</v>
      </c>
      <c r="AO13" s="38">
        <f>IF(AE13="",0,SUMIFS('17년일출'!$AC$6:$AC$223,'17년일출'!$AG$6:$AG$223,'17년기금입'!$AE13))</f>
        <v>0</v>
      </c>
      <c r="AP13" s="38" t="str">
        <f>IF(AE13="","",COUNTIFS('17년일출'!$AG$6:$AG$223,AE13))</f>
        <v/>
      </c>
      <c r="AQ13" s="25" t="str">
        <f t="shared" si="14"/>
        <v>OK</v>
      </c>
    </row>
    <row r="14" spans="1:43" ht="50.1" customHeight="1" x14ac:dyDescent="0.3">
      <c r="A14" s="31" t="str">
        <f>IFERROR(VLOOKUP($C14,구분표!$A$2:$C$313,2,FALSE),"")</f>
        <v/>
      </c>
      <c r="B14" s="22" t="str">
        <f>IFERROR(VLOOKUP($C14,구분표!$A$2:$C$313,3,FALSE),"")</f>
        <v/>
      </c>
      <c r="C14" s="29"/>
      <c r="D14" s="33"/>
      <c r="E14" s="34"/>
      <c r="F14" s="33"/>
      <c r="G14" s="40"/>
      <c r="H14" s="38"/>
      <c r="I14" s="41"/>
      <c r="J14" s="46">
        <f t="shared" si="4"/>
        <v>0</v>
      </c>
      <c r="K14" s="38"/>
      <c r="L14" s="41"/>
      <c r="M14" s="48">
        <f t="shared" si="5"/>
        <v>0</v>
      </c>
      <c r="N14" s="25" t="str">
        <f t="shared" si="6"/>
        <v>X</v>
      </c>
      <c r="O14" s="60"/>
      <c r="P14" s="60"/>
      <c r="Q14" s="112"/>
      <c r="S14" s="25"/>
      <c r="U14" s="25"/>
      <c r="V14" s="38">
        <f t="shared" si="7"/>
        <v>0</v>
      </c>
      <c r="W14" s="38">
        <f t="shared" si="8"/>
        <v>0</v>
      </c>
      <c r="X14" s="25" t="str">
        <f t="shared" si="9"/>
        <v>OK</v>
      </c>
      <c r="Z14" s="25"/>
      <c r="AA14" s="38">
        <f t="shared" si="10"/>
        <v>0</v>
      </c>
      <c r="AB14" s="38">
        <f t="shared" si="11"/>
        <v>0</v>
      </c>
      <c r="AC14" s="25" t="str">
        <f t="shared" si="12"/>
        <v>OK</v>
      </c>
      <c r="AE14" s="25" t="str">
        <f>IF(AG14="","",IF(U14="도비","세입없음",CONCATENATE(AG14,"-",COUNTIF($AG$7:AG14,AG14))))</f>
        <v/>
      </c>
      <c r="AG14" s="25" t="str">
        <f t="array" ref="AG14">IF(C14="","",INDEX(구분표!$I$2:$I$313, MATCH(1,(구분표!$E$2:$E$313='17년기금입'!B14)*(구분표!$F$2:$F$313='17년기금입'!C14)*(구분표!$G$2:$G$313='17년기금입'!A14),0)))</f>
        <v/>
      </c>
      <c r="AI14" s="25"/>
      <c r="AK14" s="38">
        <f>IF(AE14="",0,SUMIFS('17년일출'!$X$6:$X$223,'17년일출'!$AG$6:$AG$223,'17년기금입'!$AE14))</f>
        <v>0</v>
      </c>
      <c r="AL14" s="38" t="str">
        <f>IF(AE14="","",COUNTIFS('17년일출'!$AG$6:$AG$223,'17년기금입'!AE14))</f>
        <v/>
      </c>
      <c r="AM14" s="25" t="str">
        <f t="shared" si="13"/>
        <v>OK</v>
      </c>
      <c r="AO14" s="38">
        <f>IF(AE14="",0,SUMIFS('17년일출'!$AC$6:$AC$223,'17년일출'!$AG$6:$AG$223,'17년기금입'!$AE14))</f>
        <v>0</v>
      </c>
      <c r="AP14" s="38" t="str">
        <f>IF(AE14="","",COUNTIFS('17년일출'!$AG$6:$AG$223,AE14))</f>
        <v/>
      </c>
      <c r="AQ14" s="25" t="str">
        <f t="shared" si="14"/>
        <v>OK</v>
      </c>
    </row>
    <row r="15" spans="1:43" ht="50.1" customHeight="1" x14ac:dyDescent="0.3">
      <c r="A15" s="31" t="str">
        <f>IFERROR(VLOOKUP($C15,구분표!$A$2:$C$313,2,FALSE),"")</f>
        <v/>
      </c>
      <c r="B15" s="22" t="str">
        <f>IFERROR(VLOOKUP($C15,구분표!$A$2:$C$313,3,FALSE),"")</f>
        <v/>
      </c>
      <c r="C15" s="29"/>
      <c r="D15" s="33"/>
      <c r="E15" s="34"/>
      <c r="F15" s="33"/>
      <c r="G15" s="40"/>
      <c r="H15" s="38"/>
      <c r="I15" s="41"/>
      <c r="J15" s="46">
        <f t="shared" si="4"/>
        <v>0</v>
      </c>
      <c r="K15" s="38"/>
      <c r="L15" s="41"/>
      <c r="M15" s="48">
        <f t="shared" si="5"/>
        <v>0</v>
      </c>
      <c r="N15" s="25" t="str">
        <f t="shared" si="6"/>
        <v>X</v>
      </c>
      <c r="O15" s="60"/>
      <c r="P15" s="60"/>
      <c r="Q15" s="112"/>
      <c r="S15" s="25"/>
      <c r="U15" s="25"/>
      <c r="V15" s="38">
        <f t="shared" si="7"/>
        <v>0</v>
      </c>
      <c r="W15" s="38">
        <f t="shared" si="8"/>
        <v>0</v>
      </c>
      <c r="X15" s="25" t="str">
        <f t="shared" si="9"/>
        <v>OK</v>
      </c>
      <c r="Z15" s="25"/>
      <c r="AA15" s="38">
        <f t="shared" si="10"/>
        <v>0</v>
      </c>
      <c r="AB15" s="38">
        <f t="shared" si="11"/>
        <v>0</v>
      </c>
      <c r="AC15" s="25" t="str">
        <f t="shared" si="12"/>
        <v>OK</v>
      </c>
      <c r="AE15" s="25" t="str">
        <f>IF(AG15="","",IF(U15="도비","세입없음",CONCATENATE(AG15,"-",COUNTIF($AG$7:AG15,AG15))))</f>
        <v/>
      </c>
      <c r="AG15" s="25" t="str">
        <f t="array" ref="AG15">IF(C15="","",INDEX(구분표!$I$2:$I$313, MATCH(1,(구분표!$E$2:$E$313='17년기금입'!B15)*(구분표!$F$2:$F$313='17년기금입'!C15)*(구분표!$G$2:$G$313='17년기금입'!A15),0)))</f>
        <v/>
      </c>
      <c r="AI15" s="25"/>
      <c r="AK15" s="38">
        <f>IF(AE15="",0,SUMIFS('17년일출'!$X$6:$X$223,'17년일출'!$AG$6:$AG$223,'17년기금입'!$AE15))</f>
        <v>0</v>
      </c>
      <c r="AL15" s="38" t="str">
        <f>IF(AE15="","",COUNTIFS('17년일출'!$AG$6:$AG$223,'17년기금입'!AE15))</f>
        <v/>
      </c>
      <c r="AM15" s="25" t="str">
        <f t="shared" si="13"/>
        <v>OK</v>
      </c>
      <c r="AO15" s="38">
        <f>IF(AE15="",0,SUMIFS('17년일출'!$AC$6:$AC$223,'17년일출'!$AG$6:$AG$223,'17년기금입'!$AE15))</f>
        <v>0</v>
      </c>
      <c r="AP15" s="38" t="str">
        <f>IF(AE15="","",COUNTIFS('17년일출'!$AG$6:$AG$223,AE15))</f>
        <v/>
      </c>
      <c r="AQ15" s="25" t="str">
        <f t="shared" si="14"/>
        <v>OK</v>
      </c>
    </row>
    <row r="16" spans="1:43" ht="50.1" customHeight="1" x14ac:dyDescent="0.3">
      <c r="A16" s="31" t="str">
        <f>IFERROR(VLOOKUP($C16,구분표!$A$2:$C$313,2,FALSE),"")</f>
        <v/>
      </c>
      <c r="B16" s="22" t="str">
        <f>IFERROR(VLOOKUP($C16,구분표!$A$2:$C$313,3,FALSE),"")</f>
        <v/>
      </c>
      <c r="C16" s="29"/>
      <c r="D16" s="33"/>
      <c r="E16" s="34"/>
      <c r="F16" s="33"/>
      <c r="G16" s="40"/>
      <c r="H16" s="38"/>
      <c r="I16" s="41"/>
      <c r="J16" s="46">
        <f t="shared" si="4"/>
        <v>0</v>
      </c>
      <c r="K16" s="38"/>
      <c r="L16" s="41"/>
      <c r="M16" s="48">
        <f t="shared" si="5"/>
        <v>0</v>
      </c>
      <c r="N16" s="25" t="str">
        <f t="shared" si="6"/>
        <v>X</v>
      </c>
      <c r="O16" s="60"/>
      <c r="P16" s="60"/>
      <c r="Q16" s="112"/>
      <c r="S16" s="25"/>
      <c r="U16" s="25"/>
      <c r="V16" s="38">
        <f t="shared" si="7"/>
        <v>0</v>
      </c>
      <c r="W16" s="38">
        <f t="shared" si="8"/>
        <v>0</v>
      </c>
      <c r="X16" s="25" t="str">
        <f t="shared" si="9"/>
        <v>OK</v>
      </c>
      <c r="Z16" s="25"/>
      <c r="AA16" s="38">
        <f t="shared" si="10"/>
        <v>0</v>
      </c>
      <c r="AB16" s="38">
        <f t="shared" si="11"/>
        <v>0</v>
      </c>
      <c r="AC16" s="25" t="str">
        <f t="shared" si="12"/>
        <v>OK</v>
      </c>
      <c r="AE16" s="25" t="str">
        <f>IF(AG16="","",IF(U16="도비","세입없음",CONCATENATE(AG16,"-",COUNTIF($AG$7:AG16,AG16))))</f>
        <v/>
      </c>
      <c r="AG16" s="25" t="str">
        <f t="array" ref="AG16">IF(C16="","",INDEX(구분표!$I$2:$I$313, MATCH(1,(구분표!$E$2:$E$313='17년기금입'!B16)*(구분표!$F$2:$F$313='17년기금입'!C16)*(구분표!$G$2:$G$313='17년기금입'!A16),0)))</f>
        <v/>
      </c>
      <c r="AI16" s="25"/>
      <c r="AK16" s="38">
        <f>IF(AE16="",0,SUMIFS('17년일출'!$X$6:$X$223,'17년일출'!$AG$6:$AG$223,'17년기금입'!$AE16))</f>
        <v>0</v>
      </c>
      <c r="AL16" s="38" t="str">
        <f>IF(AE16="","",COUNTIFS('17년일출'!$AG$6:$AG$223,'17년기금입'!AE16))</f>
        <v/>
      </c>
      <c r="AM16" s="25" t="str">
        <f t="shared" si="13"/>
        <v>OK</v>
      </c>
      <c r="AO16" s="38">
        <f>IF(AE16="",0,SUMIFS('17년일출'!$AC$6:$AC$223,'17년일출'!$AG$6:$AG$223,'17년기금입'!$AE16))</f>
        <v>0</v>
      </c>
      <c r="AP16" s="38" t="str">
        <f>IF(AE16="","",COUNTIFS('17년일출'!$AG$6:$AG$223,AE16))</f>
        <v/>
      </c>
      <c r="AQ16" s="25" t="str">
        <f t="shared" si="14"/>
        <v>OK</v>
      </c>
    </row>
    <row r="17" spans="1:43" ht="50.1" customHeight="1" x14ac:dyDescent="0.3">
      <c r="A17" s="31" t="str">
        <f>IFERROR(VLOOKUP($C17,구분표!$A$2:$C$313,2,FALSE),"")</f>
        <v/>
      </c>
      <c r="B17" s="22" t="str">
        <f>IFERROR(VLOOKUP($C17,구분표!$A$2:$C$313,3,FALSE),"")</f>
        <v/>
      </c>
      <c r="C17" s="29"/>
      <c r="D17" s="33"/>
      <c r="E17" s="34"/>
      <c r="F17" s="33"/>
      <c r="G17" s="40"/>
      <c r="H17" s="38"/>
      <c r="I17" s="41"/>
      <c r="J17" s="46">
        <f t="shared" si="4"/>
        <v>0</v>
      </c>
      <c r="K17" s="38"/>
      <c r="L17" s="41"/>
      <c r="M17" s="48">
        <f t="shared" si="5"/>
        <v>0</v>
      </c>
      <c r="N17" s="25" t="str">
        <f t="shared" si="6"/>
        <v>X</v>
      </c>
      <c r="O17" s="60"/>
      <c r="P17" s="60"/>
      <c r="Q17" s="112"/>
      <c r="S17" s="25"/>
      <c r="U17" s="25"/>
      <c r="V17" s="38">
        <f t="shared" si="7"/>
        <v>0</v>
      </c>
      <c r="W17" s="38">
        <f t="shared" si="8"/>
        <v>0</v>
      </c>
      <c r="X17" s="25" t="str">
        <f t="shared" si="9"/>
        <v>OK</v>
      </c>
      <c r="Z17" s="25"/>
      <c r="AA17" s="38">
        <f t="shared" si="10"/>
        <v>0</v>
      </c>
      <c r="AB17" s="38">
        <f t="shared" si="11"/>
        <v>0</v>
      </c>
      <c r="AC17" s="25" t="str">
        <f t="shared" si="12"/>
        <v>OK</v>
      </c>
      <c r="AE17" s="25" t="str">
        <f>IF(AG17="","",IF(U17="도비","세입없음",CONCATENATE(AG17,"-",COUNTIF($AG$7:AG17,AG17))))</f>
        <v/>
      </c>
      <c r="AG17" s="25" t="str">
        <f t="array" ref="AG17">IF(C17="","",INDEX(구분표!$I$2:$I$313, MATCH(1,(구분표!$E$2:$E$313='17년기금입'!B17)*(구분표!$F$2:$F$313='17년기금입'!C17)*(구분표!$G$2:$G$313='17년기금입'!A17),0)))</f>
        <v/>
      </c>
      <c r="AI17" s="25"/>
      <c r="AK17" s="38">
        <f>IF(AE17="",0,SUMIFS('17년일출'!$X$6:$X$223,'17년일출'!$AG$6:$AG$223,'17년기금입'!$AE17))</f>
        <v>0</v>
      </c>
      <c r="AL17" s="38" t="str">
        <f>IF(AE17="","",COUNTIFS('17년일출'!$AG$6:$AG$223,'17년기금입'!AE17))</f>
        <v/>
      </c>
      <c r="AM17" s="25" t="str">
        <f t="shared" si="13"/>
        <v>OK</v>
      </c>
      <c r="AO17" s="38">
        <f>IF(AE17="",0,SUMIFS('17년일출'!$AC$6:$AC$223,'17년일출'!$AG$6:$AG$223,'17년기금입'!$AE17))</f>
        <v>0</v>
      </c>
      <c r="AP17" s="38" t="str">
        <f>IF(AE17="","",COUNTIFS('17년일출'!$AG$6:$AG$223,AE17))</f>
        <v/>
      </c>
      <c r="AQ17" s="25" t="str">
        <f t="shared" si="14"/>
        <v>OK</v>
      </c>
    </row>
    <row r="18" spans="1:43" ht="50.1" customHeight="1" x14ac:dyDescent="0.3">
      <c r="A18" s="52" t="s">
        <v>809</v>
      </c>
      <c r="B18" s="53"/>
      <c r="C18" s="54"/>
      <c r="D18" s="53"/>
      <c r="E18" s="54"/>
      <c r="F18" s="53"/>
      <c r="G18" s="55">
        <f t="shared" ref="G18:M18" si="15">SUM(G19:G28)</f>
        <v>0</v>
      </c>
      <c r="H18" s="55">
        <f t="shared" si="15"/>
        <v>0</v>
      </c>
      <c r="I18" s="55">
        <f t="shared" si="15"/>
        <v>0</v>
      </c>
      <c r="J18" s="55">
        <f t="shared" si="15"/>
        <v>0</v>
      </c>
      <c r="K18" s="55">
        <f t="shared" si="15"/>
        <v>0</v>
      </c>
      <c r="L18" s="55">
        <f t="shared" si="15"/>
        <v>0</v>
      </c>
      <c r="M18" s="55">
        <f t="shared" si="15"/>
        <v>0</v>
      </c>
      <c r="N18" s="56"/>
      <c r="O18" s="183"/>
      <c r="P18" s="183"/>
      <c r="Q18" s="57"/>
      <c r="S18" s="25"/>
      <c r="U18" s="25"/>
      <c r="V18" s="38">
        <f t="shared" si="7"/>
        <v>0</v>
      </c>
      <c r="W18" s="38">
        <f t="shared" si="8"/>
        <v>0</v>
      </c>
      <c r="X18" s="25" t="str">
        <f t="shared" si="9"/>
        <v>OK</v>
      </c>
      <c r="Z18" s="25"/>
      <c r="AA18" s="38">
        <f t="shared" si="10"/>
        <v>0</v>
      </c>
      <c r="AB18" s="38">
        <f t="shared" si="11"/>
        <v>0</v>
      </c>
      <c r="AC18" s="25" t="str">
        <f t="shared" si="12"/>
        <v>OK</v>
      </c>
      <c r="AE18" s="25" t="str">
        <f>IF(AG18="","",IF(U18="도비","세입없음",CONCATENATE(AG18,"-",COUNTIF($AG$7:AG18,AG18))))</f>
        <v/>
      </c>
      <c r="AG18" s="25" t="str">
        <f t="array" ref="AG18">IF(C18="","",INDEX(구분표!$I$2:$I$313, MATCH(1,(구분표!$E$2:$E$313='17년기금입'!B18)*(구분표!$F$2:$F$313='17년기금입'!C18)*(구분표!$G$2:$G$313='17년기금입'!A18),0)))</f>
        <v/>
      </c>
      <c r="AI18" s="25"/>
      <c r="AK18" s="38">
        <f>IF(AE18="",0,SUMIFS('17년일출'!$X$6:$X$223,'17년일출'!$AG$6:$AG$223,'17년기금입'!$AE18))</f>
        <v>0</v>
      </c>
      <c r="AL18" s="38" t="str">
        <f>IF(AE18="","",COUNTIFS('17년일출'!$AG$6:$AG$223,'17년기금입'!AE18))</f>
        <v/>
      </c>
      <c r="AM18" s="25" t="str">
        <f t="shared" si="13"/>
        <v>OK</v>
      </c>
      <c r="AO18" s="38">
        <f>IF(AE18="",0,SUMIFS('17년일출'!$AC$6:$AC$223,'17년일출'!$AG$6:$AG$223,'17년기금입'!$AE18))</f>
        <v>0</v>
      </c>
      <c r="AP18" s="38" t="str">
        <f>IF(AE18="","",COUNTIFS('17년일출'!$AG$6:$AG$223,AE18))</f>
        <v/>
      </c>
      <c r="AQ18" s="25" t="str">
        <f t="shared" si="14"/>
        <v>OK</v>
      </c>
    </row>
    <row r="19" spans="1:43" ht="50.1" customHeight="1" x14ac:dyDescent="0.3">
      <c r="A19" s="31" t="str">
        <f>IFERROR(VLOOKUP($C19,구분표!$A$2:$C$313,2,FALSE),"")</f>
        <v/>
      </c>
      <c r="B19" s="22" t="str">
        <f>IFERROR(VLOOKUP($C19,구분표!$A$2:$C$313,3,FALSE),"")</f>
        <v/>
      </c>
      <c r="C19" s="29"/>
      <c r="D19" s="33"/>
      <c r="E19" s="34"/>
      <c r="F19" s="33"/>
      <c r="G19" s="40"/>
      <c r="H19" s="38"/>
      <c r="I19" s="41"/>
      <c r="J19" s="46">
        <f t="shared" si="4"/>
        <v>0</v>
      </c>
      <c r="K19" s="38"/>
      <c r="L19" s="41"/>
      <c r="M19" s="48">
        <f t="shared" si="5"/>
        <v>0</v>
      </c>
      <c r="N19" s="25" t="str">
        <f t="shared" si="6"/>
        <v>X</v>
      </c>
      <c r="O19" s="60"/>
      <c r="P19" s="60"/>
      <c r="Q19" s="112"/>
      <c r="S19" s="25"/>
      <c r="U19" s="25"/>
      <c r="V19" s="38">
        <f t="shared" si="7"/>
        <v>0</v>
      </c>
      <c r="W19" s="38">
        <f t="shared" si="8"/>
        <v>0</v>
      </c>
      <c r="X19" s="25" t="str">
        <f t="shared" si="9"/>
        <v>OK</v>
      </c>
      <c r="Z19" s="25"/>
      <c r="AA19" s="38">
        <f t="shared" si="10"/>
        <v>0</v>
      </c>
      <c r="AB19" s="38">
        <f t="shared" si="11"/>
        <v>0</v>
      </c>
      <c r="AC19" s="25" t="str">
        <f t="shared" si="12"/>
        <v>OK</v>
      </c>
      <c r="AE19" s="25" t="str">
        <f>IF(AG19="","",IF(U19="도비","세입없음",CONCATENATE(AG19,"-",COUNTIF($AG$7:AG19,AG19))))</f>
        <v/>
      </c>
      <c r="AG19" s="25" t="str">
        <f t="array" ref="AG19">IF(C19="","",INDEX(구분표!$I$2:$I$313, MATCH(1,(구분표!$E$2:$E$313='17년기금입'!B19)*(구분표!$F$2:$F$313='17년기금입'!C19)*(구분표!$G$2:$G$313='17년기금입'!A19),0)))</f>
        <v/>
      </c>
      <c r="AI19" s="25"/>
      <c r="AK19" s="38">
        <f>IF(AE19="",0,SUMIFS('17년일출'!$X$6:$X$223,'17년일출'!$AG$6:$AG$223,'17년기금입'!$AE19))</f>
        <v>0</v>
      </c>
      <c r="AL19" s="38" t="str">
        <f>IF(AE19="","",COUNTIFS('17년일출'!$AG$6:$AG$223,'17년기금입'!AE19))</f>
        <v/>
      </c>
      <c r="AM19" s="25" t="str">
        <f t="shared" si="13"/>
        <v>OK</v>
      </c>
      <c r="AO19" s="38">
        <f>IF(AE19="",0,SUMIFS('17년일출'!$AC$6:$AC$223,'17년일출'!$AG$6:$AG$223,'17년기금입'!$AE19))</f>
        <v>0</v>
      </c>
      <c r="AP19" s="38" t="str">
        <f>IF(AE19="","",COUNTIFS('17년일출'!$AG$6:$AG$223,AE19))</f>
        <v/>
      </c>
      <c r="AQ19" s="25" t="str">
        <f t="shared" si="14"/>
        <v>OK</v>
      </c>
    </row>
    <row r="20" spans="1:43" ht="50.1" customHeight="1" x14ac:dyDescent="0.3">
      <c r="A20" s="31" t="str">
        <f>IFERROR(VLOOKUP($C20,구분표!$A$2:$C$313,2,FALSE),"")</f>
        <v/>
      </c>
      <c r="B20" s="22" t="str">
        <f>IFERROR(VLOOKUP($C20,구분표!$A$2:$C$313,3,FALSE),"")</f>
        <v/>
      </c>
      <c r="C20" s="29"/>
      <c r="D20" s="33"/>
      <c r="E20" s="34"/>
      <c r="F20" s="33"/>
      <c r="G20" s="40"/>
      <c r="H20" s="38"/>
      <c r="I20" s="41"/>
      <c r="J20" s="46">
        <f t="shared" si="4"/>
        <v>0</v>
      </c>
      <c r="K20" s="38"/>
      <c r="L20" s="41"/>
      <c r="M20" s="48">
        <f t="shared" si="5"/>
        <v>0</v>
      </c>
      <c r="N20" s="25" t="str">
        <f t="shared" si="6"/>
        <v>X</v>
      </c>
      <c r="O20" s="60"/>
      <c r="P20" s="60"/>
      <c r="Q20" s="112"/>
      <c r="S20" s="25"/>
      <c r="U20" s="25"/>
      <c r="V20" s="38">
        <f t="shared" si="7"/>
        <v>0</v>
      </c>
      <c r="W20" s="38">
        <f t="shared" si="8"/>
        <v>0</v>
      </c>
      <c r="X20" s="25" t="str">
        <f t="shared" si="9"/>
        <v>OK</v>
      </c>
      <c r="Z20" s="25"/>
      <c r="AA20" s="38">
        <f t="shared" si="10"/>
        <v>0</v>
      </c>
      <c r="AB20" s="38">
        <f t="shared" si="11"/>
        <v>0</v>
      </c>
      <c r="AC20" s="25" t="str">
        <f t="shared" si="12"/>
        <v>OK</v>
      </c>
      <c r="AE20" s="25" t="str">
        <f>IF(AG20="","",IF(U20="도비","세입없음",CONCATENATE(AG20,"-",COUNTIF($AG$7:AG20,AG20))))</f>
        <v/>
      </c>
      <c r="AG20" s="25" t="str">
        <f t="array" ref="AG20">IF(C20="","",INDEX(구분표!$I$2:$I$313, MATCH(1,(구분표!$E$2:$E$313='17년기금입'!B20)*(구분표!$F$2:$F$313='17년기금입'!C20)*(구분표!$G$2:$G$313='17년기금입'!A20),0)))</f>
        <v/>
      </c>
      <c r="AI20" s="25"/>
      <c r="AK20" s="38">
        <f>IF(AE20="",0,SUMIFS('17년일출'!$X$6:$X$223,'17년일출'!$AG$6:$AG$223,'17년기금입'!$AE20))</f>
        <v>0</v>
      </c>
      <c r="AL20" s="38" t="str">
        <f>IF(AE20="","",COUNTIFS('17년일출'!$AG$6:$AG$223,'17년기금입'!AE20))</f>
        <v/>
      </c>
      <c r="AM20" s="25" t="str">
        <f t="shared" si="13"/>
        <v>OK</v>
      </c>
      <c r="AO20" s="38">
        <f>IF(AE20="",0,SUMIFS('17년일출'!$AC$6:$AC$223,'17년일출'!$AG$6:$AG$223,'17년기금입'!$AE20))</f>
        <v>0</v>
      </c>
      <c r="AP20" s="38" t="str">
        <f>IF(AE20="","",COUNTIFS('17년일출'!$AG$6:$AG$223,AE20))</f>
        <v/>
      </c>
      <c r="AQ20" s="25" t="str">
        <f t="shared" si="14"/>
        <v>OK</v>
      </c>
    </row>
    <row r="21" spans="1:43" ht="50.1" customHeight="1" x14ac:dyDescent="0.3">
      <c r="A21" s="31" t="str">
        <f>IFERROR(VLOOKUP($C21,구분표!$A$2:$C$313,2,FALSE),"")</f>
        <v/>
      </c>
      <c r="B21" s="22" t="str">
        <f>IFERROR(VLOOKUP($C21,구분표!$A$2:$C$313,3,FALSE),"")</f>
        <v/>
      </c>
      <c r="C21" s="29"/>
      <c r="D21" s="33"/>
      <c r="E21" s="34"/>
      <c r="F21" s="33"/>
      <c r="G21" s="40"/>
      <c r="H21" s="38"/>
      <c r="I21" s="41"/>
      <c r="J21" s="46">
        <f t="shared" si="4"/>
        <v>0</v>
      </c>
      <c r="K21" s="38"/>
      <c r="L21" s="41"/>
      <c r="M21" s="48">
        <f t="shared" si="5"/>
        <v>0</v>
      </c>
      <c r="N21" s="25" t="str">
        <f t="shared" si="6"/>
        <v>X</v>
      </c>
      <c r="O21" s="60"/>
      <c r="P21" s="60"/>
      <c r="Q21" s="112"/>
      <c r="S21" s="25"/>
      <c r="U21" s="25"/>
      <c r="V21" s="38">
        <f t="shared" si="7"/>
        <v>0</v>
      </c>
      <c r="W21" s="38">
        <f t="shared" si="8"/>
        <v>0</v>
      </c>
      <c r="X21" s="25" t="str">
        <f t="shared" si="9"/>
        <v>OK</v>
      </c>
      <c r="Z21" s="25"/>
      <c r="AA21" s="38">
        <f t="shared" si="10"/>
        <v>0</v>
      </c>
      <c r="AB21" s="38">
        <f t="shared" si="11"/>
        <v>0</v>
      </c>
      <c r="AC21" s="25" t="str">
        <f t="shared" si="12"/>
        <v>OK</v>
      </c>
      <c r="AE21" s="25" t="str">
        <f>IF(AG21="","",IF(U21="도비","세입없음",CONCATENATE(AG21,"-",COUNTIF($AG$7:AG21,AG21))))</f>
        <v/>
      </c>
      <c r="AG21" s="25" t="str">
        <f t="array" ref="AG21">IF(C21="","",INDEX(구분표!$I$2:$I$313, MATCH(1,(구분표!$E$2:$E$313='17년기금입'!B21)*(구분표!$F$2:$F$313='17년기금입'!C21)*(구분표!$G$2:$G$313='17년기금입'!A21),0)))</f>
        <v/>
      </c>
      <c r="AI21" s="25"/>
      <c r="AK21" s="38">
        <f>IF(AE21="",0,SUMIFS('17년일출'!$X$6:$X$223,'17년일출'!$AG$6:$AG$223,'17년기금입'!$AE21))</f>
        <v>0</v>
      </c>
      <c r="AL21" s="38" t="str">
        <f>IF(AE21="","",COUNTIFS('17년일출'!$AG$6:$AG$223,'17년기금입'!AE21))</f>
        <v/>
      </c>
      <c r="AM21" s="25" t="str">
        <f t="shared" si="13"/>
        <v>OK</v>
      </c>
      <c r="AO21" s="38">
        <f>IF(AE21="",0,SUMIFS('17년일출'!$AC$6:$AC$223,'17년일출'!$AG$6:$AG$223,'17년기금입'!$AE21))</f>
        <v>0</v>
      </c>
      <c r="AP21" s="38" t="str">
        <f>IF(AE21="","",COUNTIFS('17년일출'!$AG$6:$AG$223,AE21))</f>
        <v/>
      </c>
      <c r="AQ21" s="25" t="str">
        <f t="shared" si="14"/>
        <v>OK</v>
      </c>
    </row>
    <row r="22" spans="1:43" ht="50.1" customHeight="1" x14ac:dyDescent="0.3">
      <c r="A22" s="31" t="str">
        <f>IFERROR(VLOOKUP($C22,구분표!$A$2:$C$313,2,FALSE),"")</f>
        <v/>
      </c>
      <c r="B22" s="22" t="str">
        <f>IFERROR(VLOOKUP($C22,구분표!$A$2:$C$313,3,FALSE),"")</f>
        <v/>
      </c>
      <c r="C22" s="29"/>
      <c r="D22" s="33"/>
      <c r="E22" s="34"/>
      <c r="F22" s="33"/>
      <c r="G22" s="40"/>
      <c r="H22" s="38"/>
      <c r="I22" s="41"/>
      <c r="J22" s="46">
        <f t="shared" si="4"/>
        <v>0</v>
      </c>
      <c r="K22" s="38"/>
      <c r="L22" s="41"/>
      <c r="M22" s="48">
        <f t="shared" si="5"/>
        <v>0</v>
      </c>
      <c r="N22" s="25" t="str">
        <f t="shared" si="6"/>
        <v>X</v>
      </c>
      <c r="O22" s="60"/>
      <c r="P22" s="60"/>
      <c r="Q22" s="112"/>
      <c r="S22" s="25"/>
      <c r="U22" s="25"/>
      <c r="V22" s="38">
        <f t="shared" si="7"/>
        <v>0</v>
      </c>
      <c r="W22" s="38">
        <f t="shared" si="8"/>
        <v>0</v>
      </c>
      <c r="X22" s="25" t="str">
        <f t="shared" si="9"/>
        <v>OK</v>
      </c>
      <c r="Z22" s="25"/>
      <c r="AA22" s="38">
        <f t="shared" si="10"/>
        <v>0</v>
      </c>
      <c r="AB22" s="38">
        <f t="shared" si="11"/>
        <v>0</v>
      </c>
      <c r="AC22" s="25" t="str">
        <f t="shared" si="12"/>
        <v>OK</v>
      </c>
      <c r="AE22" s="25" t="str">
        <f>IF(AG22="","",IF(U22="도비","세입없음",CONCATENATE(AG22,"-",COUNTIF($AG$7:AG22,AG22))))</f>
        <v/>
      </c>
      <c r="AG22" s="25" t="str">
        <f t="array" ref="AG22">IF(C22="","",INDEX(구분표!$I$2:$I$313, MATCH(1,(구분표!$E$2:$E$313='17년기금입'!B22)*(구분표!$F$2:$F$313='17년기금입'!C22)*(구분표!$G$2:$G$313='17년기금입'!A22),0)))</f>
        <v/>
      </c>
      <c r="AI22" s="25"/>
      <c r="AK22" s="38">
        <f>IF(AE22="",0,SUMIFS('17년일출'!$X$6:$X$223,'17년일출'!$AG$6:$AG$223,'17년기금입'!$AE22))</f>
        <v>0</v>
      </c>
      <c r="AL22" s="38" t="str">
        <f>IF(AE22="","",COUNTIFS('17년일출'!$AG$6:$AG$223,'17년기금입'!AE22))</f>
        <v/>
      </c>
      <c r="AM22" s="25" t="str">
        <f t="shared" si="13"/>
        <v>OK</v>
      </c>
      <c r="AO22" s="38">
        <f>IF(AE22="",0,SUMIFS('17년일출'!$AC$6:$AC$223,'17년일출'!$AG$6:$AG$223,'17년기금입'!$AE22))</f>
        <v>0</v>
      </c>
      <c r="AP22" s="38" t="str">
        <f>IF(AE22="","",COUNTIFS('17년일출'!$AG$6:$AG$223,AE22))</f>
        <v/>
      </c>
      <c r="AQ22" s="25" t="str">
        <f t="shared" si="14"/>
        <v>OK</v>
      </c>
    </row>
    <row r="23" spans="1:43" ht="50.1" customHeight="1" x14ac:dyDescent="0.3">
      <c r="A23" s="31" t="str">
        <f>IFERROR(VLOOKUP($C23,구분표!$A$2:$C$313,2,FALSE),"")</f>
        <v/>
      </c>
      <c r="B23" s="22" t="str">
        <f>IFERROR(VLOOKUP($C23,구분표!$A$2:$C$313,3,FALSE),"")</f>
        <v/>
      </c>
      <c r="C23" s="29"/>
      <c r="D23" s="33"/>
      <c r="E23" s="34"/>
      <c r="F23" s="33"/>
      <c r="G23" s="40"/>
      <c r="H23" s="38"/>
      <c r="I23" s="41"/>
      <c r="J23" s="46">
        <f t="shared" si="4"/>
        <v>0</v>
      </c>
      <c r="K23" s="38"/>
      <c r="L23" s="41"/>
      <c r="M23" s="48">
        <f t="shared" si="5"/>
        <v>0</v>
      </c>
      <c r="N23" s="25" t="str">
        <f t="shared" si="6"/>
        <v>X</v>
      </c>
      <c r="O23" s="60"/>
      <c r="P23" s="60"/>
      <c r="Q23" s="112"/>
      <c r="S23" s="25"/>
      <c r="U23" s="25"/>
      <c r="V23" s="38">
        <f t="shared" si="7"/>
        <v>0</v>
      </c>
      <c r="W23" s="38">
        <f t="shared" si="8"/>
        <v>0</v>
      </c>
      <c r="X23" s="25" t="str">
        <f t="shared" si="9"/>
        <v>OK</v>
      </c>
      <c r="Z23" s="25"/>
      <c r="AA23" s="38">
        <f t="shared" si="10"/>
        <v>0</v>
      </c>
      <c r="AB23" s="38">
        <f t="shared" si="11"/>
        <v>0</v>
      </c>
      <c r="AC23" s="25" t="str">
        <f t="shared" si="12"/>
        <v>OK</v>
      </c>
      <c r="AE23" s="25" t="str">
        <f>IF(AG23="","",IF(U23="도비","세입없음",CONCATENATE(AG23,"-",COUNTIF($AG$7:AG23,AG23))))</f>
        <v/>
      </c>
      <c r="AG23" s="25" t="str">
        <f t="array" ref="AG23">IF(C23="","",INDEX(구분표!$I$2:$I$313, MATCH(1,(구분표!$E$2:$E$313='17년기금입'!B23)*(구분표!$F$2:$F$313='17년기금입'!C23)*(구분표!$G$2:$G$313='17년기금입'!A23),0)))</f>
        <v/>
      </c>
      <c r="AI23" s="25"/>
      <c r="AK23" s="38">
        <f>IF(AE23="",0,SUMIFS('17년일출'!$X$6:$X$223,'17년일출'!$AG$6:$AG$223,'17년기금입'!$AE23))</f>
        <v>0</v>
      </c>
      <c r="AL23" s="38" t="str">
        <f>IF(AE23="","",COUNTIFS('17년일출'!$AG$6:$AG$223,'17년기금입'!AE23))</f>
        <v/>
      </c>
      <c r="AM23" s="25" t="str">
        <f t="shared" si="13"/>
        <v>OK</v>
      </c>
      <c r="AO23" s="38">
        <f>IF(AE23="",0,SUMIFS('17년일출'!$AC$6:$AC$223,'17년일출'!$AG$6:$AG$223,'17년기금입'!$AE23))</f>
        <v>0</v>
      </c>
      <c r="AP23" s="38" t="str">
        <f>IF(AE23="","",COUNTIFS('17년일출'!$AG$6:$AG$223,AE23))</f>
        <v/>
      </c>
      <c r="AQ23" s="25" t="str">
        <f t="shared" si="14"/>
        <v>OK</v>
      </c>
    </row>
    <row r="24" spans="1:43" ht="50.1" customHeight="1" x14ac:dyDescent="0.3">
      <c r="A24" s="31" t="str">
        <f>IFERROR(VLOOKUP($C24,구분표!$A$2:$C$313,2,FALSE),"")</f>
        <v/>
      </c>
      <c r="B24" s="22" t="str">
        <f>IFERROR(VLOOKUP($C24,구분표!$A$2:$C$313,3,FALSE),"")</f>
        <v/>
      </c>
      <c r="C24" s="29"/>
      <c r="D24" s="33"/>
      <c r="E24" s="34"/>
      <c r="F24" s="33"/>
      <c r="G24" s="40"/>
      <c r="H24" s="38"/>
      <c r="I24" s="41"/>
      <c r="J24" s="46">
        <f t="shared" si="4"/>
        <v>0</v>
      </c>
      <c r="K24" s="38"/>
      <c r="L24" s="41"/>
      <c r="M24" s="48">
        <f t="shared" si="5"/>
        <v>0</v>
      </c>
      <c r="N24" s="25" t="str">
        <f t="shared" si="6"/>
        <v>X</v>
      </c>
      <c r="O24" s="60"/>
      <c r="P24" s="60"/>
      <c r="Q24" s="112"/>
      <c r="S24" s="25"/>
      <c r="U24" s="25"/>
      <c r="V24" s="38">
        <f t="shared" si="7"/>
        <v>0</v>
      </c>
      <c r="W24" s="38">
        <f t="shared" si="8"/>
        <v>0</v>
      </c>
      <c r="X24" s="25" t="str">
        <f t="shared" si="9"/>
        <v>OK</v>
      </c>
      <c r="Z24" s="25"/>
      <c r="AA24" s="38">
        <f t="shared" si="10"/>
        <v>0</v>
      </c>
      <c r="AB24" s="38">
        <f t="shared" si="11"/>
        <v>0</v>
      </c>
      <c r="AC24" s="25" t="str">
        <f t="shared" si="12"/>
        <v>OK</v>
      </c>
      <c r="AE24" s="25" t="str">
        <f>IF(AG24="","",IF(U24="도비","세입없음",CONCATENATE(AG24,"-",COUNTIF($AG$7:AG24,AG24))))</f>
        <v/>
      </c>
      <c r="AG24" s="25" t="str">
        <f t="array" ref="AG24">IF(C24="","",INDEX(구분표!$I$2:$I$313, MATCH(1,(구분표!$E$2:$E$313='17년기금입'!B24)*(구분표!$F$2:$F$313='17년기금입'!C24)*(구분표!$G$2:$G$313='17년기금입'!A24),0)))</f>
        <v/>
      </c>
      <c r="AI24" s="25"/>
      <c r="AK24" s="38">
        <f>IF(AE24="",0,SUMIFS('17년일출'!$X$6:$X$223,'17년일출'!$AG$6:$AG$223,'17년기금입'!$AE24))</f>
        <v>0</v>
      </c>
      <c r="AL24" s="38" t="str">
        <f>IF(AE24="","",COUNTIFS('17년일출'!$AG$6:$AG$223,'17년기금입'!AE24))</f>
        <v/>
      </c>
      <c r="AM24" s="25" t="str">
        <f t="shared" si="13"/>
        <v>OK</v>
      </c>
      <c r="AO24" s="38">
        <f>IF(AE24="",0,SUMIFS('17년일출'!$AC$6:$AC$223,'17년일출'!$AG$6:$AG$223,'17년기금입'!$AE24))</f>
        <v>0</v>
      </c>
      <c r="AP24" s="38" t="str">
        <f>IF(AE24="","",COUNTIFS('17년일출'!$AG$6:$AG$223,AE24))</f>
        <v/>
      </c>
      <c r="AQ24" s="25" t="str">
        <f t="shared" si="14"/>
        <v>OK</v>
      </c>
    </row>
    <row r="25" spans="1:43" ht="50.1" customHeight="1" x14ac:dyDescent="0.3">
      <c r="A25" s="31" t="str">
        <f>IFERROR(VLOOKUP($C25,구분표!$A$2:$C$313,2,FALSE),"")</f>
        <v/>
      </c>
      <c r="B25" s="22" t="str">
        <f>IFERROR(VLOOKUP($C25,구분표!$A$2:$C$313,3,FALSE),"")</f>
        <v/>
      </c>
      <c r="C25" s="29"/>
      <c r="D25" s="33"/>
      <c r="E25" s="34"/>
      <c r="F25" s="33"/>
      <c r="G25" s="40"/>
      <c r="H25" s="38"/>
      <c r="I25" s="41"/>
      <c r="J25" s="46">
        <f t="shared" si="4"/>
        <v>0</v>
      </c>
      <c r="K25" s="38"/>
      <c r="L25" s="41"/>
      <c r="M25" s="48">
        <f t="shared" si="5"/>
        <v>0</v>
      </c>
      <c r="N25" s="25" t="str">
        <f t="shared" si="6"/>
        <v>X</v>
      </c>
      <c r="O25" s="60"/>
      <c r="P25" s="60"/>
      <c r="Q25" s="112"/>
      <c r="S25" s="25"/>
      <c r="U25" s="25"/>
      <c r="V25" s="38">
        <f t="shared" si="7"/>
        <v>0</v>
      </c>
      <c r="W25" s="38">
        <f t="shared" si="8"/>
        <v>0</v>
      </c>
      <c r="X25" s="25" t="str">
        <f t="shared" si="9"/>
        <v>OK</v>
      </c>
      <c r="Z25" s="25"/>
      <c r="AA25" s="38">
        <f t="shared" si="10"/>
        <v>0</v>
      </c>
      <c r="AB25" s="38">
        <f t="shared" si="11"/>
        <v>0</v>
      </c>
      <c r="AC25" s="25" t="str">
        <f t="shared" si="12"/>
        <v>OK</v>
      </c>
      <c r="AE25" s="25" t="str">
        <f>IF(AG25="","",IF(U25="도비","세입없음",CONCATENATE(AG25,"-",COUNTIF($AG$7:AG25,AG25))))</f>
        <v/>
      </c>
      <c r="AG25" s="25" t="str">
        <f t="array" ref="AG25">IF(C25="","",INDEX(구분표!$I$2:$I$313, MATCH(1,(구분표!$E$2:$E$313='17년기금입'!B25)*(구분표!$F$2:$F$313='17년기금입'!C25)*(구분표!$G$2:$G$313='17년기금입'!A25),0)))</f>
        <v/>
      </c>
      <c r="AI25" s="25"/>
      <c r="AK25" s="38">
        <f>IF(AE25="",0,SUMIFS('17년일출'!$X$6:$X$223,'17년일출'!$AG$6:$AG$223,'17년기금입'!$AE25))</f>
        <v>0</v>
      </c>
      <c r="AL25" s="38" t="str">
        <f>IF(AE25="","",COUNTIFS('17년일출'!$AG$6:$AG$223,'17년기금입'!AE25))</f>
        <v/>
      </c>
      <c r="AM25" s="25" t="str">
        <f t="shared" si="13"/>
        <v>OK</v>
      </c>
      <c r="AO25" s="38">
        <f>IF(AE25="",0,SUMIFS('17년일출'!$AC$6:$AC$223,'17년일출'!$AG$6:$AG$223,'17년기금입'!$AE25))</f>
        <v>0</v>
      </c>
      <c r="AP25" s="38" t="str">
        <f>IF(AE25="","",COUNTIFS('17년일출'!$AG$6:$AG$223,AE25))</f>
        <v/>
      </c>
      <c r="AQ25" s="25" t="str">
        <f t="shared" si="14"/>
        <v>OK</v>
      </c>
    </row>
    <row r="26" spans="1:43" ht="50.1" customHeight="1" x14ac:dyDescent="0.3">
      <c r="A26" s="31" t="str">
        <f>IFERROR(VLOOKUP($C26,구분표!$A$2:$C$313,2,FALSE),"")</f>
        <v/>
      </c>
      <c r="B26" s="22" t="str">
        <f>IFERROR(VLOOKUP($C26,구분표!$A$2:$C$313,3,FALSE),"")</f>
        <v/>
      </c>
      <c r="C26" s="29"/>
      <c r="D26" s="33"/>
      <c r="E26" s="34"/>
      <c r="F26" s="33"/>
      <c r="G26" s="40"/>
      <c r="H26" s="38"/>
      <c r="I26" s="41"/>
      <c r="J26" s="46">
        <f t="shared" si="4"/>
        <v>0</v>
      </c>
      <c r="K26" s="38"/>
      <c r="L26" s="41"/>
      <c r="M26" s="48">
        <f t="shared" si="5"/>
        <v>0</v>
      </c>
      <c r="N26" s="25" t="str">
        <f t="shared" si="6"/>
        <v>X</v>
      </c>
      <c r="O26" s="60"/>
      <c r="P26" s="60"/>
      <c r="Q26" s="112"/>
      <c r="S26" s="25"/>
      <c r="U26" s="25"/>
      <c r="V26" s="38">
        <f t="shared" si="7"/>
        <v>0</v>
      </c>
      <c r="W26" s="38">
        <f t="shared" si="8"/>
        <v>0</v>
      </c>
      <c r="X26" s="25" t="str">
        <f t="shared" si="9"/>
        <v>OK</v>
      </c>
      <c r="Z26" s="25"/>
      <c r="AA26" s="38">
        <f t="shared" si="10"/>
        <v>0</v>
      </c>
      <c r="AB26" s="38">
        <f t="shared" si="11"/>
        <v>0</v>
      </c>
      <c r="AC26" s="25" t="str">
        <f t="shared" si="12"/>
        <v>OK</v>
      </c>
      <c r="AE26" s="25" t="str">
        <f>IF(AG26="","",IF(U26="도비","세입없음",CONCATENATE(AG26,"-",COUNTIF($AG$7:AG26,AG26))))</f>
        <v/>
      </c>
      <c r="AG26" s="25" t="str">
        <f t="array" ref="AG26">IF(C26="","",INDEX(구분표!$I$2:$I$313, MATCH(1,(구분표!$E$2:$E$313='17년기금입'!B26)*(구분표!$F$2:$F$313='17년기금입'!C26)*(구분표!$G$2:$G$313='17년기금입'!A26),0)))</f>
        <v/>
      </c>
      <c r="AI26" s="25"/>
      <c r="AK26" s="38">
        <f>IF(AE26="",0,SUMIFS('17년일출'!$X$6:$X$223,'17년일출'!$AG$6:$AG$223,'17년기금입'!$AE26))</f>
        <v>0</v>
      </c>
      <c r="AL26" s="38" t="str">
        <f>IF(AE26="","",COUNTIFS('17년일출'!$AG$6:$AG$223,'17년기금입'!AE26))</f>
        <v/>
      </c>
      <c r="AM26" s="25" t="str">
        <f t="shared" si="13"/>
        <v>OK</v>
      </c>
      <c r="AO26" s="38">
        <f>IF(AE26="",0,SUMIFS('17년일출'!$AC$6:$AC$223,'17년일출'!$AG$6:$AG$223,'17년기금입'!$AE26))</f>
        <v>0</v>
      </c>
      <c r="AP26" s="38" t="str">
        <f>IF(AE26="","",COUNTIFS('17년일출'!$AG$6:$AG$223,AE26))</f>
        <v/>
      </c>
      <c r="AQ26" s="25" t="str">
        <f t="shared" si="14"/>
        <v>OK</v>
      </c>
    </row>
    <row r="27" spans="1:43" ht="50.1" customHeight="1" x14ac:dyDescent="0.3">
      <c r="A27" s="31" t="str">
        <f>IFERROR(VLOOKUP($C27,구분표!$A$2:$C$313,2,FALSE),"")</f>
        <v/>
      </c>
      <c r="B27" s="22" t="str">
        <f>IFERROR(VLOOKUP($C27,구분표!$A$2:$C$313,3,FALSE),"")</f>
        <v/>
      </c>
      <c r="C27" s="29"/>
      <c r="D27" s="33"/>
      <c r="E27" s="34"/>
      <c r="F27" s="33"/>
      <c r="G27" s="40"/>
      <c r="H27" s="38"/>
      <c r="I27" s="41"/>
      <c r="J27" s="46">
        <f t="shared" si="4"/>
        <v>0</v>
      </c>
      <c r="K27" s="38"/>
      <c r="L27" s="41"/>
      <c r="M27" s="48">
        <f t="shared" si="5"/>
        <v>0</v>
      </c>
      <c r="N27" s="25" t="str">
        <f t="shared" si="6"/>
        <v>X</v>
      </c>
      <c r="O27" s="60"/>
      <c r="P27" s="60"/>
      <c r="Q27" s="112"/>
      <c r="S27" s="25"/>
      <c r="U27" s="25"/>
      <c r="V27" s="38">
        <f t="shared" si="7"/>
        <v>0</v>
      </c>
      <c r="W27" s="38">
        <f t="shared" si="8"/>
        <v>0</v>
      </c>
      <c r="X27" s="25" t="str">
        <f t="shared" si="9"/>
        <v>OK</v>
      </c>
      <c r="Z27" s="25"/>
      <c r="AA27" s="38">
        <f t="shared" si="10"/>
        <v>0</v>
      </c>
      <c r="AB27" s="38">
        <f t="shared" si="11"/>
        <v>0</v>
      </c>
      <c r="AC27" s="25" t="str">
        <f t="shared" si="12"/>
        <v>OK</v>
      </c>
      <c r="AE27" s="25" t="str">
        <f>IF(AG27="","",IF(U27="도비","세입없음",CONCATENATE(AG27,"-",COUNTIF($AG$7:AG27,AG27))))</f>
        <v/>
      </c>
      <c r="AG27" s="25" t="str">
        <f t="array" ref="AG27">IF(C27="","",INDEX(구분표!$I$2:$I$313, MATCH(1,(구분표!$E$2:$E$313='17년기금입'!B27)*(구분표!$F$2:$F$313='17년기금입'!C27)*(구분표!$G$2:$G$313='17년기금입'!A27),0)))</f>
        <v/>
      </c>
      <c r="AI27" s="25"/>
      <c r="AK27" s="38">
        <f>IF(AE27="",0,SUMIFS('17년일출'!$X$6:$X$223,'17년일출'!$AG$6:$AG$223,'17년기금입'!$AE27))</f>
        <v>0</v>
      </c>
      <c r="AL27" s="38" t="str">
        <f>IF(AE27="","",COUNTIFS('17년일출'!$AG$6:$AG$223,'17년기금입'!AE27))</f>
        <v/>
      </c>
      <c r="AM27" s="25" t="str">
        <f t="shared" si="13"/>
        <v>OK</v>
      </c>
      <c r="AO27" s="38">
        <f>IF(AE27="",0,SUMIFS('17년일출'!$AC$6:$AC$223,'17년일출'!$AG$6:$AG$223,'17년기금입'!$AE27))</f>
        <v>0</v>
      </c>
      <c r="AP27" s="38" t="str">
        <f>IF(AE27="","",COUNTIFS('17년일출'!$AG$6:$AG$223,AE27))</f>
        <v/>
      </c>
      <c r="AQ27" s="25" t="str">
        <f t="shared" si="14"/>
        <v>OK</v>
      </c>
    </row>
    <row r="28" spans="1:43" ht="50.1" customHeight="1" x14ac:dyDescent="0.3">
      <c r="A28" s="31" t="str">
        <f>IFERROR(VLOOKUP($C28,구분표!$A$2:$C$313,2,FALSE),"")</f>
        <v/>
      </c>
      <c r="B28" s="22" t="str">
        <f>IFERROR(VLOOKUP($C28,구분표!$A$2:$C$313,3,FALSE),"")</f>
        <v/>
      </c>
      <c r="C28" s="29"/>
      <c r="D28" s="33"/>
      <c r="E28" s="34"/>
      <c r="F28" s="33"/>
      <c r="G28" s="40"/>
      <c r="H28" s="38"/>
      <c r="I28" s="41"/>
      <c r="J28" s="46">
        <f t="shared" si="4"/>
        <v>0</v>
      </c>
      <c r="K28" s="38"/>
      <c r="L28" s="41"/>
      <c r="M28" s="48">
        <f t="shared" si="5"/>
        <v>0</v>
      </c>
      <c r="N28" s="25" t="str">
        <f t="shared" si="6"/>
        <v>X</v>
      </c>
      <c r="O28" s="60"/>
      <c r="P28" s="60"/>
      <c r="Q28" s="112"/>
      <c r="S28" s="25"/>
      <c r="U28" s="25"/>
      <c r="V28" s="38">
        <f t="shared" si="7"/>
        <v>0</v>
      </c>
      <c r="W28" s="38">
        <f t="shared" si="8"/>
        <v>0</v>
      </c>
      <c r="X28" s="25" t="str">
        <f t="shared" si="9"/>
        <v>OK</v>
      </c>
      <c r="Z28" s="25"/>
      <c r="AA28" s="38">
        <f t="shared" si="10"/>
        <v>0</v>
      </c>
      <c r="AB28" s="38">
        <f t="shared" si="11"/>
        <v>0</v>
      </c>
      <c r="AC28" s="25" t="str">
        <f t="shared" si="12"/>
        <v>OK</v>
      </c>
      <c r="AE28" s="25" t="str">
        <f>IF(AG28="","",IF(U28="도비","세입없음",CONCATENATE(AG28,"-",COUNTIF($AG$7:AG28,AG28))))</f>
        <v/>
      </c>
      <c r="AG28" s="25" t="str">
        <f t="array" ref="AG28">IF(C28="","",INDEX(구분표!$I$2:$I$313, MATCH(1,(구분표!$E$2:$E$313='17년기금입'!B28)*(구분표!$F$2:$F$313='17년기금입'!C28)*(구분표!$G$2:$G$313='17년기금입'!A28),0)))</f>
        <v/>
      </c>
      <c r="AI28" s="25"/>
      <c r="AK28" s="38">
        <f>IF(AE28="",0,SUMIFS('17년일출'!$X$6:$X$223,'17년일출'!$AG$6:$AG$223,'17년기금입'!$AE28))</f>
        <v>0</v>
      </c>
      <c r="AL28" s="38" t="str">
        <f>IF(AE28="","",COUNTIFS('17년일출'!$AG$6:$AG$223,'17년기금입'!AE28))</f>
        <v/>
      </c>
      <c r="AM28" s="25" t="str">
        <f t="shared" si="13"/>
        <v>OK</v>
      </c>
      <c r="AO28" s="38">
        <f>IF(AE28="",0,SUMIFS('17년일출'!$AC$6:$AC$223,'17년일출'!$AG$6:$AG$223,'17년기금입'!$AE28))</f>
        <v>0</v>
      </c>
      <c r="AP28" s="38" t="str">
        <f>IF(AE28="","",COUNTIFS('17년일출'!$AG$6:$AG$223,AE28))</f>
        <v/>
      </c>
      <c r="AQ28" s="25" t="str">
        <f t="shared" si="14"/>
        <v>OK</v>
      </c>
    </row>
    <row r="29" spans="1:43" ht="50.1" customHeight="1" x14ac:dyDescent="0.3">
      <c r="A29" s="52" t="s">
        <v>809</v>
      </c>
      <c r="B29" s="53"/>
      <c r="C29" s="54"/>
      <c r="D29" s="53"/>
      <c r="E29" s="54"/>
      <c r="F29" s="53"/>
      <c r="G29" s="55">
        <f t="shared" ref="G29:M29" si="16">SUM(G30:G39)</f>
        <v>0</v>
      </c>
      <c r="H29" s="55">
        <f t="shared" si="16"/>
        <v>0</v>
      </c>
      <c r="I29" s="55">
        <f t="shared" si="16"/>
        <v>0</v>
      </c>
      <c r="J29" s="55">
        <f t="shared" si="16"/>
        <v>0</v>
      </c>
      <c r="K29" s="55">
        <f t="shared" si="16"/>
        <v>0</v>
      </c>
      <c r="L29" s="55">
        <f t="shared" si="16"/>
        <v>0</v>
      </c>
      <c r="M29" s="55">
        <f t="shared" si="16"/>
        <v>0</v>
      </c>
      <c r="N29" s="56"/>
      <c r="O29" s="183"/>
      <c r="P29" s="183"/>
      <c r="Q29" s="57"/>
      <c r="S29" s="25"/>
      <c r="U29" s="25"/>
      <c r="V29" s="38">
        <f t="shared" si="7"/>
        <v>0</v>
      </c>
      <c r="W29" s="38">
        <f t="shared" si="8"/>
        <v>0</v>
      </c>
      <c r="X29" s="25" t="str">
        <f t="shared" si="9"/>
        <v>OK</v>
      </c>
      <c r="Z29" s="25"/>
      <c r="AA29" s="38">
        <f t="shared" si="10"/>
        <v>0</v>
      </c>
      <c r="AB29" s="38">
        <f t="shared" si="11"/>
        <v>0</v>
      </c>
      <c r="AC29" s="25" t="str">
        <f t="shared" si="12"/>
        <v>OK</v>
      </c>
      <c r="AE29" s="25" t="str">
        <f>IF(AG29="","",IF(U29="도비","세입없음",CONCATENATE(AG29,"-",COUNTIF($AG$7:AG29,AG29))))</f>
        <v/>
      </c>
      <c r="AG29" s="25" t="str">
        <f t="array" ref="AG29">IF(C29="","",INDEX(구분표!$I$2:$I$313, MATCH(1,(구분표!$E$2:$E$313='17년기금입'!B29)*(구분표!$F$2:$F$313='17년기금입'!C29)*(구분표!$G$2:$G$313='17년기금입'!A29),0)))</f>
        <v/>
      </c>
      <c r="AI29" s="25"/>
      <c r="AK29" s="38">
        <f>IF(AE29="",0,SUMIFS('17년일출'!$X$6:$X$223,'17년일출'!$AG$6:$AG$223,'17년기금입'!$AE29))</f>
        <v>0</v>
      </c>
      <c r="AL29" s="38" t="str">
        <f>IF(AE29="","",COUNTIFS('17년일출'!$AG$6:$AG$223,'17년기금입'!AE29))</f>
        <v/>
      </c>
      <c r="AM29" s="25" t="str">
        <f t="shared" si="13"/>
        <v>OK</v>
      </c>
      <c r="AO29" s="38">
        <f>IF(AE29="",0,SUMIFS('17년일출'!$AC$6:$AC$223,'17년일출'!$AG$6:$AG$223,'17년기금입'!$AE29))</f>
        <v>0</v>
      </c>
      <c r="AP29" s="38" t="str">
        <f>IF(AE29="","",COUNTIFS('17년일출'!$AG$6:$AG$223,AE29))</f>
        <v/>
      </c>
      <c r="AQ29" s="25" t="str">
        <f t="shared" si="14"/>
        <v>OK</v>
      </c>
    </row>
    <row r="30" spans="1:43" ht="50.1" customHeight="1" x14ac:dyDescent="0.3">
      <c r="A30" s="31" t="str">
        <f>IFERROR(VLOOKUP($C30,구분표!$A$2:$C$313,2,FALSE),"")</f>
        <v/>
      </c>
      <c r="B30" s="22" t="str">
        <f>IFERROR(VLOOKUP($C30,구분표!$A$2:$C$313,3,FALSE),"")</f>
        <v/>
      </c>
      <c r="C30" s="29"/>
      <c r="D30" s="33"/>
      <c r="E30" s="34"/>
      <c r="F30" s="33"/>
      <c r="G30" s="40"/>
      <c r="H30" s="38"/>
      <c r="I30" s="41"/>
      <c r="J30" s="46">
        <f t="shared" si="4"/>
        <v>0</v>
      </c>
      <c r="K30" s="38"/>
      <c r="L30" s="41"/>
      <c r="M30" s="48">
        <f t="shared" si="5"/>
        <v>0</v>
      </c>
      <c r="N30" s="25" t="str">
        <f t="shared" si="6"/>
        <v>X</v>
      </c>
      <c r="O30" s="60"/>
      <c r="P30" s="60"/>
      <c r="Q30" s="112"/>
      <c r="S30" s="25"/>
      <c r="U30" s="25"/>
      <c r="V30" s="38">
        <f t="shared" si="7"/>
        <v>0</v>
      </c>
      <c r="W30" s="38">
        <f t="shared" si="8"/>
        <v>0</v>
      </c>
      <c r="X30" s="25" t="str">
        <f t="shared" si="9"/>
        <v>OK</v>
      </c>
      <c r="Z30" s="25"/>
      <c r="AA30" s="38">
        <f t="shared" si="10"/>
        <v>0</v>
      </c>
      <c r="AB30" s="38">
        <f t="shared" si="11"/>
        <v>0</v>
      </c>
      <c r="AC30" s="25" t="str">
        <f t="shared" si="12"/>
        <v>OK</v>
      </c>
      <c r="AE30" s="25" t="str">
        <f>IF(AG30="","",IF(U30="도비","세입없음",CONCATENATE(AG30,"-",COUNTIF($AG$7:AG30,AG30))))</f>
        <v/>
      </c>
      <c r="AG30" s="25" t="str">
        <f t="array" ref="AG30">IF(C30="","",INDEX(구분표!$I$2:$I$313, MATCH(1,(구분표!$E$2:$E$313='17년기금입'!B30)*(구분표!$F$2:$F$313='17년기금입'!C30)*(구분표!$G$2:$G$313='17년기금입'!A30),0)))</f>
        <v/>
      </c>
      <c r="AI30" s="25"/>
      <c r="AK30" s="38">
        <f>IF(AE30="",0,SUMIFS('17년일출'!$X$6:$X$223,'17년일출'!$AG$6:$AG$223,'17년기금입'!$AE30))</f>
        <v>0</v>
      </c>
      <c r="AL30" s="38" t="str">
        <f>IF(AE30="","",COUNTIFS('17년일출'!$AG$6:$AG$223,'17년기금입'!AE30))</f>
        <v/>
      </c>
      <c r="AM30" s="25" t="str">
        <f t="shared" si="13"/>
        <v>OK</v>
      </c>
      <c r="AO30" s="38">
        <f>IF(AE30="",0,SUMIFS('17년일출'!$AC$6:$AC$223,'17년일출'!$AG$6:$AG$223,'17년기금입'!$AE30))</f>
        <v>0</v>
      </c>
      <c r="AP30" s="38" t="str">
        <f>IF(AE30="","",COUNTIFS('17년일출'!$AG$6:$AG$223,AE30))</f>
        <v/>
      </c>
      <c r="AQ30" s="25" t="str">
        <f t="shared" si="14"/>
        <v>OK</v>
      </c>
    </row>
    <row r="31" spans="1:43" ht="50.1" customHeight="1" x14ac:dyDescent="0.3">
      <c r="A31" s="31" t="str">
        <f>IFERROR(VLOOKUP($C31,구분표!$A$2:$C$313,2,FALSE),"")</f>
        <v/>
      </c>
      <c r="B31" s="22" t="str">
        <f>IFERROR(VLOOKUP($C31,구분표!$A$2:$C$313,3,FALSE),"")</f>
        <v/>
      </c>
      <c r="C31" s="29"/>
      <c r="D31" s="33"/>
      <c r="E31" s="34"/>
      <c r="F31" s="33"/>
      <c r="G31" s="40"/>
      <c r="H31" s="38"/>
      <c r="I31" s="41"/>
      <c r="J31" s="46">
        <f t="shared" si="4"/>
        <v>0</v>
      </c>
      <c r="K31" s="38"/>
      <c r="L31" s="41"/>
      <c r="M31" s="48">
        <f t="shared" si="5"/>
        <v>0</v>
      </c>
      <c r="N31" s="25" t="str">
        <f t="shared" si="6"/>
        <v>X</v>
      </c>
      <c r="O31" s="60"/>
      <c r="P31" s="60"/>
      <c r="Q31" s="112"/>
      <c r="S31" s="25"/>
      <c r="U31" s="25"/>
      <c r="V31" s="38">
        <f t="shared" si="7"/>
        <v>0</v>
      </c>
      <c r="W31" s="38">
        <f t="shared" si="8"/>
        <v>0</v>
      </c>
      <c r="X31" s="25" t="str">
        <f t="shared" si="9"/>
        <v>OK</v>
      </c>
      <c r="Z31" s="25"/>
      <c r="AA31" s="38">
        <f t="shared" si="10"/>
        <v>0</v>
      </c>
      <c r="AB31" s="38">
        <f t="shared" si="11"/>
        <v>0</v>
      </c>
      <c r="AC31" s="25" t="str">
        <f t="shared" si="12"/>
        <v>OK</v>
      </c>
      <c r="AE31" s="25" t="str">
        <f>IF(AG31="","",IF(U31="도비","세입없음",CONCATENATE(AG31,"-",COUNTIF($AG$7:AG31,AG31))))</f>
        <v/>
      </c>
      <c r="AG31" s="25" t="str">
        <f t="array" ref="AG31">IF(C31="","",INDEX(구분표!$I$2:$I$313, MATCH(1,(구분표!$E$2:$E$313='17년기금입'!B31)*(구분표!$F$2:$F$313='17년기금입'!C31)*(구분표!$G$2:$G$313='17년기금입'!A31),0)))</f>
        <v/>
      </c>
      <c r="AI31" s="25"/>
      <c r="AK31" s="38">
        <f>IF(AE31="",0,SUMIFS('17년일출'!$X$6:$X$223,'17년일출'!$AG$6:$AG$223,'17년기금입'!$AE31))</f>
        <v>0</v>
      </c>
      <c r="AL31" s="38" t="str">
        <f>IF(AE31="","",COUNTIFS('17년일출'!$AG$6:$AG$223,'17년기금입'!AE31))</f>
        <v/>
      </c>
      <c r="AM31" s="25" t="str">
        <f t="shared" si="13"/>
        <v>OK</v>
      </c>
      <c r="AO31" s="38">
        <f>IF(AE31="",0,SUMIFS('17년일출'!$AC$6:$AC$223,'17년일출'!$AG$6:$AG$223,'17년기금입'!$AE31))</f>
        <v>0</v>
      </c>
      <c r="AP31" s="38" t="str">
        <f>IF(AE31="","",COUNTIFS('17년일출'!$AG$6:$AG$223,AE31))</f>
        <v/>
      </c>
      <c r="AQ31" s="25" t="str">
        <f t="shared" si="14"/>
        <v>OK</v>
      </c>
    </row>
    <row r="32" spans="1:43" ht="50.1" customHeight="1" x14ac:dyDescent="0.3">
      <c r="A32" s="31" t="str">
        <f>IFERROR(VLOOKUP($C32,구분표!$A$2:$C$313,2,FALSE),"")</f>
        <v/>
      </c>
      <c r="B32" s="22" t="str">
        <f>IFERROR(VLOOKUP($C32,구분표!$A$2:$C$313,3,FALSE),"")</f>
        <v/>
      </c>
      <c r="C32" s="29"/>
      <c r="D32" s="33"/>
      <c r="E32" s="34"/>
      <c r="F32" s="33"/>
      <c r="G32" s="40"/>
      <c r="H32" s="38"/>
      <c r="I32" s="41"/>
      <c r="J32" s="46">
        <f t="shared" si="4"/>
        <v>0</v>
      </c>
      <c r="K32" s="38"/>
      <c r="L32" s="41"/>
      <c r="M32" s="48">
        <f t="shared" si="5"/>
        <v>0</v>
      </c>
      <c r="N32" s="25" t="str">
        <f t="shared" si="6"/>
        <v>X</v>
      </c>
      <c r="O32" s="60"/>
      <c r="P32" s="60"/>
      <c r="Q32" s="112"/>
      <c r="S32" s="25"/>
      <c r="U32" s="25"/>
      <c r="V32" s="38">
        <f t="shared" si="7"/>
        <v>0</v>
      </c>
      <c r="W32" s="38">
        <f t="shared" si="8"/>
        <v>0</v>
      </c>
      <c r="X32" s="25" t="str">
        <f t="shared" si="9"/>
        <v>OK</v>
      </c>
      <c r="Z32" s="25"/>
      <c r="AA32" s="38">
        <f t="shared" si="10"/>
        <v>0</v>
      </c>
      <c r="AB32" s="38">
        <f t="shared" si="11"/>
        <v>0</v>
      </c>
      <c r="AC32" s="25" t="str">
        <f t="shared" si="12"/>
        <v>OK</v>
      </c>
      <c r="AE32" s="25" t="str">
        <f>IF(AG32="","",IF(U32="도비","세입없음",CONCATENATE(AG32,"-",COUNTIF($AG$7:AG32,AG32))))</f>
        <v/>
      </c>
      <c r="AG32" s="25" t="str">
        <f t="array" ref="AG32">IF(C32="","",INDEX(구분표!$I$2:$I$313, MATCH(1,(구분표!$E$2:$E$313='17년기금입'!B32)*(구분표!$F$2:$F$313='17년기금입'!C32)*(구분표!$G$2:$G$313='17년기금입'!A32),0)))</f>
        <v/>
      </c>
      <c r="AI32" s="25"/>
      <c r="AK32" s="38">
        <f>IF(AE32="",0,SUMIFS('17년일출'!$X$6:$X$223,'17년일출'!$AG$6:$AG$223,'17년기금입'!$AE32))</f>
        <v>0</v>
      </c>
      <c r="AL32" s="38" t="str">
        <f>IF(AE32="","",COUNTIFS('17년일출'!$AG$6:$AG$223,'17년기금입'!AE32))</f>
        <v/>
      </c>
      <c r="AM32" s="25" t="str">
        <f t="shared" si="13"/>
        <v>OK</v>
      </c>
      <c r="AO32" s="38">
        <f>IF(AE32="",0,SUMIFS('17년일출'!$AC$6:$AC$223,'17년일출'!$AG$6:$AG$223,'17년기금입'!$AE32))</f>
        <v>0</v>
      </c>
      <c r="AP32" s="38" t="str">
        <f>IF(AE32="","",COUNTIFS('17년일출'!$AG$6:$AG$223,AE32))</f>
        <v/>
      </c>
      <c r="AQ32" s="25" t="str">
        <f t="shared" si="14"/>
        <v>OK</v>
      </c>
    </row>
    <row r="33" spans="1:43" ht="50.1" customHeight="1" x14ac:dyDescent="0.3">
      <c r="A33" s="31" t="str">
        <f>IFERROR(VLOOKUP($C33,구분표!$A$2:$C$313,2,FALSE),"")</f>
        <v/>
      </c>
      <c r="B33" s="22" t="str">
        <f>IFERROR(VLOOKUP($C33,구분표!$A$2:$C$313,3,FALSE),"")</f>
        <v/>
      </c>
      <c r="C33" s="29"/>
      <c r="D33" s="33"/>
      <c r="E33" s="34"/>
      <c r="F33" s="33"/>
      <c r="G33" s="40"/>
      <c r="H33" s="38"/>
      <c r="I33" s="41"/>
      <c r="J33" s="46">
        <f t="shared" si="4"/>
        <v>0</v>
      </c>
      <c r="K33" s="38"/>
      <c r="L33" s="41"/>
      <c r="M33" s="48">
        <f t="shared" si="5"/>
        <v>0</v>
      </c>
      <c r="N33" s="25" t="str">
        <f t="shared" si="6"/>
        <v>X</v>
      </c>
      <c r="O33" s="60"/>
      <c r="P33" s="60"/>
      <c r="Q33" s="112"/>
      <c r="S33" s="25"/>
      <c r="U33" s="25"/>
      <c r="V33" s="38">
        <f t="shared" si="7"/>
        <v>0</v>
      </c>
      <c r="W33" s="38">
        <f t="shared" si="8"/>
        <v>0</v>
      </c>
      <c r="X33" s="25" t="str">
        <f t="shared" si="9"/>
        <v>OK</v>
      </c>
      <c r="Z33" s="25"/>
      <c r="AA33" s="38">
        <f t="shared" si="10"/>
        <v>0</v>
      </c>
      <c r="AB33" s="38">
        <f t="shared" si="11"/>
        <v>0</v>
      </c>
      <c r="AC33" s="25" t="str">
        <f t="shared" si="12"/>
        <v>OK</v>
      </c>
      <c r="AE33" s="25" t="str">
        <f>IF(AG33="","",IF(U33="도비","세입없음",CONCATENATE(AG33,"-",COUNTIF($AG$7:AG33,AG33))))</f>
        <v/>
      </c>
      <c r="AG33" s="25" t="str">
        <f t="array" ref="AG33">IF(C33="","",INDEX(구분표!$I$2:$I$313, MATCH(1,(구분표!$E$2:$E$313='17년기금입'!B33)*(구분표!$F$2:$F$313='17년기금입'!C33)*(구분표!$G$2:$G$313='17년기금입'!A33),0)))</f>
        <v/>
      </c>
      <c r="AI33" s="25"/>
      <c r="AK33" s="38">
        <f>IF(AE33="",0,SUMIFS('17년일출'!$X$6:$X$223,'17년일출'!$AG$6:$AG$223,'17년기금입'!$AE33))</f>
        <v>0</v>
      </c>
      <c r="AL33" s="38" t="str">
        <f>IF(AE33="","",COUNTIFS('17년일출'!$AG$6:$AG$223,'17년기금입'!AE33))</f>
        <v/>
      </c>
      <c r="AM33" s="25" t="str">
        <f t="shared" si="13"/>
        <v>OK</v>
      </c>
      <c r="AO33" s="38">
        <f>IF(AE33="",0,SUMIFS('17년일출'!$AC$6:$AC$223,'17년일출'!$AG$6:$AG$223,'17년기금입'!$AE33))</f>
        <v>0</v>
      </c>
      <c r="AP33" s="38" t="str">
        <f>IF(AE33="","",COUNTIFS('17년일출'!$AG$6:$AG$223,AE33))</f>
        <v/>
      </c>
      <c r="AQ33" s="25" t="str">
        <f t="shared" si="14"/>
        <v>OK</v>
      </c>
    </row>
    <row r="34" spans="1:43" ht="50.1" customHeight="1" x14ac:dyDescent="0.3">
      <c r="A34" s="31" t="str">
        <f>IFERROR(VLOOKUP($C34,구분표!$A$2:$C$313,2,FALSE),"")</f>
        <v/>
      </c>
      <c r="B34" s="22" t="str">
        <f>IFERROR(VLOOKUP($C34,구분표!$A$2:$C$313,3,FALSE),"")</f>
        <v/>
      </c>
      <c r="C34" s="29"/>
      <c r="D34" s="33"/>
      <c r="E34" s="34"/>
      <c r="F34" s="33"/>
      <c r="G34" s="40"/>
      <c r="H34" s="38"/>
      <c r="I34" s="41"/>
      <c r="J34" s="46">
        <f t="shared" si="4"/>
        <v>0</v>
      </c>
      <c r="K34" s="38"/>
      <c r="L34" s="41"/>
      <c r="M34" s="48">
        <f t="shared" si="5"/>
        <v>0</v>
      </c>
      <c r="N34" s="25" t="str">
        <f t="shared" si="6"/>
        <v>X</v>
      </c>
      <c r="O34" s="60"/>
      <c r="P34" s="60"/>
      <c r="Q34" s="112"/>
      <c r="S34" s="25"/>
      <c r="U34" s="25"/>
      <c r="V34" s="38">
        <f t="shared" si="7"/>
        <v>0</v>
      </c>
      <c r="W34" s="38">
        <f t="shared" si="8"/>
        <v>0</v>
      </c>
      <c r="X34" s="25" t="str">
        <f t="shared" si="9"/>
        <v>OK</v>
      </c>
      <c r="Z34" s="25"/>
      <c r="AA34" s="38">
        <f t="shared" si="10"/>
        <v>0</v>
      </c>
      <c r="AB34" s="38">
        <f t="shared" si="11"/>
        <v>0</v>
      </c>
      <c r="AC34" s="25" t="str">
        <f t="shared" si="12"/>
        <v>OK</v>
      </c>
      <c r="AE34" s="25" t="str">
        <f>IF(AG34="","",IF(U34="도비","세입없음",CONCATENATE(AG34,"-",COUNTIF($AG$7:AG34,AG34))))</f>
        <v/>
      </c>
      <c r="AG34" s="25" t="str">
        <f t="array" ref="AG34">IF(C34="","",INDEX(구분표!$I$2:$I$313, MATCH(1,(구분표!$E$2:$E$313='17년기금입'!B34)*(구분표!$F$2:$F$313='17년기금입'!C34)*(구분표!$G$2:$G$313='17년기금입'!A34),0)))</f>
        <v/>
      </c>
      <c r="AI34" s="25"/>
      <c r="AK34" s="38">
        <f>IF(AE34="",0,SUMIFS('17년일출'!$X$6:$X$223,'17년일출'!$AG$6:$AG$223,'17년기금입'!$AE34))</f>
        <v>0</v>
      </c>
      <c r="AL34" s="38" t="str">
        <f>IF(AE34="","",COUNTIFS('17년일출'!$AG$6:$AG$223,'17년기금입'!AE34))</f>
        <v/>
      </c>
      <c r="AM34" s="25" t="str">
        <f t="shared" si="13"/>
        <v>OK</v>
      </c>
      <c r="AO34" s="38">
        <f>IF(AE34="",0,SUMIFS('17년일출'!$AC$6:$AC$223,'17년일출'!$AG$6:$AG$223,'17년기금입'!$AE34))</f>
        <v>0</v>
      </c>
      <c r="AP34" s="38" t="str">
        <f>IF(AE34="","",COUNTIFS('17년일출'!$AG$6:$AG$223,AE34))</f>
        <v/>
      </c>
      <c r="AQ34" s="25" t="str">
        <f t="shared" si="14"/>
        <v>OK</v>
      </c>
    </row>
    <row r="35" spans="1:43" ht="50.1" customHeight="1" x14ac:dyDescent="0.3">
      <c r="A35" s="31" t="str">
        <f>IFERROR(VLOOKUP($C35,구분표!$A$2:$C$313,2,FALSE),"")</f>
        <v/>
      </c>
      <c r="B35" s="22" t="str">
        <f>IFERROR(VLOOKUP($C35,구분표!$A$2:$C$313,3,FALSE),"")</f>
        <v/>
      </c>
      <c r="C35" s="29"/>
      <c r="D35" s="33"/>
      <c r="E35" s="34"/>
      <c r="F35" s="33"/>
      <c r="G35" s="40"/>
      <c r="H35" s="38"/>
      <c r="I35" s="41"/>
      <c r="J35" s="46">
        <f t="shared" si="4"/>
        <v>0</v>
      </c>
      <c r="K35" s="38"/>
      <c r="L35" s="41"/>
      <c r="M35" s="48">
        <f t="shared" si="5"/>
        <v>0</v>
      </c>
      <c r="N35" s="25" t="str">
        <f t="shared" si="6"/>
        <v>X</v>
      </c>
      <c r="O35" s="60"/>
      <c r="P35" s="60"/>
      <c r="Q35" s="112"/>
      <c r="S35" s="25"/>
      <c r="U35" s="25"/>
      <c r="V35" s="38">
        <f t="shared" si="7"/>
        <v>0</v>
      </c>
      <c r="W35" s="38">
        <f t="shared" si="8"/>
        <v>0</v>
      </c>
      <c r="X35" s="25" t="str">
        <f t="shared" si="9"/>
        <v>OK</v>
      </c>
      <c r="Z35" s="25"/>
      <c r="AA35" s="38">
        <f t="shared" si="10"/>
        <v>0</v>
      </c>
      <c r="AB35" s="38">
        <f t="shared" si="11"/>
        <v>0</v>
      </c>
      <c r="AC35" s="25" t="str">
        <f t="shared" si="12"/>
        <v>OK</v>
      </c>
      <c r="AE35" s="25" t="str">
        <f>IF(AG35="","",IF(U35="도비","세입없음",CONCATENATE(AG35,"-",COUNTIF($AG$7:AG35,AG35))))</f>
        <v/>
      </c>
      <c r="AG35" s="25" t="str">
        <f t="array" ref="AG35">IF(C35="","",INDEX(구분표!$I$2:$I$313, MATCH(1,(구분표!$E$2:$E$313='17년기금입'!B35)*(구분표!$F$2:$F$313='17년기금입'!C35)*(구분표!$G$2:$G$313='17년기금입'!A35),0)))</f>
        <v/>
      </c>
      <c r="AI35" s="25"/>
      <c r="AK35" s="38">
        <f>IF(AE35="",0,SUMIFS('17년일출'!$X$6:$X$223,'17년일출'!$AG$6:$AG$223,'17년기금입'!$AE35))</f>
        <v>0</v>
      </c>
      <c r="AL35" s="38" t="str">
        <f>IF(AE35="","",COUNTIFS('17년일출'!$AG$6:$AG$223,'17년기금입'!AE35))</f>
        <v/>
      </c>
      <c r="AM35" s="25" t="str">
        <f t="shared" si="13"/>
        <v>OK</v>
      </c>
      <c r="AO35" s="38">
        <f>IF(AE35="",0,SUMIFS('17년일출'!$AC$6:$AC$223,'17년일출'!$AG$6:$AG$223,'17년기금입'!$AE35))</f>
        <v>0</v>
      </c>
      <c r="AP35" s="38" t="str">
        <f>IF(AE35="","",COUNTIFS('17년일출'!$AG$6:$AG$223,AE35))</f>
        <v/>
      </c>
      <c r="AQ35" s="25" t="str">
        <f t="shared" si="14"/>
        <v>OK</v>
      </c>
    </row>
    <row r="36" spans="1:43" ht="50.1" customHeight="1" x14ac:dyDescent="0.3">
      <c r="A36" s="31" t="str">
        <f>IFERROR(VLOOKUP($C36,구분표!$A$2:$C$313,2,FALSE),"")</f>
        <v/>
      </c>
      <c r="B36" s="22" t="str">
        <f>IFERROR(VLOOKUP($C36,구분표!$A$2:$C$313,3,FALSE),"")</f>
        <v/>
      </c>
      <c r="C36" s="29"/>
      <c r="D36" s="33"/>
      <c r="E36" s="34"/>
      <c r="F36" s="33"/>
      <c r="G36" s="40"/>
      <c r="H36" s="38"/>
      <c r="I36" s="41"/>
      <c r="J36" s="46">
        <f t="shared" si="4"/>
        <v>0</v>
      </c>
      <c r="K36" s="38"/>
      <c r="L36" s="41"/>
      <c r="M36" s="48">
        <f t="shared" si="5"/>
        <v>0</v>
      </c>
      <c r="N36" s="25" t="str">
        <f t="shared" si="6"/>
        <v>X</v>
      </c>
      <c r="O36" s="60"/>
      <c r="P36" s="60"/>
      <c r="Q36" s="112"/>
      <c r="S36" s="25"/>
      <c r="U36" s="25"/>
      <c r="V36" s="38">
        <f t="shared" si="7"/>
        <v>0</v>
      </c>
      <c r="W36" s="38">
        <f t="shared" si="8"/>
        <v>0</v>
      </c>
      <c r="X36" s="25" t="str">
        <f t="shared" si="9"/>
        <v>OK</v>
      </c>
      <c r="Z36" s="25"/>
      <c r="AA36" s="38">
        <f t="shared" si="10"/>
        <v>0</v>
      </c>
      <c r="AB36" s="38">
        <f t="shared" si="11"/>
        <v>0</v>
      </c>
      <c r="AC36" s="25" t="str">
        <f t="shared" si="12"/>
        <v>OK</v>
      </c>
      <c r="AE36" s="25" t="str">
        <f>IF(AG36="","",IF(U36="도비","세입없음",CONCATENATE(AG36,"-",COUNTIF($AG$7:AG36,AG36))))</f>
        <v/>
      </c>
      <c r="AG36" s="25" t="str">
        <f t="array" ref="AG36">IF(C36="","",INDEX(구분표!$I$2:$I$313, MATCH(1,(구분표!$E$2:$E$313='17년기금입'!B36)*(구분표!$F$2:$F$313='17년기금입'!C36)*(구분표!$G$2:$G$313='17년기금입'!A36),0)))</f>
        <v/>
      </c>
      <c r="AI36" s="25"/>
      <c r="AK36" s="38">
        <f>IF(AE36="",0,SUMIFS('17년일출'!$X$6:$X$223,'17년일출'!$AG$6:$AG$223,'17년기금입'!$AE36))</f>
        <v>0</v>
      </c>
      <c r="AL36" s="38" t="str">
        <f>IF(AE36="","",COUNTIFS('17년일출'!$AG$6:$AG$223,'17년기금입'!AE36))</f>
        <v/>
      </c>
      <c r="AM36" s="25" t="str">
        <f t="shared" si="13"/>
        <v>OK</v>
      </c>
      <c r="AO36" s="38">
        <f>IF(AE36="",0,SUMIFS('17년일출'!$AC$6:$AC$223,'17년일출'!$AG$6:$AG$223,'17년기금입'!$AE36))</f>
        <v>0</v>
      </c>
      <c r="AP36" s="38" t="str">
        <f>IF(AE36="","",COUNTIFS('17년일출'!$AG$6:$AG$223,AE36))</f>
        <v/>
      </c>
      <c r="AQ36" s="25" t="str">
        <f t="shared" si="14"/>
        <v>OK</v>
      </c>
    </row>
    <row r="37" spans="1:43" ht="50.1" customHeight="1" x14ac:dyDescent="0.3">
      <c r="A37" s="31" t="str">
        <f>IFERROR(VLOOKUP($C37,구분표!$A$2:$C$313,2,FALSE),"")</f>
        <v/>
      </c>
      <c r="B37" s="22" t="str">
        <f>IFERROR(VLOOKUP($C37,구분표!$A$2:$C$313,3,FALSE),"")</f>
        <v/>
      </c>
      <c r="C37" s="29"/>
      <c r="D37" s="33"/>
      <c r="E37" s="34"/>
      <c r="F37" s="33"/>
      <c r="G37" s="40"/>
      <c r="H37" s="38"/>
      <c r="I37" s="41"/>
      <c r="J37" s="46">
        <f t="shared" si="4"/>
        <v>0</v>
      </c>
      <c r="K37" s="38"/>
      <c r="L37" s="41"/>
      <c r="M37" s="48">
        <f t="shared" si="5"/>
        <v>0</v>
      </c>
      <c r="N37" s="25" t="str">
        <f t="shared" si="6"/>
        <v>X</v>
      </c>
      <c r="O37" s="60"/>
      <c r="P37" s="60"/>
      <c r="Q37" s="112"/>
      <c r="S37" s="25"/>
      <c r="U37" s="25"/>
      <c r="V37" s="38">
        <f t="shared" si="7"/>
        <v>0</v>
      </c>
      <c r="W37" s="38">
        <f t="shared" si="8"/>
        <v>0</v>
      </c>
      <c r="X37" s="25" t="str">
        <f t="shared" si="9"/>
        <v>OK</v>
      </c>
      <c r="Z37" s="25"/>
      <c r="AA37" s="38">
        <f t="shared" si="10"/>
        <v>0</v>
      </c>
      <c r="AB37" s="38">
        <f t="shared" si="11"/>
        <v>0</v>
      </c>
      <c r="AC37" s="25" t="str">
        <f t="shared" si="12"/>
        <v>OK</v>
      </c>
      <c r="AE37" s="25" t="str">
        <f>IF(AG37="","",IF(U37="도비","세입없음",CONCATENATE(AG37,"-",COUNTIF($AG$7:AG37,AG37))))</f>
        <v/>
      </c>
      <c r="AG37" s="25" t="str">
        <f t="array" ref="AG37">IF(C37="","",INDEX(구분표!$I$2:$I$313, MATCH(1,(구분표!$E$2:$E$313='17년기금입'!B37)*(구분표!$F$2:$F$313='17년기금입'!C37)*(구분표!$G$2:$G$313='17년기금입'!A37),0)))</f>
        <v/>
      </c>
      <c r="AI37" s="25"/>
      <c r="AK37" s="38">
        <f>IF(AE37="",0,SUMIFS('17년일출'!$X$6:$X$223,'17년일출'!$AG$6:$AG$223,'17년기금입'!$AE37))</f>
        <v>0</v>
      </c>
      <c r="AL37" s="38" t="str">
        <f>IF(AE37="","",COUNTIFS('17년일출'!$AG$6:$AG$223,'17년기금입'!AE37))</f>
        <v/>
      </c>
      <c r="AM37" s="25" t="str">
        <f t="shared" si="13"/>
        <v>OK</v>
      </c>
      <c r="AO37" s="38">
        <f>IF(AE37="",0,SUMIFS('17년일출'!$AC$6:$AC$223,'17년일출'!$AG$6:$AG$223,'17년기금입'!$AE37))</f>
        <v>0</v>
      </c>
      <c r="AP37" s="38" t="str">
        <f>IF(AE37="","",COUNTIFS('17년일출'!$AG$6:$AG$223,AE37))</f>
        <v/>
      </c>
      <c r="AQ37" s="25" t="str">
        <f t="shared" si="14"/>
        <v>OK</v>
      </c>
    </row>
    <row r="38" spans="1:43" ht="50.1" customHeight="1" x14ac:dyDescent="0.3">
      <c r="A38" s="31" t="str">
        <f>IFERROR(VLOOKUP($C38,구분표!$A$2:$C$313,2,FALSE),"")</f>
        <v/>
      </c>
      <c r="B38" s="22" t="str">
        <f>IFERROR(VLOOKUP($C38,구분표!$A$2:$C$313,3,FALSE),"")</f>
        <v/>
      </c>
      <c r="C38" s="29"/>
      <c r="D38" s="33"/>
      <c r="E38" s="34"/>
      <c r="F38" s="33"/>
      <c r="G38" s="40"/>
      <c r="H38" s="38"/>
      <c r="I38" s="41"/>
      <c r="J38" s="46">
        <f t="shared" si="4"/>
        <v>0</v>
      </c>
      <c r="K38" s="38"/>
      <c r="L38" s="41"/>
      <c r="M38" s="48">
        <f t="shared" si="5"/>
        <v>0</v>
      </c>
      <c r="N38" s="25" t="str">
        <f t="shared" si="6"/>
        <v>X</v>
      </c>
      <c r="O38" s="60"/>
      <c r="P38" s="60"/>
      <c r="Q38" s="112"/>
      <c r="S38" s="25"/>
      <c r="U38" s="25"/>
      <c r="V38" s="38">
        <f t="shared" si="7"/>
        <v>0</v>
      </c>
      <c r="W38" s="38">
        <f t="shared" si="8"/>
        <v>0</v>
      </c>
      <c r="X38" s="25" t="str">
        <f t="shared" si="9"/>
        <v>OK</v>
      </c>
      <c r="Z38" s="25"/>
      <c r="AA38" s="38">
        <f t="shared" si="10"/>
        <v>0</v>
      </c>
      <c r="AB38" s="38">
        <f t="shared" si="11"/>
        <v>0</v>
      </c>
      <c r="AC38" s="25" t="str">
        <f t="shared" si="12"/>
        <v>OK</v>
      </c>
      <c r="AE38" s="25" t="str">
        <f>IF(AG38="","",IF(U38="도비","세입없음",CONCATENATE(AG38,"-",COUNTIF($AG$7:AG38,AG38))))</f>
        <v/>
      </c>
      <c r="AG38" s="25" t="str">
        <f t="array" ref="AG38">IF(C38="","",INDEX(구분표!$I$2:$I$313, MATCH(1,(구분표!$E$2:$E$313='17년기금입'!B38)*(구분표!$F$2:$F$313='17년기금입'!C38)*(구분표!$G$2:$G$313='17년기금입'!A38),0)))</f>
        <v/>
      </c>
      <c r="AI38" s="25"/>
      <c r="AK38" s="38">
        <f>IF(AE38="",0,SUMIFS('17년일출'!$X$6:$X$223,'17년일출'!$AG$6:$AG$223,'17년기금입'!$AE38))</f>
        <v>0</v>
      </c>
      <c r="AL38" s="38" t="str">
        <f>IF(AE38="","",COUNTIFS('17년일출'!$AG$6:$AG$223,'17년기금입'!AE38))</f>
        <v/>
      </c>
      <c r="AM38" s="25" t="str">
        <f t="shared" si="13"/>
        <v>OK</v>
      </c>
      <c r="AO38" s="38">
        <f>IF(AE38="",0,SUMIFS('17년일출'!$AC$6:$AC$223,'17년일출'!$AG$6:$AG$223,'17년기금입'!$AE38))</f>
        <v>0</v>
      </c>
      <c r="AP38" s="38" t="str">
        <f>IF(AE38="","",COUNTIFS('17년일출'!$AG$6:$AG$223,AE38))</f>
        <v/>
      </c>
      <c r="AQ38" s="25" t="str">
        <f t="shared" si="14"/>
        <v>OK</v>
      </c>
    </row>
    <row r="39" spans="1:43" ht="50.1" customHeight="1" x14ac:dyDescent="0.3">
      <c r="A39" s="32" t="str">
        <f>IFERROR(VLOOKUP($C39,구분표!$A$2:$C$313,2,FALSE),"")</f>
        <v/>
      </c>
      <c r="B39" s="23" t="str">
        <f>IFERROR(VLOOKUP($C39,구분표!$A$2:$C$313,3,FALSE),"")</f>
        <v/>
      </c>
      <c r="C39" s="30"/>
      <c r="D39" s="35"/>
      <c r="E39" s="36"/>
      <c r="F39" s="35"/>
      <c r="G39" s="42"/>
      <c r="H39" s="39"/>
      <c r="I39" s="43"/>
      <c r="J39" s="47">
        <f t="shared" si="4"/>
        <v>0</v>
      </c>
      <c r="K39" s="39"/>
      <c r="L39" s="43"/>
      <c r="M39" s="49">
        <f t="shared" si="5"/>
        <v>0</v>
      </c>
      <c r="N39" s="26" t="str">
        <f t="shared" si="6"/>
        <v>X</v>
      </c>
      <c r="O39" s="61"/>
      <c r="P39" s="61"/>
      <c r="Q39" s="117"/>
      <c r="S39" s="25"/>
      <c r="U39" s="25"/>
      <c r="V39" s="38">
        <f t="shared" si="7"/>
        <v>0</v>
      </c>
      <c r="W39" s="38">
        <f t="shared" si="8"/>
        <v>0</v>
      </c>
      <c r="X39" s="25" t="str">
        <f t="shared" si="9"/>
        <v>OK</v>
      </c>
      <c r="Z39" s="25"/>
      <c r="AA39" s="38">
        <f t="shared" si="10"/>
        <v>0</v>
      </c>
      <c r="AB39" s="38">
        <f t="shared" si="11"/>
        <v>0</v>
      </c>
      <c r="AC39" s="25" t="str">
        <f t="shared" si="12"/>
        <v>OK</v>
      </c>
      <c r="AE39" s="25" t="str">
        <f>IF(AG39="","",IF(U39="도비","세입없음",CONCATENATE(AG39,"-",COUNTIF($AG$7:AG39,AG39))))</f>
        <v/>
      </c>
      <c r="AG39" s="25" t="str">
        <f t="array" ref="AG39">IF(C39="","",INDEX(구분표!$I$2:$I$313, MATCH(1,(구분표!$E$2:$E$313='17년기금입'!B39)*(구분표!$F$2:$F$313='17년기금입'!C39)*(구분표!$G$2:$G$313='17년기금입'!A39),0)))</f>
        <v/>
      </c>
      <c r="AI39" s="25"/>
      <c r="AK39" s="38">
        <f>IF(AE39="",0,SUMIFS('17년일출'!$X$6:$X$223,'17년일출'!$AG$6:$AG$223,'17년기금입'!$AE39))</f>
        <v>0</v>
      </c>
      <c r="AL39" s="38" t="str">
        <f>IF(AE39="","",COUNTIFS('17년일출'!$AG$6:$AG$223,'17년기금입'!AE39))</f>
        <v/>
      </c>
      <c r="AM39" s="25" t="str">
        <f t="shared" si="13"/>
        <v>OK</v>
      </c>
      <c r="AO39" s="38">
        <f>IF(AE39="",0,SUMIFS('17년일출'!$AC$6:$AC$223,'17년일출'!$AG$6:$AG$223,'17년기금입'!$AE39))</f>
        <v>0</v>
      </c>
      <c r="AP39" s="38" t="str">
        <f>IF(AE39="","",COUNTIFS('17년일출'!$AG$6:$AG$223,AE39))</f>
        <v/>
      </c>
      <c r="AQ39" s="25" t="str">
        <f t="shared" si="14"/>
        <v>OK</v>
      </c>
    </row>
  </sheetData>
  <autoFilter ref="A6:AQ6"/>
  <mergeCells count="25">
    <mergeCell ref="F4:F5"/>
    <mergeCell ref="A4:A5"/>
    <mergeCell ref="B4:B5"/>
    <mergeCell ref="C4:C5"/>
    <mergeCell ref="D4:D5"/>
    <mergeCell ref="E4:E5"/>
    <mergeCell ref="AA4:AC4"/>
    <mergeCell ref="G4:G5"/>
    <mergeCell ref="H4:I4"/>
    <mergeCell ref="J4:J5"/>
    <mergeCell ref="K4:L4"/>
    <mergeCell ref="M4:M5"/>
    <mergeCell ref="N4:N5"/>
    <mergeCell ref="Q4:Q5"/>
    <mergeCell ref="S4:S5"/>
    <mergeCell ref="U4:U5"/>
    <mergeCell ref="V4:X4"/>
    <mergeCell ref="Z4:Z5"/>
    <mergeCell ref="O4:O5"/>
    <mergeCell ref="P4:P5"/>
    <mergeCell ref="AE4:AE5"/>
    <mergeCell ref="AG4:AG5"/>
    <mergeCell ref="AI4:AI5"/>
    <mergeCell ref="AK4:AM4"/>
    <mergeCell ref="AO4:AQ4"/>
  </mergeCells>
  <phoneticPr fontId="1" type="noConversion"/>
  <dataValidations count="4">
    <dataValidation type="list" allowBlank="1" showInputMessage="1" showErrorMessage="1" sqref="D8:D17 D19:D28 D30:D39">
      <formula1>"본예산,1회추경,2회추경,3회추경,신규"</formula1>
    </dataValidation>
    <dataValidation type="list" allowBlank="1" showInputMessage="1" showErrorMessage="1" sqref="S7:S39">
      <formula1>"도비,국도비"</formula1>
    </dataValidation>
    <dataValidation type="list" allowBlank="1" showInputMessage="1" showErrorMessage="1" sqref="U7:U39 Z7:Z39">
      <formula1>"도비,국비,지특,기금,특교"</formula1>
    </dataValidation>
    <dataValidation type="list" allowBlank="1" showInputMessage="1" showErrorMessage="1" sqref="D7 D18 D29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1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M39"/>
  <sheetViews>
    <sheetView zoomScale="70" zoomScaleNormal="7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AK9" sqref="AK9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4" width="7.125" style="1" customWidth="1"/>
    <col min="5" max="5" width="7.125" style="197" customWidth="1"/>
    <col min="6" max="6" width="7.125" style="1" customWidth="1"/>
    <col min="7" max="7" width="41.625" style="1" customWidth="1"/>
    <col min="8" max="11" width="11.625" style="1" customWidth="1"/>
    <col min="12" max="14" width="11.625" style="1" hidden="1" customWidth="1"/>
    <col min="15" max="15" width="7.625" style="1" hidden="1" customWidth="1"/>
    <col min="16" max="16" width="54.375" style="1" customWidth="1"/>
    <col min="17" max="17" width="16" style="1" customWidth="1"/>
    <col min="18" max="18" width="38.625" style="1" hidden="1" customWidth="1"/>
    <col min="19" max="19" width="3.625" style="1" customWidth="1"/>
    <col min="20" max="20" width="6.625" style="1" customWidth="1"/>
    <col min="21" max="21" width="2.625" style="1" customWidth="1"/>
    <col min="22" max="22" width="6.625" style="1" customWidth="1"/>
    <col min="23" max="24" width="11.625" style="1" customWidth="1"/>
    <col min="25" max="25" width="6.625" style="1" customWidth="1"/>
    <col min="26" max="26" width="2.625" style="1" customWidth="1"/>
    <col min="27" max="27" width="6.625" style="1" hidden="1" customWidth="1"/>
    <col min="28" max="29" width="11.625" style="1" hidden="1" customWidth="1"/>
    <col min="30" max="30" width="6.625" style="1" hidden="1" customWidth="1"/>
    <col min="31" max="31" width="2.625" style="1" customWidth="1"/>
    <col min="32" max="32" width="10.625" style="1" customWidth="1"/>
    <col min="33" max="33" width="2.625" style="1" customWidth="1"/>
    <col min="34" max="35" width="7.625" style="1" customWidth="1"/>
    <col min="36" max="36" width="2.625" style="1" customWidth="1"/>
    <col min="37" max="37" width="10.625" style="1" customWidth="1"/>
    <col min="38" max="38" width="2.625" style="1" customWidth="1"/>
    <col min="39" max="39" width="6.625" style="1" hidden="1" customWidth="1"/>
    <col min="40" max="16384" width="9" style="1"/>
  </cols>
  <sheetData>
    <row r="1" spans="1:39" ht="35.1" customHeight="1" x14ac:dyDescent="0.3">
      <c r="A1" s="16" t="s">
        <v>808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</row>
    <row r="2" spans="1:39" ht="20.25" customHeight="1" x14ac:dyDescent="0.3">
      <c r="A2" s="19" t="s">
        <v>501</v>
      </c>
      <c r="W2" s="51" t="s">
        <v>512</v>
      </c>
      <c r="AB2" s="51" t="s">
        <v>512</v>
      </c>
    </row>
    <row r="3" spans="1:39" ht="20.25" customHeight="1" x14ac:dyDescent="0.3">
      <c r="I3" s="45"/>
      <c r="J3" s="45"/>
      <c r="L3" s="45"/>
      <c r="M3" s="45"/>
      <c r="R3" s="20" t="s">
        <v>485</v>
      </c>
      <c r="W3" s="58" t="str">
        <f>IF(W6='17년일입'!W6,"OK","@@")</f>
        <v>@@</v>
      </c>
      <c r="X3" s="59"/>
      <c r="Y3" s="58" t="str">
        <f>IF(COUNTIF(Y6:Y39,"검토")&gt;0,"@@","OK")</f>
        <v>OK</v>
      </c>
      <c r="AB3" s="58" t="str">
        <f>IF(AB6='17년일입'!AB6,"OK","@@")</f>
        <v>OK</v>
      </c>
      <c r="AD3" s="58" t="str">
        <f>IF(COUNTIF(AD6:AD39,"검토")&gt;0,"@@","OK")</f>
        <v>OK</v>
      </c>
    </row>
    <row r="4" spans="1:39" s="18" customFormat="1" ht="30" customHeight="1" x14ac:dyDescent="0.3">
      <c r="A4" s="236" t="s">
        <v>475</v>
      </c>
      <c r="B4" s="243" t="s">
        <v>476</v>
      </c>
      <c r="C4" s="242" t="s">
        <v>477</v>
      </c>
      <c r="D4" s="241" t="s">
        <v>484</v>
      </c>
      <c r="E4" s="240" t="s">
        <v>478</v>
      </c>
      <c r="F4" s="250" t="s">
        <v>908</v>
      </c>
      <c r="G4" s="239" t="s">
        <v>479</v>
      </c>
      <c r="H4" s="237" t="s">
        <v>798</v>
      </c>
      <c r="I4" s="244" t="s">
        <v>799</v>
      </c>
      <c r="J4" s="268"/>
      <c r="K4" s="246" t="s">
        <v>800</v>
      </c>
      <c r="L4" s="248" t="s">
        <v>801</v>
      </c>
      <c r="M4" s="249"/>
      <c r="N4" s="234" t="s">
        <v>802</v>
      </c>
      <c r="O4" s="254" t="s">
        <v>483</v>
      </c>
      <c r="P4" s="260" t="s">
        <v>827</v>
      </c>
      <c r="Q4" s="260" t="s">
        <v>828</v>
      </c>
      <c r="R4" s="253" t="s">
        <v>482</v>
      </c>
      <c r="T4" s="255" t="s">
        <v>486</v>
      </c>
      <c r="U4" s="184"/>
      <c r="V4" s="256" t="s">
        <v>487</v>
      </c>
      <c r="W4" s="256" t="s">
        <v>488</v>
      </c>
      <c r="X4" s="256"/>
      <c r="Y4" s="256"/>
      <c r="AA4" s="257" t="s">
        <v>487</v>
      </c>
      <c r="AB4" s="252" t="s">
        <v>492</v>
      </c>
      <c r="AC4" s="252"/>
      <c r="AD4" s="252"/>
      <c r="AF4" s="256" t="s">
        <v>493</v>
      </c>
      <c r="AH4" s="264" t="s">
        <v>513</v>
      </c>
      <c r="AI4" s="266" t="s">
        <v>514</v>
      </c>
      <c r="AK4" s="258" t="s">
        <v>494</v>
      </c>
      <c r="AM4" s="258" t="s">
        <v>495</v>
      </c>
    </row>
    <row r="5" spans="1:39" s="18" customFormat="1" ht="18" customHeight="1" x14ac:dyDescent="0.3">
      <c r="A5" s="236"/>
      <c r="B5" s="243"/>
      <c r="C5" s="242"/>
      <c r="D5" s="239"/>
      <c r="E5" s="240"/>
      <c r="F5" s="251"/>
      <c r="G5" s="239"/>
      <c r="H5" s="238"/>
      <c r="I5" s="186" t="s">
        <v>480</v>
      </c>
      <c r="J5" s="186" t="s">
        <v>481</v>
      </c>
      <c r="K5" s="247"/>
      <c r="L5" s="116" t="s">
        <v>480</v>
      </c>
      <c r="M5" s="116" t="s">
        <v>481</v>
      </c>
      <c r="N5" s="235"/>
      <c r="O5" s="254"/>
      <c r="P5" s="261"/>
      <c r="Q5" s="261"/>
      <c r="R5" s="253"/>
      <c r="T5" s="256"/>
      <c r="U5" s="184"/>
      <c r="V5" s="256"/>
      <c r="W5" s="182" t="s">
        <v>489</v>
      </c>
      <c r="X5" s="182" t="s">
        <v>490</v>
      </c>
      <c r="Y5" s="111" t="s">
        <v>491</v>
      </c>
      <c r="AA5" s="257"/>
      <c r="AB5" s="111" t="s">
        <v>489</v>
      </c>
      <c r="AC5" s="111" t="s">
        <v>490</v>
      </c>
      <c r="AD5" s="111" t="s">
        <v>491</v>
      </c>
      <c r="AF5" s="256"/>
      <c r="AH5" s="265"/>
      <c r="AI5" s="267"/>
      <c r="AK5" s="257"/>
      <c r="AM5" s="257"/>
    </row>
    <row r="6" spans="1:39" ht="50.1" customHeight="1" x14ac:dyDescent="0.3">
      <c r="A6" s="44" t="s">
        <v>500</v>
      </c>
      <c r="B6" s="21"/>
      <c r="C6" s="21"/>
      <c r="D6" s="21"/>
      <c r="E6" s="21"/>
      <c r="F6" s="21"/>
      <c r="G6" s="21"/>
      <c r="H6" s="37">
        <f t="shared" ref="H6:N6" si="0">SUBTOTAL(9,H7:H39)/2</f>
        <v>0</v>
      </c>
      <c r="I6" s="37">
        <f t="shared" si="0"/>
        <v>0</v>
      </c>
      <c r="J6" s="37">
        <f t="shared" si="0"/>
        <v>0</v>
      </c>
      <c r="K6" s="37">
        <f t="shared" si="0"/>
        <v>0</v>
      </c>
      <c r="L6" s="37">
        <f t="shared" si="0"/>
        <v>0</v>
      </c>
      <c r="M6" s="37">
        <f t="shared" si="0"/>
        <v>0</v>
      </c>
      <c r="N6" s="37">
        <f t="shared" si="0"/>
        <v>0</v>
      </c>
      <c r="O6" s="24"/>
      <c r="P6" s="24"/>
      <c r="Q6" s="24"/>
      <c r="R6" s="21"/>
      <c r="T6" s="24"/>
      <c r="V6" s="24"/>
      <c r="W6" s="37">
        <f>SUBTOTAL(9,W7:W39)</f>
        <v>0</v>
      </c>
      <c r="X6" s="37">
        <f>SUBTOTAL(9,X7:X39)</f>
        <v>0</v>
      </c>
      <c r="Y6" s="25" t="str">
        <f t="shared" ref="Y6" si="1">IF(SUM($I6:$J6)=SUM($W6:$X6),"OK","검토")</f>
        <v>OK</v>
      </c>
      <c r="AA6" s="24"/>
      <c r="AB6" s="37">
        <f>SUBTOTAL(9,AB7:AB39)</f>
        <v>0</v>
      </c>
      <c r="AC6" s="37">
        <f>SUBTOTAL(9,AC7:AC39)</f>
        <v>0</v>
      </c>
      <c r="AD6" s="25" t="str">
        <f t="shared" ref="AD6" si="2">IF(SUM($I6:$J6)=SUM($W6:$X6),"OK","검토")</f>
        <v>OK</v>
      </c>
      <c r="AF6" s="24"/>
      <c r="AH6" s="22"/>
      <c r="AI6" s="27"/>
      <c r="AK6" s="24"/>
      <c r="AM6" s="24"/>
    </row>
    <row r="7" spans="1:39" ht="50.1" customHeight="1" x14ac:dyDescent="0.3">
      <c r="A7" s="52" t="s">
        <v>922</v>
      </c>
      <c r="B7" s="53"/>
      <c r="C7" s="54"/>
      <c r="D7" s="53"/>
      <c r="E7" s="54"/>
      <c r="F7" s="54"/>
      <c r="G7" s="53"/>
      <c r="H7" s="55">
        <f t="shared" ref="H7:N7" si="3">SUM(H8:H17)</f>
        <v>0</v>
      </c>
      <c r="I7" s="55">
        <f t="shared" si="3"/>
        <v>0</v>
      </c>
      <c r="J7" s="55">
        <f t="shared" si="3"/>
        <v>0</v>
      </c>
      <c r="K7" s="55">
        <f t="shared" si="3"/>
        <v>0</v>
      </c>
      <c r="L7" s="55">
        <f t="shared" si="3"/>
        <v>0</v>
      </c>
      <c r="M7" s="55">
        <f t="shared" si="3"/>
        <v>0</v>
      </c>
      <c r="N7" s="55">
        <f t="shared" si="3"/>
        <v>0</v>
      </c>
      <c r="O7" s="56"/>
      <c r="P7" s="183"/>
      <c r="Q7" s="183"/>
      <c r="R7" s="57"/>
      <c r="T7" s="25"/>
      <c r="V7" s="25"/>
      <c r="W7" s="38"/>
      <c r="X7" s="38"/>
      <c r="Y7" s="25"/>
      <c r="AA7" s="25"/>
      <c r="AB7" s="38"/>
      <c r="AC7" s="38"/>
      <c r="AD7" s="25"/>
      <c r="AF7" s="25"/>
      <c r="AH7" s="22"/>
      <c r="AI7" s="60"/>
      <c r="AK7" s="25"/>
      <c r="AM7" s="25"/>
    </row>
    <row r="8" spans="1:39" ht="50.1" customHeight="1" x14ac:dyDescent="0.3">
      <c r="A8" s="201" t="str">
        <f>IFERROR(VLOOKUP($C8,구분표!$A$2:$C$313,2,FALSE),"")</f>
        <v/>
      </c>
      <c r="B8" s="202" t="str">
        <f>IFERROR(VLOOKUP($C8,구분표!$A$2:$C$313,3,FALSE),"")</f>
        <v/>
      </c>
      <c r="C8" s="203"/>
      <c r="D8" s="204"/>
      <c r="E8" s="205"/>
      <c r="F8" s="204"/>
      <c r="G8" s="206"/>
      <c r="H8" s="207"/>
      <c r="I8" s="208"/>
      <c r="J8" s="209"/>
      <c r="K8" s="210">
        <f>H8+I8+J8</f>
        <v>0</v>
      </c>
      <c r="L8" s="208"/>
      <c r="M8" s="209"/>
      <c r="N8" s="211">
        <f>H8+L8+M8</f>
        <v>0</v>
      </c>
      <c r="O8" s="212" t="str">
        <f t="shared" ref="O8:O17" si="4">IF(AND((K8=0),(N8&gt;0)),"O",IF(AND((I8&lt;0),(K8-N8&lt;0)),"O","X"))</f>
        <v>X</v>
      </c>
      <c r="P8" s="213"/>
      <c r="Q8" s="214"/>
      <c r="R8" s="215"/>
      <c r="S8" s="216"/>
      <c r="T8" s="212"/>
      <c r="U8" s="216"/>
      <c r="V8" s="212"/>
      <c r="W8" s="208">
        <f t="shared" ref="W8:X10" si="5">IF($V8&lt;&gt;"도비",IF($T8="국도비","직접입력",SUM($I8:$J8)),)</f>
        <v>0</v>
      </c>
      <c r="X8" s="208">
        <f t="shared" si="5"/>
        <v>0</v>
      </c>
      <c r="Y8" s="212" t="str">
        <f>IF(SUM($I8:$J8)=SUM($W8:$X8),"OK","검토")</f>
        <v>OK</v>
      </c>
      <c r="Z8" s="216"/>
      <c r="AA8" s="212"/>
      <c r="AB8" s="208">
        <f>IF($V8&lt;&gt;"도비",IF($T8="국도비","직접입력",SUM($L8:$M8)),)</f>
        <v>0</v>
      </c>
      <c r="AC8" s="208">
        <f>IF($V8="도비",SUM(L8:M8),IF($T8="국도비","직접입력",SUM(L8:M8)-AB8))</f>
        <v>0</v>
      </c>
      <c r="AD8" s="212" t="str">
        <f t="shared" ref="AD8:AD17" si="6">IF(SUM(L8:M8)=SUM(AB8:AC8),"OK","검토")</f>
        <v>OK</v>
      </c>
      <c r="AE8" s="216"/>
      <c r="AF8" s="212" t="s">
        <v>923</v>
      </c>
      <c r="AG8" s="216"/>
      <c r="AH8" s="202">
        <f t="shared" ref="AH8:AH17" si="7">IF(AF8="","",COUNTIF($AF$7:$AF$39,AF8))</f>
        <v>3</v>
      </c>
      <c r="AI8" s="214" t="str">
        <f t="shared" ref="AI8:AI17" si="8">IF(V8="","",IF(AND(V8="도비",AF8="세입없음"),"OK",IF(AND(V8&lt;&gt;"도비",AF8&lt;&gt;""),"OK","@@")))</f>
        <v/>
      </c>
      <c r="AJ8" s="216"/>
      <c r="AK8" s="212" t="str">
        <f t="array" ref="AK8">IF(C8="","",INDEX(구분표!$I$2:$I$313, MATCH(1,(구분표!$E$2:$E$313='17년기금출'!B8)*(구분표!$F$2:$F$313='17년기금출'!C8)*(구분표!$G$2:$G$313='17년기금출'!A8),0)))</f>
        <v/>
      </c>
      <c r="AM8" s="25"/>
    </row>
    <row r="9" spans="1:39" ht="50.1" customHeight="1" x14ac:dyDescent="0.3">
      <c r="A9" s="201" t="str">
        <f>IFERROR(VLOOKUP($C9,구분표!$A$2:$C$313,2,FALSE),"")</f>
        <v/>
      </c>
      <c r="B9" s="202" t="str">
        <f>IFERROR(VLOOKUP($C9,구분표!$A$2:$C$313,3,FALSE),"")</f>
        <v/>
      </c>
      <c r="C9" s="203"/>
      <c r="D9" s="204"/>
      <c r="E9" s="205"/>
      <c r="F9" s="204"/>
      <c r="G9" s="206"/>
      <c r="H9" s="207"/>
      <c r="I9" s="208"/>
      <c r="J9" s="209"/>
      <c r="K9" s="210">
        <f t="shared" ref="K9:K17" si="9">H9+I9+J9</f>
        <v>0</v>
      </c>
      <c r="L9" s="208"/>
      <c r="M9" s="209"/>
      <c r="N9" s="211">
        <f t="shared" ref="N9:N17" si="10">H9+L9+M9</f>
        <v>0</v>
      </c>
      <c r="O9" s="212" t="str">
        <f t="shared" si="4"/>
        <v>X</v>
      </c>
      <c r="P9" s="213"/>
      <c r="Q9" s="214"/>
      <c r="R9" s="215"/>
      <c r="S9" s="216"/>
      <c r="T9" s="212"/>
      <c r="U9" s="216"/>
      <c r="V9" s="212"/>
      <c r="W9" s="208">
        <f t="shared" si="5"/>
        <v>0</v>
      </c>
      <c r="X9" s="208">
        <f t="shared" si="5"/>
        <v>0</v>
      </c>
      <c r="Y9" s="212" t="str">
        <f>IF(SUM($I9:$J9)=SUM($W9:$X9),"OK","검토")</f>
        <v>OK</v>
      </c>
      <c r="Z9" s="216"/>
      <c r="AA9" s="212"/>
      <c r="AB9" s="208">
        <f>IF($V9&lt;&gt;"도비",IF($T9="국도비","직접입력",SUM($L9:$M9)),)</f>
        <v>0</v>
      </c>
      <c r="AC9" s="208">
        <f>IF($V9="도비",SUM(L9:M9),IF($T9="국도비","직접입력",SUM(L9:M9)-AB9))</f>
        <v>0</v>
      </c>
      <c r="AD9" s="212" t="str">
        <f t="shared" si="6"/>
        <v>OK</v>
      </c>
      <c r="AE9" s="216"/>
      <c r="AF9" s="212" t="s">
        <v>924</v>
      </c>
      <c r="AG9" s="216"/>
      <c r="AH9" s="202">
        <f t="shared" si="7"/>
        <v>3</v>
      </c>
      <c r="AI9" s="214" t="str">
        <f t="shared" si="8"/>
        <v/>
      </c>
      <c r="AJ9" s="216"/>
      <c r="AK9" s="212" t="str">
        <f t="array" ref="AK9">IF(C9="","",INDEX(구분표!$I$2:$I$313, MATCH(1,(구분표!$E$2:$E$313='17년기금출'!B9)*(구분표!$F$2:$F$313='17년기금출'!C9)*(구분표!$G$2:$G$313='17년기금출'!A9),0)))</f>
        <v/>
      </c>
      <c r="AM9" s="25"/>
    </row>
    <row r="10" spans="1:39" ht="50.1" customHeight="1" x14ac:dyDescent="0.3">
      <c r="A10" s="201" t="str">
        <f>IFERROR(VLOOKUP($C10,구분표!$A$2:$C$313,2,FALSE),"")</f>
        <v/>
      </c>
      <c r="B10" s="202" t="str">
        <f>IFERROR(VLOOKUP($C10,구분표!$A$2:$C$313,3,FALSE),"")</f>
        <v/>
      </c>
      <c r="C10" s="203"/>
      <c r="D10" s="204"/>
      <c r="E10" s="205"/>
      <c r="F10" s="204"/>
      <c r="G10" s="206"/>
      <c r="H10" s="207"/>
      <c r="I10" s="208"/>
      <c r="J10" s="209"/>
      <c r="K10" s="210">
        <f t="shared" si="9"/>
        <v>0</v>
      </c>
      <c r="L10" s="208"/>
      <c r="M10" s="209"/>
      <c r="N10" s="211">
        <f t="shared" si="10"/>
        <v>0</v>
      </c>
      <c r="O10" s="212" t="str">
        <f t="shared" si="4"/>
        <v>X</v>
      </c>
      <c r="P10" s="213"/>
      <c r="Q10" s="214"/>
      <c r="R10" s="215"/>
      <c r="S10" s="216"/>
      <c r="T10" s="212"/>
      <c r="U10" s="216"/>
      <c r="V10" s="212"/>
      <c r="W10" s="208">
        <f t="shared" si="5"/>
        <v>0</v>
      </c>
      <c r="X10" s="208">
        <f t="shared" si="5"/>
        <v>0</v>
      </c>
      <c r="Y10" s="212" t="str">
        <f t="shared" ref="Y10" si="11">IF(SUM($I10:$J10)=SUM($W10:$X10),"OK","검토")</f>
        <v>OK</v>
      </c>
      <c r="Z10" s="216"/>
      <c r="AA10" s="212"/>
      <c r="AB10" s="208">
        <f t="shared" ref="AB10" si="12">IF($V10&lt;&gt;"도비",IF($T10="국도비","직접입력",SUM($L10:$M10)),)</f>
        <v>0</v>
      </c>
      <c r="AC10" s="208">
        <f t="shared" ref="AC10:AC12" si="13">IF($V10="도비",SUM(L10:M10),IF($T10="국도비","직접입력",SUM(L10:M10)-AB10))</f>
        <v>0</v>
      </c>
      <c r="AD10" s="212" t="str">
        <f t="shared" si="6"/>
        <v>OK</v>
      </c>
      <c r="AE10" s="216"/>
      <c r="AF10" s="212" t="s">
        <v>924</v>
      </c>
      <c r="AG10" s="216"/>
      <c r="AH10" s="202">
        <f t="shared" si="7"/>
        <v>3</v>
      </c>
      <c r="AI10" s="214" t="str">
        <f t="shared" si="8"/>
        <v/>
      </c>
      <c r="AJ10" s="216"/>
      <c r="AK10" s="212" t="str">
        <f t="array" ref="AK10">IF(C10="","",INDEX(구분표!$I$2:$I$313, MATCH(1,(구분표!$E$2:$E$313='17년기금출'!B10)*(구분표!$F$2:$F$313='17년기금출'!C10)*(구분표!$G$2:$G$313='17년기금출'!A10),0)))</f>
        <v/>
      </c>
      <c r="AM10" s="25"/>
    </row>
    <row r="11" spans="1:39" ht="50.1" customHeight="1" x14ac:dyDescent="0.3">
      <c r="A11" s="31" t="str">
        <f>IFERROR(VLOOKUP($C11,구분표!$A$2:$C$313,2,FALSE),"")</f>
        <v/>
      </c>
      <c r="B11" s="22" t="str">
        <f>IFERROR(VLOOKUP($C11,구분표!$A$2:$C$313,3,FALSE),"")</f>
        <v/>
      </c>
      <c r="C11" s="29"/>
      <c r="D11" s="33"/>
      <c r="E11" s="34"/>
      <c r="F11" s="33"/>
      <c r="G11" s="113"/>
      <c r="H11" s="40"/>
      <c r="I11" s="38"/>
      <c r="J11" s="41"/>
      <c r="K11" s="46">
        <f t="shared" si="9"/>
        <v>0</v>
      </c>
      <c r="L11" s="38"/>
      <c r="M11" s="41"/>
      <c r="N11" s="48">
        <f t="shared" si="10"/>
        <v>0</v>
      </c>
      <c r="O11" s="25" t="str">
        <f t="shared" si="4"/>
        <v>X</v>
      </c>
      <c r="P11" s="60"/>
      <c r="Q11" s="60"/>
      <c r="R11" s="112"/>
      <c r="T11" s="25"/>
      <c r="V11" s="25"/>
      <c r="W11" s="38">
        <f>IF($V11&lt;&gt;"도비",IF($T11="국도비","직접입력",SUM($I11:$J11)),)</f>
        <v>0</v>
      </c>
      <c r="X11" s="38">
        <f>IF($V11="도비",SUM($I11:$J11),IF($T11="국도비","직접입력",SUM($I11:$J11)-$W11))</f>
        <v>0</v>
      </c>
      <c r="Y11" s="25" t="str">
        <f>IF(SUM($I11:$J11)=SUM($W11:$X11),"OK","검토")</f>
        <v>OK</v>
      </c>
      <c r="AA11" s="25"/>
      <c r="AB11" s="38">
        <f>IF($V11&lt;&gt;"도비",IF($T11="국도비","직접입력",SUM($L11:$M11)),)</f>
        <v>0</v>
      </c>
      <c r="AC11" s="38">
        <f t="shared" si="13"/>
        <v>0</v>
      </c>
      <c r="AD11" s="25" t="str">
        <f t="shared" si="6"/>
        <v>OK</v>
      </c>
      <c r="AF11" s="25" t="str">
        <f t="shared" ref="AF11:AF39" si="14">IF(V11="","",IF(V11="도비","세입없음","직접입력"))</f>
        <v/>
      </c>
      <c r="AH11" s="22" t="str">
        <f t="shared" si="7"/>
        <v/>
      </c>
      <c r="AI11" s="60" t="str">
        <f t="shared" si="8"/>
        <v/>
      </c>
      <c r="AK11" s="25" t="str">
        <f t="array" ref="AK11">IF(C11="","",INDEX(구분표!$I$2:$I$313, MATCH(1,(구분표!$E$2:$E$313='17년기금출'!B11)*(구분표!$F$2:$F$313='17년기금출'!C11)*(구분표!$G$2:$G$313='17년기금출'!A11),0)))</f>
        <v/>
      </c>
      <c r="AM11" s="25"/>
    </row>
    <row r="12" spans="1:39" ht="50.1" customHeight="1" x14ac:dyDescent="0.3">
      <c r="A12" s="31" t="str">
        <f>IFERROR(VLOOKUP($C12,구분표!$A$2:$C$313,2,FALSE),"")</f>
        <v/>
      </c>
      <c r="B12" s="22" t="str">
        <f>IFERROR(VLOOKUP($C12,구분표!$A$2:$C$313,3,FALSE),"")</f>
        <v/>
      </c>
      <c r="C12" s="29"/>
      <c r="D12" s="33"/>
      <c r="E12" s="34"/>
      <c r="F12" s="33"/>
      <c r="G12" s="113"/>
      <c r="H12" s="40"/>
      <c r="I12" s="38"/>
      <c r="J12" s="41"/>
      <c r="K12" s="46">
        <f t="shared" si="9"/>
        <v>0</v>
      </c>
      <c r="L12" s="38"/>
      <c r="M12" s="41"/>
      <c r="N12" s="48">
        <f t="shared" si="10"/>
        <v>0</v>
      </c>
      <c r="O12" s="25" t="str">
        <f t="shared" si="4"/>
        <v>X</v>
      </c>
      <c r="P12" s="60"/>
      <c r="Q12" s="60"/>
      <c r="R12" s="112"/>
      <c r="T12" s="25"/>
      <c r="V12" s="25"/>
      <c r="W12" s="38">
        <f t="shared" ref="W12" si="15">IF($V12&lt;&gt;"도비",IF($T12="국도비","직접입력",SUM($I12:$J12)),)</f>
        <v>0</v>
      </c>
      <c r="X12" s="38">
        <f t="shared" ref="X12" si="16">IF($V12="도비",SUM($I12:$J12),IF($T12="국도비","직접입력",SUM($I12:$J12)-$W12))</f>
        <v>0</v>
      </c>
      <c r="Y12" s="25" t="str">
        <f t="shared" ref="Y12" si="17">IF(SUM($I12:$J12)=SUM($W12:$X12),"OK","검토")</f>
        <v>OK</v>
      </c>
      <c r="AA12" s="25"/>
      <c r="AB12" s="38">
        <f t="shared" ref="AB12" si="18">IF($V12&lt;&gt;"도비",IF($T12="국도비","직접입력",SUM($L12:$M12)),)</f>
        <v>0</v>
      </c>
      <c r="AC12" s="38">
        <f t="shared" si="13"/>
        <v>0</v>
      </c>
      <c r="AD12" s="25" t="str">
        <f t="shared" si="6"/>
        <v>OK</v>
      </c>
      <c r="AF12" s="25" t="str">
        <f t="shared" si="14"/>
        <v/>
      </c>
      <c r="AH12" s="22" t="str">
        <f t="shared" si="7"/>
        <v/>
      </c>
      <c r="AI12" s="60" t="str">
        <f t="shared" si="8"/>
        <v/>
      </c>
      <c r="AK12" s="25" t="str">
        <f t="array" ref="AK12">IF(C12="","",INDEX(구분표!$I$2:$I$313, MATCH(1,(구분표!$E$2:$E$313='17년기금출'!B12)*(구분표!$F$2:$F$313='17년기금출'!C12)*(구분표!$G$2:$G$313='17년기금출'!A12),0)))</f>
        <v/>
      </c>
      <c r="AM12" s="25"/>
    </row>
    <row r="13" spans="1:39" ht="50.1" customHeight="1" x14ac:dyDescent="0.3">
      <c r="A13" s="31" t="str">
        <f>IFERROR(VLOOKUP($C13,구분표!$A$2:$C$313,2,FALSE),"")</f>
        <v/>
      </c>
      <c r="B13" s="22" t="str">
        <f>IFERROR(VLOOKUP($C13,구분표!$A$2:$C$313,3,FALSE),"")</f>
        <v/>
      </c>
      <c r="C13" s="29"/>
      <c r="D13" s="33"/>
      <c r="E13" s="34"/>
      <c r="F13" s="33"/>
      <c r="G13" s="113"/>
      <c r="H13" s="40"/>
      <c r="I13" s="38"/>
      <c r="J13" s="41"/>
      <c r="K13" s="46">
        <f t="shared" si="9"/>
        <v>0</v>
      </c>
      <c r="L13" s="38"/>
      <c r="M13" s="41"/>
      <c r="N13" s="48">
        <f t="shared" si="10"/>
        <v>0</v>
      </c>
      <c r="O13" s="25" t="str">
        <f t="shared" si="4"/>
        <v>X</v>
      </c>
      <c r="P13" s="60"/>
      <c r="Q13" s="60"/>
      <c r="R13" s="112"/>
      <c r="T13" s="25"/>
      <c r="V13" s="25"/>
      <c r="W13" s="38">
        <f>IF($V13&lt;&gt;"도비",IF($T13="국도비","직접입력",SUM($I13:$J13)),)</f>
        <v>0</v>
      </c>
      <c r="X13" s="38">
        <f>IF($V13="도비",SUM($I13:$J13),IF($T13="국도비","직접입력",SUM($I13:$J13)-$W13))</f>
        <v>0</v>
      </c>
      <c r="Y13" s="25" t="str">
        <f>IF(SUM($I13:$J13)=SUM($W13:$X13),"OK","검토")</f>
        <v>OK</v>
      </c>
      <c r="AA13" s="25"/>
      <c r="AB13" s="38">
        <f>IF($V13&lt;&gt;"도비",IF($T13="국도비","직접입력",SUM($L13:$M13)),)</f>
        <v>0</v>
      </c>
      <c r="AC13" s="38">
        <f>IF($V13="도비",SUM(L13:M13),IF($T13="국도비","직접입력",SUM(L13:M13)-AB13))</f>
        <v>0</v>
      </c>
      <c r="AD13" s="25" t="str">
        <f t="shared" si="6"/>
        <v>OK</v>
      </c>
      <c r="AF13" s="25" t="str">
        <f t="shared" si="14"/>
        <v/>
      </c>
      <c r="AH13" s="22" t="str">
        <f t="shared" si="7"/>
        <v/>
      </c>
      <c r="AI13" s="60" t="str">
        <f t="shared" si="8"/>
        <v/>
      </c>
      <c r="AK13" s="25" t="str">
        <f t="array" ref="AK13">IF(C13="","",INDEX(구분표!$I$2:$I$313, MATCH(1,(구분표!$E$2:$E$313='17년기금출'!B13)*(구분표!$F$2:$F$313='17년기금출'!C13)*(구분표!$G$2:$G$313='17년기금출'!A13),0)))</f>
        <v/>
      </c>
      <c r="AM13" s="25"/>
    </row>
    <row r="14" spans="1:39" ht="50.1" customHeight="1" x14ac:dyDescent="0.3">
      <c r="A14" s="31" t="str">
        <f>IFERROR(VLOOKUP($C14,구분표!$A$2:$C$313,2,FALSE),"")</f>
        <v/>
      </c>
      <c r="B14" s="22" t="str">
        <f>IFERROR(VLOOKUP($C14,구분표!$A$2:$C$313,3,FALSE),"")</f>
        <v/>
      </c>
      <c r="C14" s="29"/>
      <c r="D14" s="33"/>
      <c r="E14" s="34"/>
      <c r="F14" s="33"/>
      <c r="G14" s="113"/>
      <c r="H14" s="40"/>
      <c r="I14" s="38"/>
      <c r="J14" s="41"/>
      <c r="K14" s="46">
        <f t="shared" si="9"/>
        <v>0</v>
      </c>
      <c r="L14" s="38"/>
      <c r="M14" s="41"/>
      <c r="N14" s="48">
        <f t="shared" si="10"/>
        <v>0</v>
      </c>
      <c r="O14" s="25" t="str">
        <f t="shared" si="4"/>
        <v>X</v>
      </c>
      <c r="P14" s="60"/>
      <c r="Q14" s="60"/>
      <c r="R14" s="112"/>
      <c r="T14" s="25"/>
      <c r="V14" s="25"/>
      <c r="W14" s="38">
        <f>IF($V14&lt;&gt;"도비",IF($T14="국도비","직접입력",SUM($I14:$J14)),)</f>
        <v>0</v>
      </c>
      <c r="X14" s="38">
        <f>IF($V14="도비",SUM($I14:$J14),IF($T14="국도비","직접입력",SUM($I14:$J14)-$W14))</f>
        <v>0</v>
      </c>
      <c r="Y14" s="25" t="str">
        <f>IF(SUM($I14:$J14)=SUM($W14:$X14),"OK","검토")</f>
        <v>OK</v>
      </c>
      <c r="AA14" s="25"/>
      <c r="AB14" s="38">
        <f>IF($V14&lt;&gt;"도비",IF($T14="국도비","직접입력",SUM($L14:$M14)),)</f>
        <v>0</v>
      </c>
      <c r="AC14" s="38">
        <f>IF($V14="도비",SUM(L14:M14),IF($T14="국도비","직접입력",SUM(L14:M14)-AB14))</f>
        <v>0</v>
      </c>
      <c r="AD14" s="25" t="str">
        <f t="shared" si="6"/>
        <v>OK</v>
      </c>
      <c r="AF14" s="25" t="str">
        <f t="shared" si="14"/>
        <v/>
      </c>
      <c r="AH14" s="22" t="str">
        <f t="shared" si="7"/>
        <v/>
      </c>
      <c r="AI14" s="60" t="str">
        <f t="shared" si="8"/>
        <v/>
      </c>
      <c r="AK14" s="25" t="str">
        <f t="array" ref="AK14">IF(C14="","",INDEX(구분표!$I$2:$I$313, MATCH(1,(구분표!$E$2:$E$313='17년기금출'!B14)*(구분표!$F$2:$F$313='17년기금출'!C14)*(구분표!$G$2:$G$313='17년기금출'!A14),0)))</f>
        <v/>
      </c>
      <c r="AM14" s="25"/>
    </row>
    <row r="15" spans="1:39" ht="50.1" customHeight="1" x14ac:dyDescent="0.3">
      <c r="A15" s="31" t="str">
        <f>IFERROR(VLOOKUP($C15,구분표!$A$2:$C$313,2,FALSE),"")</f>
        <v/>
      </c>
      <c r="B15" s="22" t="str">
        <f>IFERROR(VLOOKUP($C15,구분표!$A$2:$C$313,3,FALSE),"")</f>
        <v/>
      </c>
      <c r="C15" s="29"/>
      <c r="D15" s="33"/>
      <c r="E15" s="34"/>
      <c r="F15" s="33"/>
      <c r="G15" s="113"/>
      <c r="H15" s="40"/>
      <c r="I15" s="38"/>
      <c r="J15" s="41"/>
      <c r="K15" s="46">
        <f t="shared" si="9"/>
        <v>0</v>
      </c>
      <c r="L15" s="38"/>
      <c r="M15" s="41"/>
      <c r="N15" s="48">
        <f t="shared" si="10"/>
        <v>0</v>
      </c>
      <c r="O15" s="25" t="str">
        <f t="shared" si="4"/>
        <v>X</v>
      </c>
      <c r="P15" s="60"/>
      <c r="Q15" s="60"/>
      <c r="R15" s="112"/>
      <c r="T15" s="25"/>
      <c r="V15" s="25"/>
      <c r="W15" s="38">
        <f>IF($V15&lt;&gt;"도비",IF($T15="국도비","직접입력",SUM($I15:$J15)),)</f>
        <v>0</v>
      </c>
      <c r="X15" s="38">
        <f>IF($V15="도비",SUM($I15:$J15),IF($T15="국도비","직접입력",SUM($I15:$J15)-$W15))</f>
        <v>0</v>
      </c>
      <c r="Y15" s="25" t="str">
        <f>IF(SUM($I15:$J15)=SUM($W15:$X15),"OK","검토")</f>
        <v>OK</v>
      </c>
      <c r="AA15" s="25"/>
      <c r="AB15" s="38">
        <f>IF($V15&lt;&gt;"도비",IF($T15="국도비","직접입력",SUM($L15:$M15)),)</f>
        <v>0</v>
      </c>
      <c r="AC15" s="38">
        <f>IF($V15="도비",SUM(L15:M15),IF($T15="국도비","직접입력",SUM(L15:M15)-AB15))</f>
        <v>0</v>
      </c>
      <c r="AD15" s="25" t="str">
        <f t="shared" si="6"/>
        <v>OK</v>
      </c>
      <c r="AF15" s="25" t="str">
        <f t="shared" si="14"/>
        <v/>
      </c>
      <c r="AH15" s="22" t="str">
        <f t="shared" si="7"/>
        <v/>
      </c>
      <c r="AI15" s="60" t="str">
        <f t="shared" si="8"/>
        <v/>
      </c>
      <c r="AK15" s="25" t="str">
        <f t="array" ref="AK15">IF(C15="","",INDEX(구분표!$I$2:$I$313, MATCH(1,(구분표!$E$2:$E$313='17년기금출'!B15)*(구분표!$F$2:$F$313='17년기금출'!C15)*(구분표!$G$2:$G$313='17년기금출'!A15),0)))</f>
        <v/>
      </c>
      <c r="AM15" s="25"/>
    </row>
    <row r="16" spans="1:39" ht="50.1" customHeight="1" x14ac:dyDescent="0.3">
      <c r="A16" s="31" t="str">
        <f>IFERROR(VLOOKUP($C16,구분표!$A$2:$C$313,2,FALSE),"")</f>
        <v/>
      </c>
      <c r="B16" s="22" t="str">
        <f>IFERROR(VLOOKUP($C16,구분표!$A$2:$C$313,3,FALSE),"")</f>
        <v/>
      </c>
      <c r="C16" s="29"/>
      <c r="D16" s="33"/>
      <c r="E16" s="34"/>
      <c r="F16" s="33"/>
      <c r="G16" s="113"/>
      <c r="H16" s="40"/>
      <c r="I16" s="38"/>
      <c r="J16" s="41"/>
      <c r="K16" s="46">
        <f t="shared" si="9"/>
        <v>0</v>
      </c>
      <c r="L16" s="38"/>
      <c r="M16" s="41"/>
      <c r="N16" s="48">
        <f t="shared" si="10"/>
        <v>0</v>
      </c>
      <c r="O16" s="25" t="str">
        <f t="shared" si="4"/>
        <v>X</v>
      </c>
      <c r="P16" s="60"/>
      <c r="Q16" s="60"/>
      <c r="R16" s="112"/>
      <c r="T16" s="25"/>
      <c r="V16" s="25"/>
      <c r="W16" s="38">
        <f>IF($V16&lt;&gt;"도비",IF($T16="국도비","직접입력",SUM($I16:$J16)),)</f>
        <v>0</v>
      </c>
      <c r="X16" s="38">
        <f>IF($V16="도비",SUM($I16:$J16),IF($T16="국도비","직접입력",SUM($I16:$J16)-$W16))</f>
        <v>0</v>
      </c>
      <c r="Y16" s="25" t="str">
        <f>IF(SUM($I16:$J16)=SUM($W16:$X16),"OK","검토")</f>
        <v>OK</v>
      </c>
      <c r="AA16" s="25"/>
      <c r="AB16" s="38">
        <f>IF($V16&lt;&gt;"도비",IF($T16="국도비","직접입력",SUM($L16:$M16)),)</f>
        <v>0</v>
      </c>
      <c r="AC16" s="38">
        <f t="shared" ref="AC16" si="19">IF($V16="도비",SUM(L16:M16),IF($T16="국도비","직접입력",SUM(L16:M16)-AB16))</f>
        <v>0</v>
      </c>
      <c r="AD16" s="25" t="str">
        <f t="shared" si="6"/>
        <v>OK</v>
      </c>
      <c r="AF16" s="25" t="str">
        <f t="shared" si="14"/>
        <v/>
      </c>
      <c r="AH16" s="22" t="str">
        <f t="shared" si="7"/>
        <v/>
      </c>
      <c r="AI16" s="60" t="str">
        <f t="shared" si="8"/>
        <v/>
      </c>
      <c r="AK16" s="25" t="str">
        <f t="array" ref="AK16">IF(C16="","",INDEX(구분표!$I$2:$I$313, MATCH(1,(구분표!$E$2:$E$313='17년기금출'!B16)*(구분표!$F$2:$F$313='17년기금출'!C16)*(구분표!$G$2:$G$313='17년기금출'!A16),0)))</f>
        <v/>
      </c>
      <c r="AM16" s="25"/>
    </row>
    <row r="17" spans="1:39" ht="50.1" customHeight="1" x14ac:dyDescent="0.3">
      <c r="A17" s="31" t="str">
        <f>IFERROR(VLOOKUP($C17,구분표!$A$2:$C$313,2,FALSE),"")</f>
        <v/>
      </c>
      <c r="B17" s="22" t="str">
        <f>IFERROR(VLOOKUP($C17,구분표!$A$2:$C$313,3,FALSE),"")</f>
        <v/>
      </c>
      <c r="C17" s="29"/>
      <c r="D17" s="33"/>
      <c r="E17" s="34"/>
      <c r="F17" s="33"/>
      <c r="G17" s="33"/>
      <c r="H17" s="40"/>
      <c r="I17" s="38"/>
      <c r="J17" s="41"/>
      <c r="K17" s="46">
        <f t="shared" si="9"/>
        <v>0</v>
      </c>
      <c r="L17" s="38"/>
      <c r="M17" s="41"/>
      <c r="N17" s="48">
        <f t="shared" si="10"/>
        <v>0</v>
      </c>
      <c r="O17" s="25" t="str">
        <f t="shared" si="4"/>
        <v>X</v>
      </c>
      <c r="P17" s="60"/>
      <c r="Q17" s="60"/>
      <c r="R17" s="27"/>
      <c r="T17" s="25"/>
      <c r="V17" s="25"/>
      <c r="W17" s="38">
        <f>IF($V17&lt;&gt;"도비",IF($T17="국도비","직접입력",SUM($I17:$J17)),)</f>
        <v>0</v>
      </c>
      <c r="X17" s="38">
        <f>IF($V17="도비",SUM($I17:$J17),IF($T17="국도비","직접입력",SUM($I17:$J17)-$W17))</f>
        <v>0</v>
      </c>
      <c r="Y17" s="25" t="str">
        <f>IF(SUM($I17:$J17)=SUM($W17:$X17),"OK","검토")</f>
        <v>OK</v>
      </c>
      <c r="AA17" s="25"/>
      <c r="AB17" s="38">
        <f>IF($V17&lt;&gt;"도비",IF($T17="국도비","직접입력",SUM($L17:$M17)),)</f>
        <v>0</v>
      </c>
      <c r="AC17" s="38">
        <f>IF($V17="도비",SUM(L17:M17),IF($T17="국도비","직접입력",SUM(L17:M17)-AB17))</f>
        <v>0</v>
      </c>
      <c r="AD17" s="25" t="str">
        <f t="shared" si="6"/>
        <v>OK</v>
      </c>
      <c r="AF17" s="25" t="str">
        <f t="shared" si="14"/>
        <v/>
      </c>
      <c r="AH17" s="22" t="str">
        <f t="shared" si="7"/>
        <v/>
      </c>
      <c r="AI17" s="60" t="str">
        <f t="shared" si="8"/>
        <v/>
      </c>
      <c r="AK17" s="25" t="str">
        <f t="array" ref="AK17">IF(C17="","",INDEX(구분표!$I$2:$I$313, MATCH(1,(구분표!$E$2:$E$313='17년기금출'!B17)*(구분표!$F$2:$F$313='17년기금출'!C17)*(구분표!$G$2:$G$313='17년기금출'!A17),0)))</f>
        <v/>
      </c>
      <c r="AM17" s="25"/>
    </row>
    <row r="18" spans="1:39" ht="50.1" customHeight="1" x14ac:dyDescent="0.3">
      <c r="A18" s="52" t="s">
        <v>809</v>
      </c>
      <c r="B18" s="53"/>
      <c r="C18" s="54"/>
      <c r="D18" s="53"/>
      <c r="E18" s="54"/>
      <c r="F18" s="54"/>
      <c r="G18" s="53"/>
      <c r="H18" s="55">
        <f t="shared" ref="H18:N18" si="20">SUM(H19:H28)</f>
        <v>0</v>
      </c>
      <c r="I18" s="55">
        <f t="shared" si="20"/>
        <v>0</v>
      </c>
      <c r="J18" s="55">
        <f t="shared" si="20"/>
        <v>0</v>
      </c>
      <c r="K18" s="55">
        <f t="shared" si="20"/>
        <v>0</v>
      </c>
      <c r="L18" s="55">
        <f t="shared" si="20"/>
        <v>0</v>
      </c>
      <c r="M18" s="55">
        <f t="shared" si="20"/>
        <v>0</v>
      </c>
      <c r="N18" s="55">
        <f t="shared" si="20"/>
        <v>0</v>
      </c>
      <c r="O18" s="56"/>
      <c r="P18" s="183"/>
      <c r="Q18" s="183"/>
      <c r="R18" s="57"/>
      <c r="T18" s="25"/>
      <c r="V18" s="25"/>
      <c r="W18" s="38"/>
      <c r="X18" s="38"/>
      <c r="Y18" s="25"/>
      <c r="AA18" s="25"/>
      <c r="AB18" s="38"/>
      <c r="AC18" s="38"/>
      <c r="AD18" s="25"/>
      <c r="AF18" s="25" t="str">
        <f t="shared" si="14"/>
        <v/>
      </c>
      <c r="AH18" s="22"/>
      <c r="AI18" s="60"/>
      <c r="AK18" s="25"/>
      <c r="AM18" s="25"/>
    </row>
    <row r="19" spans="1:39" ht="50.1" customHeight="1" x14ac:dyDescent="0.3">
      <c r="A19" s="31" t="str">
        <f>IFERROR(VLOOKUP($C19,구분표!$A$2:$C$313,2,FALSE),"")</f>
        <v/>
      </c>
      <c r="B19" s="22" t="str">
        <f>IFERROR(VLOOKUP($C19,구분표!$A$2:$C$313,3,FALSE),"")</f>
        <v/>
      </c>
      <c r="C19" s="29"/>
      <c r="D19" s="33"/>
      <c r="E19" s="34"/>
      <c r="F19" s="34"/>
      <c r="G19" s="113"/>
      <c r="H19" s="40"/>
      <c r="I19" s="38"/>
      <c r="J19" s="41"/>
      <c r="K19" s="46">
        <f t="shared" ref="K19:K28" si="21">H19+I19+J19</f>
        <v>0</v>
      </c>
      <c r="L19" s="38"/>
      <c r="M19" s="41"/>
      <c r="N19" s="48">
        <f t="shared" ref="N19:N28" si="22">H19+L19+M19</f>
        <v>0</v>
      </c>
      <c r="O19" s="25" t="str">
        <f t="shared" ref="O19:O28" si="23">IF(AND((K19=0),(N19&gt;0)),"O",IF(AND((I19&lt;0),(K19-N19&lt;0)),"O","X"))</f>
        <v>X</v>
      </c>
      <c r="P19" s="60"/>
      <c r="Q19" s="60"/>
      <c r="R19" s="27"/>
      <c r="T19" s="25"/>
      <c r="V19" s="25"/>
      <c r="W19" s="38">
        <f t="shared" ref="W19:W28" si="24">IF($V19&lt;&gt;"도비",IF($T19="국도비","직접입력",SUM($I19:$J19)),)</f>
        <v>0</v>
      </c>
      <c r="X19" s="38">
        <f t="shared" ref="X19:X28" si="25">IF($V19="도비",SUM($I19:$J19),IF($T19="국도비","직접입력",SUM($I19:$J19)-$W19))</f>
        <v>0</v>
      </c>
      <c r="Y19" s="25" t="str">
        <f t="shared" ref="Y19:Y28" si="26">IF(SUM($I19:$J19)=SUM($W19:$X19),"OK","검토")</f>
        <v>OK</v>
      </c>
      <c r="AA19" s="25"/>
      <c r="AB19" s="38">
        <f t="shared" ref="AB19:AB28" si="27">IF($V19&lt;&gt;"도비",IF($T19="국도비","직접입력",SUM($L19:$M19)),)</f>
        <v>0</v>
      </c>
      <c r="AC19" s="38">
        <f>IF($V19="도비",SUM(L19:M19),IF($T19="국도비","직접입력",SUM(L19:M19)-AB19))</f>
        <v>0</v>
      </c>
      <c r="AD19" s="25" t="str">
        <f t="shared" ref="AD19:AD28" si="28">IF(SUM(L19:M19)=SUM(AB19:AC19),"OK","검토")</f>
        <v>OK</v>
      </c>
      <c r="AF19" s="25" t="str">
        <f t="shared" si="14"/>
        <v/>
      </c>
      <c r="AH19" s="22" t="str">
        <f t="shared" ref="AH19:AH28" si="29">IF(AF19="","",COUNTIF($AF$7:$AF$39,AF19))</f>
        <v/>
      </c>
      <c r="AI19" s="60" t="str">
        <f t="shared" ref="AI19:AI28" si="30">IF(V19="","",IF(AND(V19="도비",AF19="세입없음"),"OK",IF(AND(V19&lt;&gt;"도비",AF19&lt;&gt;""),"OK","@@")))</f>
        <v/>
      </c>
      <c r="AK19" s="25" t="str">
        <f t="array" ref="AK19">IF(C19="","",INDEX(구분표!$I$2:$I$313, MATCH(1,(구분표!$E$2:$E$313='17년기금출'!B19)*(구분표!$F$2:$F$313='17년기금출'!C19)*(구분표!$G$2:$G$313='17년기금출'!A19),0)))</f>
        <v/>
      </c>
      <c r="AM19" s="25"/>
    </row>
    <row r="20" spans="1:39" ht="50.1" customHeight="1" x14ac:dyDescent="0.3">
      <c r="A20" s="31" t="str">
        <f>IFERROR(VLOOKUP($C20,구분표!$A$2:$C$313,2,FALSE),"")</f>
        <v/>
      </c>
      <c r="B20" s="22" t="str">
        <f>IFERROR(VLOOKUP($C20,구분표!$A$2:$C$313,3,FALSE),"")</f>
        <v/>
      </c>
      <c r="C20" s="29"/>
      <c r="D20" s="33"/>
      <c r="E20" s="34"/>
      <c r="F20" s="34"/>
      <c r="G20" s="113"/>
      <c r="H20" s="40"/>
      <c r="I20" s="38"/>
      <c r="J20" s="41"/>
      <c r="K20" s="46">
        <f t="shared" si="21"/>
        <v>0</v>
      </c>
      <c r="L20" s="38"/>
      <c r="M20" s="41"/>
      <c r="N20" s="48">
        <f t="shared" si="22"/>
        <v>0</v>
      </c>
      <c r="O20" s="25" t="str">
        <f t="shared" si="23"/>
        <v>X</v>
      </c>
      <c r="P20" s="60"/>
      <c r="Q20" s="60"/>
      <c r="R20" s="27"/>
      <c r="T20" s="25"/>
      <c r="V20" s="25"/>
      <c r="W20" s="38">
        <f t="shared" si="24"/>
        <v>0</v>
      </c>
      <c r="X20" s="38">
        <f t="shared" si="25"/>
        <v>0</v>
      </c>
      <c r="Y20" s="25" t="str">
        <f t="shared" si="26"/>
        <v>OK</v>
      </c>
      <c r="AA20" s="25"/>
      <c r="AB20" s="38">
        <f t="shared" si="27"/>
        <v>0</v>
      </c>
      <c r="AC20" s="38">
        <f>IF($V20="도비",SUM(L20:M20),IF($T20="국도비","직접입력",SUM(L20:M20)-AB20))</f>
        <v>0</v>
      </c>
      <c r="AD20" s="25" t="str">
        <f t="shared" si="28"/>
        <v>OK</v>
      </c>
      <c r="AF20" s="25" t="str">
        <f t="shared" si="14"/>
        <v/>
      </c>
      <c r="AH20" s="22" t="str">
        <f t="shared" si="29"/>
        <v/>
      </c>
      <c r="AI20" s="60" t="str">
        <f t="shared" si="30"/>
        <v/>
      </c>
      <c r="AK20" s="25" t="str">
        <f t="array" ref="AK20">IF(C20="","",INDEX(구분표!$I$2:$I$313, MATCH(1,(구분표!$E$2:$E$313='17년기금출'!B20)*(구분표!$F$2:$F$313='17년기금출'!C20)*(구분표!$G$2:$G$313='17년기금출'!A20),0)))</f>
        <v/>
      </c>
      <c r="AM20" s="25"/>
    </row>
    <row r="21" spans="1:39" ht="50.1" customHeight="1" x14ac:dyDescent="0.3">
      <c r="A21" s="31" t="str">
        <f>IFERROR(VLOOKUP($C21,구분표!$A$2:$C$313,2,FALSE),"")</f>
        <v/>
      </c>
      <c r="B21" s="22" t="str">
        <f>IFERROR(VLOOKUP($C21,구분표!$A$2:$C$313,3,FALSE),"")</f>
        <v/>
      </c>
      <c r="C21" s="29"/>
      <c r="D21" s="33"/>
      <c r="E21" s="34"/>
      <c r="F21" s="34"/>
      <c r="G21" s="113"/>
      <c r="H21" s="40"/>
      <c r="I21" s="38"/>
      <c r="J21" s="41"/>
      <c r="K21" s="46">
        <f t="shared" si="21"/>
        <v>0</v>
      </c>
      <c r="L21" s="38"/>
      <c r="M21" s="41"/>
      <c r="N21" s="48">
        <f t="shared" si="22"/>
        <v>0</v>
      </c>
      <c r="O21" s="25" t="str">
        <f t="shared" si="23"/>
        <v>X</v>
      </c>
      <c r="P21" s="60"/>
      <c r="Q21" s="60"/>
      <c r="R21" s="112"/>
      <c r="T21" s="25"/>
      <c r="V21" s="25"/>
      <c r="W21" s="38">
        <f t="shared" si="24"/>
        <v>0</v>
      </c>
      <c r="X21" s="38">
        <f t="shared" si="25"/>
        <v>0</v>
      </c>
      <c r="Y21" s="25" t="str">
        <f t="shared" si="26"/>
        <v>OK</v>
      </c>
      <c r="AA21" s="25"/>
      <c r="AB21" s="38">
        <f t="shared" si="27"/>
        <v>0</v>
      </c>
      <c r="AC21" s="38">
        <f>IF($V21="도비",SUM(L21:M21),IF($T21="국도비","직접입력",SUM(L21:M21)-AB21))</f>
        <v>0</v>
      </c>
      <c r="AD21" s="25" t="str">
        <f t="shared" si="28"/>
        <v>OK</v>
      </c>
      <c r="AF21" s="25" t="str">
        <f t="shared" si="14"/>
        <v/>
      </c>
      <c r="AH21" s="22" t="str">
        <f t="shared" si="29"/>
        <v/>
      </c>
      <c r="AI21" s="60" t="str">
        <f t="shared" si="30"/>
        <v/>
      </c>
      <c r="AK21" s="25" t="str">
        <f t="array" ref="AK21">IF(C21="","",INDEX(구분표!$I$2:$I$313, MATCH(1,(구분표!$E$2:$E$313='17년기금출'!B21)*(구분표!$F$2:$F$313='17년기금출'!C21)*(구분표!$G$2:$G$313='17년기금출'!A21),0)))</f>
        <v/>
      </c>
      <c r="AM21" s="25"/>
    </row>
    <row r="22" spans="1:39" ht="50.1" customHeight="1" x14ac:dyDescent="0.3">
      <c r="A22" s="31" t="str">
        <f>IFERROR(VLOOKUP($C22,구분표!$A$2:$C$313,2,FALSE),"")</f>
        <v/>
      </c>
      <c r="B22" s="22" t="str">
        <f>IFERROR(VLOOKUP($C22,구분표!$A$2:$C$313,3,FALSE),"")</f>
        <v/>
      </c>
      <c r="C22" s="29"/>
      <c r="D22" s="33"/>
      <c r="E22" s="34"/>
      <c r="F22" s="34"/>
      <c r="G22" s="113"/>
      <c r="H22" s="40"/>
      <c r="I22" s="38"/>
      <c r="J22" s="41"/>
      <c r="K22" s="46">
        <f t="shared" si="21"/>
        <v>0</v>
      </c>
      <c r="L22" s="38"/>
      <c r="M22" s="41"/>
      <c r="N22" s="48">
        <f t="shared" si="22"/>
        <v>0</v>
      </c>
      <c r="O22" s="25" t="str">
        <f t="shared" si="23"/>
        <v>X</v>
      </c>
      <c r="P22" s="60"/>
      <c r="Q22" s="60"/>
      <c r="R22" s="112"/>
      <c r="T22" s="25"/>
      <c r="V22" s="25"/>
      <c r="W22" s="38">
        <f t="shared" si="24"/>
        <v>0</v>
      </c>
      <c r="X22" s="38">
        <f t="shared" si="25"/>
        <v>0</v>
      </c>
      <c r="Y22" s="25" t="str">
        <f t="shared" si="26"/>
        <v>OK</v>
      </c>
      <c r="AA22" s="25"/>
      <c r="AB22" s="38">
        <f t="shared" si="27"/>
        <v>0</v>
      </c>
      <c r="AC22" s="38">
        <f>IF($V22="도비",SUM(L22:M22),IF($T22="국도비","직접입력",SUM(L22:M22)-AB22))</f>
        <v>0</v>
      </c>
      <c r="AD22" s="25" t="str">
        <f t="shared" si="28"/>
        <v>OK</v>
      </c>
      <c r="AF22" s="25" t="str">
        <f t="shared" si="14"/>
        <v/>
      </c>
      <c r="AH22" s="22" t="str">
        <f t="shared" si="29"/>
        <v/>
      </c>
      <c r="AI22" s="60" t="str">
        <f t="shared" si="30"/>
        <v/>
      </c>
      <c r="AK22" s="25" t="str">
        <f t="array" ref="AK22">IF(C22="","",INDEX(구분표!$I$2:$I$313, MATCH(1,(구분표!$E$2:$E$313='17년기금출'!B22)*(구분표!$F$2:$F$313='17년기금출'!C22)*(구분표!$G$2:$G$313='17년기금출'!A22),0)))</f>
        <v/>
      </c>
      <c r="AM22" s="25"/>
    </row>
    <row r="23" spans="1:39" ht="50.1" customHeight="1" x14ac:dyDescent="0.3">
      <c r="A23" s="31" t="str">
        <f>IFERROR(VLOOKUP($C23,구분표!$A$2:$C$313,2,FALSE),"")</f>
        <v/>
      </c>
      <c r="B23" s="22" t="str">
        <f>IFERROR(VLOOKUP($C23,구분표!$A$2:$C$313,3,FALSE),"")</f>
        <v/>
      </c>
      <c r="C23" s="29"/>
      <c r="D23" s="33"/>
      <c r="E23" s="34"/>
      <c r="F23" s="34"/>
      <c r="G23" s="113"/>
      <c r="H23" s="40"/>
      <c r="I23" s="38"/>
      <c r="J23" s="41"/>
      <c r="K23" s="46">
        <f t="shared" si="21"/>
        <v>0</v>
      </c>
      <c r="L23" s="38"/>
      <c r="M23" s="41"/>
      <c r="N23" s="48">
        <f t="shared" si="22"/>
        <v>0</v>
      </c>
      <c r="O23" s="25" t="str">
        <f t="shared" si="23"/>
        <v>X</v>
      </c>
      <c r="P23" s="60"/>
      <c r="Q23" s="60"/>
      <c r="R23" s="112"/>
      <c r="T23" s="25"/>
      <c r="V23" s="25"/>
      <c r="W23" s="38">
        <f t="shared" si="24"/>
        <v>0</v>
      </c>
      <c r="X23" s="38">
        <f t="shared" si="25"/>
        <v>0</v>
      </c>
      <c r="Y23" s="25" t="str">
        <f t="shared" si="26"/>
        <v>OK</v>
      </c>
      <c r="AA23" s="25"/>
      <c r="AB23" s="38">
        <f t="shared" si="27"/>
        <v>0</v>
      </c>
      <c r="AC23" s="38">
        <f t="shared" ref="AC23:AC25" si="31">IF($V23="도비",SUM(L23:M23),IF($T23="국도비","직접입력",SUM(L23:M23)-AB23))</f>
        <v>0</v>
      </c>
      <c r="AD23" s="25" t="str">
        <f t="shared" si="28"/>
        <v>OK</v>
      </c>
      <c r="AF23" s="25" t="str">
        <f t="shared" si="14"/>
        <v/>
      </c>
      <c r="AH23" s="22" t="str">
        <f t="shared" si="29"/>
        <v/>
      </c>
      <c r="AI23" s="60" t="str">
        <f t="shared" si="30"/>
        <v/>
      </c>
      <c r="AK23" s="25" t="str">
        <f t="array" ref="AK23">IF(C23="","",INDEX(구분표!$I$2:$I$313, MATCH(1,(구분표!$E$2:$E$313='17년기금출'!B23)*(구분표!$F$2:$F$313='17년기금출'!C23)*(구분표!$G$2:$G$313='17년기금출'!A23),0)))</f>
        <v/>
      </c>
      <c r="AM23" s="25"/>
    </row>
    <row r="24" spans="1:39" ht="50.1" customHeight="1" x14ac:dyDescent="0.3">
      <c r="A24" s="31" t="str">
        <f>IFERROR(VLOOKUP($C24,구분표!$A$2:$C$313,2,FALSE),"")</f>
        <v/>
      </c>
      <c r="B24" s="22" t="str">
        <f>IFERROR(VLOOKUP($C24,구분표!$A$2:$C$313,3,FALSE),"")</f>
        <v/>
      </c>
      <c r="C24" s="29"/>
      <c r="D24" s="33"/>
      <c r="E24" s="34"/>
      <c r="F24" s="34"/>
      <c r="G24" s="113"/>
      <c r="H24" s="40"/>
      <c r="I24" s="38"/>
      <c r="J24" s="41"/>
      <c r="K24" s="46">
        <f t="shared" si="21"/>
        <v>0</v>
      </c>
      <c r="L24" s="38"/>
      <c r="M24" s="41"/>
      <c r="N24" s="48">
        <f t="shared" si="22"/>
        <v>0</v>
      </c>
      <c r="O24" s="25" t="str">
        <f t="shared" si="23"/>
        <v>X</v>
      </c>
      <c r="P24" s="60"/>
      <c r="Q24" s="60"/>
      <c r="R24" s="112"/>
      <c r="T24" s="25"/>
      <c r="V24" s="25"/>
      <c r="W24" s="38">
        <f t="shared" si="24"/>
        <v>0</v>
      </c>
      <c r="X24" s="38">
        <f t="shared" si="25"/>
        <v>0</v>
      </c>
      <c r="Y24" s="25" t="str">
        <f t="shared" si="26"/>
        <v>OK</v>
      </c>
      <c r="AA24" s="25"/>
      <c r="AB24" s="38">
        <f t="shared" si="27"/>
        <v>0</v>
      </c>
      <c r="AC24" s="38">
        <f t="shared" si="31"/>
        <v>0</v>
      </c>
      <c r="AD24" s="25" t="str">
        <f t="shared" si="28"/>
        <v>OK</v>
      </c>
      <c r="AF24" s="25" t="str">
        <f t="shared" si="14"/>
        <v/>
      </c>
      <c r="AH24" s="22" t="str">
        <f t="shared" si="29"/>
        <v/>
      </c>
      <c r="AI24" s="60" t="str">
        <f t="shared" si="30"/>
        <v/>
      </c>
      <c r="AK24" s="25" t="str">
        <f t="array" ref="AK24">IF(C24="","",INDEX(구분표!$I$2:$I$313, MATCH(1,(구분표!$E$2:$E$313='17년기금출'!B24)*(구분표!$F$2:$F$313='17년기금출'!C24)*(구분표!$G$2:$G$313='17년기금출'!A24),0)))</f>
        <v/>
      </c>
      <c r="AM24" s="25"/>
    </row>
    <row r="25" spans="1:39" ht="50.1" customHeight="1" x14ac:dyDescent="0.3">
      <c r="A25" s="31" t="str">
        <f>IFERROR(VLOOKUP($C25,구분표!$A$2:$C$313,2,FALSE),"")</f>
        <v/>
      </c>
      <c r="B25" s="22" t="str">
        <f>IFERROR(VLOOKUP($C25,구분표!$A$2:$C$313,3,FALSE),"")</f>
        <v/>
      </c>
      <c r="C25" s="29"/>
      <c r="D25" s="33"/>
      <c r="E25" s="34"/>
      <c r="F25" s="34"/>
      <c r="G25" s="113"/>
      <c r="H25" s="40"/>
      <c r="I25" s="38"/>
      <c r="J25" s="41"/>
      <c r="K25" s="46">
        <f t="shared" si="21"/>
        <v>0</v>
      </c>
      <c r="L25" s="38"/>
      <c r="M25" s="41"/>
      <c r="N25" s="48">
        <f t="shared" si="22"/>
        <v>0</v>
      </c>
      <c r="O25" s="25" t="str">
        <f t="shared" si="23"/>
        <v>X</v>
      </c>
      <c r="P25" s="60"/>
      <c r="Q25" s="60"/>
      <c r="R25" s="112"/>
      <c r="T25" s="25"/>
      <c r="V25" s="25"/>
      <c r="W25" s="38">
        <f t="shared" si="24"/>
        <v>0</v>
      </c>
      <c r="X25" s="38">
        <f t="shared" si="25"/>
        <v>0</v>
      </c>
      <c r="Y25" s="25" t="str">
        <f t="shared" si="26"/>
        <v>OK</v>
      </c>
      <c r="AA25" s="25"/>
      <c r="AB25" s="38">
        <f t="shared" si="27"/>
        <v>0</v>
      </c>
      <c r="AC25" s="38">
        <f t="shared" si="31"/>
        <v>0</v>
      </c>
      <c r="AD25" s="25" t="str">
        <f t="shared" si="28"/>
        <v>OK</v>
      </c>
      <c r="AF25" s="25" t="str">
        <f t="shared" si="14"/>
        <v/>
      </c>
      <c r="AH25" s="22" t="str">
        <f t="shared" si="29"/>
        <v/>
      </c>
      <c r="AI25" s="60" t="str">
        <f t="shared" si="30"/>
        <v/>
      </c>
      <c r="AK25" s="25" t="str">
        <f t="array" ref="AK25">IF(C25="","",INDEX(구분표!$I$2:$I$313, MATCH(1,(구분표!$E$2:$E$313='17년기금출'!B25)*(구분표!$F$2:$F$313='17년기금출'!C25)*(구분표!$G$2:$G$313='17년기금출'!A25),0)))</f>
        <v/>
      </c>
      <c r="AM25" s="25"/>
    </row>
    <row r="26" spans="1:39" ht="50.1" customHeight="1" x14ac:dyDescent="0.3">
      <c r="A26" s="31" t="str">
        <f>IFERROR(VLOOKUP($C26,구분표!$A$2:$C$313,2,FALSE),"")</f>
        <v/>
      </c>
      <c r="B26" s="22" t="str">
        <f>IFERROR(VLOOKUP($C26,구분표!$A$2:$C$313,3,FALSE),"")</f>
        <v/>
      </c>
      <c r="C26" s="29"/>
      <c r="D26" s="33"/>
      <c r="E26" s="34"/>
      <c r="F26" s="34"/>
      <c r="G26" s="113"/>
      <c r="H26" s="40"/>
      <c r="I26" s="38"/>
      <c r="J26" s="41"/>
      <c r="K26" s="46">
        <f t="shared" si="21"/>
        <v>0</v>
      </c>
      <c r="L26" s="38"/>
      <c r="M26" s="41"/>
      <c r="N26" s="48">
        <f t="shared" si="22"/>
        <v>0</v>
      </c>
      <c r="O26" s="25" t="str">
        <f t="shared" si="23"/>
        <v>X</v>
      </c>
      <c r="P26" s="60"/>
      <c r="Q26" s="60"/>
      <c r="R26" s="27"/>
      <c r="T26" s="25"/>
      <c r="V26" s="25"/>
      <c r="W26" s="38">
        <f t="shared" si="24"/>
        <v>0</v>
      </c>
      <c r="X26" s="38">
        <f t="shared" si="25"/>
        <v>0</v>
      </c>
      <c r="Y26" s="25" t="str">
        <f t="shared" si="26"/>
        <v>OK</v>
      </c>
      <c r="AA26" s="25"/>
      <c r="AB26" s="38">
        <f t="shared" si="27"/>
        <v>0</v>
      </c>
      <c r="AC26" s="38">
        <f>IF($V26="도비",SUM(L26:M26),IF($T26="국도비","직접입력",SUM(L26:M26)-AB26))</f>
        <v>0</v>
      </c>
      <c r="AD26" s="25" t="str">
        <f t="shared" si="28"/>
        <v>OK</v>
      </c>
      <c r="AF26" s="25" t="str">
        <f t="shared" si="14"/>
        <v/>
      </c>
      <c r="AH26" s="22" t="str">
        <f t="shared" si="29"/>
        <v/>
      </c>
      <c r="AI26" s="60" t="str">
        <f t="shared" si="30"/>
        <v/>
      </c>
      <c r="AK26" s="25" t="str">
        <f t="array" ref="AK26">IF(C26="","",INDEX(구분표!$I$2:$I$313, MATCH(1,(구분표!$E$2:$E$313='17년기금출'!B26)*(구분표!$F$2:$F$313='17년기금출'!C26)*(구분표!$G$2:$G$313='17년기금출'!A26),0)))</f>
        <v/>
      </c>
      <c r="AM26" s="25"/>
    </row>
    <row r="27" spans="1:39" ht="50.1" customHeight="1" x14ac:dyDescent="0.3">
      <c r="A27" s="31" t="str">
        <f>IFERROR(VLOOKUP($C27,구분표!$A$2:$C$313,2,FALSE),"")</f>
        <v/>
      </c>
      <c r="B27" s="22" t="str">
        <f>IFERROR(VLOOKUP($C27,구분표!$A$2:$C$313,3,FALSE),"")</f>
        <v/>
      </c>
      <c r="C27" s="29"/>
      <c r="D27" s="33"/>
      <c r="E27" s="34"/>
      <c r="F27" s="34"/>
      <c r="G27" s="113"/>
      <c r="H27" s="40"/>
      <c r="I27" s="38"/>
      <c r="J27" s="41"/>
      <c r="K27" s="46">
        <f t="shared" si="21"/>
        <v>0</v>
      </c>
      <c r="L27" s="38"/>
      <c r="M27" s="41"/>
      <c r="N27" s="48">
        <f t="shared" si="22"/>
        <v>0</v>
      </c>
      <c r="O27" s="25" t="str">
        <f t="shared" si="23"/>
        <v>X</v>
      </c>
      <c r="P27" s="60"/>
      <c r="Q27" s="60"/>
      <c r="R27" s="27"/>
      <c r="T27" s="25"/>
      <c r="V27" s="25"/>
      <c r="W27" s="38">
        <f t="shared" si="24"/>
        <v>0</v>
      </c>
      <c r="X27" s="38">
        <f t="shared" si="25"/>
        <v>0</v>
      </c>
      <c r="Y27" s="25" t="str">
        <f t="shared" si="26"/>
        <v>OK</v>
      </c>
      <c r="AA27" s="25"/>
      <c r="AB27" s="38">
        <f t="shared" si="27"/>
        <v>0</v>
      </c>
      <c r="AC27" s="38">
        <f>IF($V27="도비",SUM(L27:M27),IF($T27="국도비","직접입력",SUM(L27:M27)-AB27))</f>
        <v>0</v>
      </c>
      <c r="AD27" s="25" t="str">
        <f t="shared" si="28"/>
        <v>OK</v>
      </c>
      <c r="AF27" s="25" t="str">
        <f t="shared" si="14"/>
        <v/>
      </c>
      <c r="AH27" s="22" t="str">
        <f t="shared" si="29"/>
        <v/>
      </c>
      <c r="AI27" s="60" t="str">
        <f t="shared" si="30"/>
        <v/>
      </c>
      <c r="AK27" s="25" t="str">
        <f t="array" ref="AK27">IF(C27="","",INDEX(구분표!$I$2:$I$313, MATCH(1,(구분표!$E$2:$E$313='17년기금출'!B27)*(구분표!$F$2:$F$313='17년기금출'!C27)*(구분표!$G$2:$G$313='17년기금출'!A27),0)))</f>
        <v/>
      </c>
      <c r="AM27" s="25"/>
    </row>
    <row r="28" spans="1:39" ht="50.1" customHeight="1" x14ac:dyDescent="0.3">
      <c r="A28" s="31" t="str">
        <f>IFERROR(VLOOKUP($C28,구분표!$A$2:$C$313,2,FALSE),"")</f>
        <v/>
      </c>
      <c r="B28" s="22" t="str">
        <f>IFERROR(VLOOKUP($C28,구분표!$A$2:$C$313,3,FALSE),"")</f>
        <v/>
      </c>
      <c r="C28" s="29"/>
      <c r="D28" s="33"/>
      <c r="E28" s="34"/>
      <c r="F28" s="34"/>
      <c r="G28" s="33"/>
      <c r="H28" s="40"/>
      <c r="I28" s="38"/>
      <c r="J28" s="41"/>
      <c r="K28" s="46">
        <f t="shared" si="21"/>
        <v>0</v>
      </c>
      <c r="L28" s="38"/>
      <c r="M28" s="41"/>
      <c r="N28" s="48">
        <f t="shared" si="22"/>
        <v>0</v>
      </c>
      <c r="O28" s="25" t="str">
        <f t="shared" si="23"/>
        <v>X</v>
      </c>
      <c r="P28" s="60"/>
      <c r="Q28" s="60"/>
      <c r="R28" s="27"/>
      <c r="T28" s="25"/>
      <c r="V28" s="25"/>
      <c r="W28" s="38">
        <f t="shared" si="24"/>
        <v>0</v>
      </c>
      <c r="X28" s="38">
        <f t="shared" si="25"/>
        <v>0</v>
      </c>
      <c r="Y28" s="25" t="str">
        <f t="shared" si="26"/>
        <v>OK</v>
      </c>
      <c r="AA28" s="25"/>
      <c r="AB28" s="38">
        <f t="shared" si="27"/>
        <v>0</v>
      </c>
      <c r="AC28" s="38">
        <f>IF($V28="도비",SUM(L28:M28),IF($T28="국도비","직접입력",SUM(L28:M28)-AB28))</f>
        <v>0</v>
      </c>
      <c r="AD28" s="25" t="str">
        <f t="shared" si="28"/>
        <v>OK</v>
      </c>
      <c r="AF28" s="25" t="str">
        <f t="shared" si="14"/>
        <v/>
      </c>
      <c r="AH28" s="22" t="str">
        <f t="shared" si="29"/>
        <v/>
      </c>
      <c r="AI28" s="60" t="str">
        <f t="shared" si="30"/>
        <v/>
      </c>
      <c r="AK28" s="25" t="str">
        <f t="array" ref="AK28">IF(C28="","",INDEX(구분표!$I$2:$I$313, MATCH(1,(구분표!$E$2:$E$313='17년기금출'!B28)*(구분표!$F$2:$F$313='17년기금출'!C28)*(구분표!$G$2:$G$313='17년기금출'!A28),0)))</f>
        <v/>
      </c>
      <c r="AM28" s="25"/>
    </row>
    <row r="29" spans="1:39" ht="50.1" customHeight="1" x14ac:dyDescent="0.3">
      <c r="A29" s="52" t="s">
        <v>809</v>
      </c>
      <c r="B29" s="53"/>
      <c r="C29" s="54"/>
      <c r="D29" s="53"/>
      <c r="E29" s="54"/>
      <c r="F29" s="54"/>
      <c r="G29" s="53"/>
      <c r="H29" s="55">
        <f t="shared" ref="H29:N29" si="32">SUM(H30:H39)</f>
        <v>0</v>
      </c>
      <c r="I29" s="55">
        <f t="shared" si="32"/>
        <v>0</v>
      </c>
      <c r="J29" s="55">
        <f t="shared" si="32"/>
        <v>0</v>
      </c>
      <c r="K29" s="55">
        <f t="shared" si="32"/>
        <v>0</v>
      </c>
      <c r="L29" s="55">
        <f t="shared" si="32"/>
        <v>0</v>
      </c>
      <c r="M29" s="55">
        <f t="shared" si="32"/>
        <v>0</v>
      </c>
      <c r="N29" s="55">
        <f t="shared" si="32"/>
        <v>0</v>
      </c>
      <c r="O29" s="56"/>
      <c r="P29" s="183"/>
      <c r="Q29" s="183"/>
      <c r="R29" s="57"/>
      <c r="T29" s="25"/>
      <c r="V29" s="25"/>
      <c r="W29" s="38"/>
      <c r="X29" s="38"/>
      <c r="Y29" s="25"/>
      <c r="AA29" s="25"/>
      <c r="AB29" s="38"/>
      <c r="AC29" s="38"/>
      <c r="AD29" s="25"/>
      <c r="AF29" s="25" t="str">
        <f t="shared" si="14"/>
        <v/>
      </c>
      <c r="AH29" s="22"/>
      <c r="AI29" s="60"/>
      <c r="AK29" s="25"/>
      <c r="AM29" s="25"/>
    </row>
    <row r="30" spans="1:39" ht="50.1" customHeight="1" x14ac:dyDescent="0.3">
      <c r="A30" s="31" t="str">
        <f>IFERROR(VLOOKUP($C30,구분표!$A$2:$C$313,2,FALSE),"")</f>
        <v/>
      </c>
      <c r="B30" s="22" t="str">
        <f>IFERROR(VLOOKUP($C30,구분표!$A$2:$C$313,3,FALSE),"")</f>
        <v/>
      </c>
      <c r="C30" s="29"/>
      <c r="D30" s="33"/>
      <c r="E30" s="34"/>
      <c r="F30" s="34"/>
      <c r="G30" s="113"/>
      <c r="H30" s="40"/>
      <c r="I30" s="38"/>
      <c r="J30" s="41"/>
      <c r="K30" s="46">
        <f t="shared" ref="K30:K39" si="33">H30+I30+J30</f>
        <v>0</v>
      </c>
      <c r="L30" s="38"/>
      <c r="M30" s="41"/>
      <c r="N30" s="48">
        <f t="shared" ref="N30:N39" si="34">H30+L30+M30</f>
        <v>0</v>
      </c>
      <c r="O30" s="25" t="str">
        <f t="shared" ref="O30:O39" si="35">IF(AND((K30=0),(N30&gt;0)),"O",IF(AND((I30&lt;0),(K30-N30&lt;0)),"O","X"))</f>
        <v>X</v>
      </c>
      <c r="P30" s="60"/>
      <c r="Q30" s="60"/>
      <c r="R30" s="112"/>
      <c r="T30" s="25"/>
      <c r="V30" s="25"/>
      <c r="W30" s="38">
        <f t="shared" ref="W30:W39" si="36">IF($V30&lt;&gt;"도비",IF($T30="국도비","직접입력",SUM($I30:$J30)),)</f>
        <v>0</v>
      </c>
      <c r="X30" s="38">
        <f t="shared" ref="X30:X39" si="37">IF($V30="도비",SUM($I30:$J30),IF($T30="국도비","직접입력",SUM($I30:$J30)-$W30))</f>
        <v>0</v>
      </c>
      <c r="Y30" s="25" t="str">
        <f t="shared" ref="Y30:Y39" si="38">IF(SUM($I30:$J30)=SUM($W30:$X30),"OK","검토")</f>
        <v>OK</v>
      </c>
      <c r="AA30" s="25"/>
      <c r="AB30" s="38">
        <f t="shared" ref="AB30:AB39" si="39">IF($V30&lt;&gt;"도비",IF($T30="국도비","직접입력",SUM($L30:$M30)),)</f>
        <v>0</v>
      </c>
      <c r="AC30" s="38">
        <f>IF($V30="도비",SUM(L30:M30),IF($T30="국도비","직접입력",SUM(L30:M30)-AB30))</f>
        <v>0</v>
      </c>
      <c r="AD30" s="25" t="str">
        <f t="shared" ref="AD30:AD39" si="40">IF(SUM(L30:M30)=SUM(AB30:AC30),"OK","검토")</f>
        <v>OK</v>
      </c>
      <c r="AF30" s="25" t="str">
        <f t="shared" si="14"/>
        <v/>
      </c>
      <c r="AH30" s="22" t="str">
        <f t="shared" ref="AH30:AH39" si="41">IF(AF30="","",COUNTIF($AF$7:$AF$39,AF30))</f>
        <v/>
      </c>
      <c r="AI30" s="60" t="str">
        <f t="shared" ref="AI30:AI39" si="42">IF(V30="","",IF(AND(V30="도비",AF30="세입없음"),"OK",IF(AND(V30&lt;&gt;"도비",AF30&lt;&gt;""),"OK","@@")))</f>
        <v/>
      </c>
      <c r="AK30" s="25" t="str">
        <f t="array" ref="AK30">IF(C30="","",INDEX(구분표!$I$2:$I$313, MATCH(1,(구분표!$E$2:$E$313='17년기금출'!B30)*(구분표!$F$2:$F$313='17년기금출'!C30)*(구분표!$G$2:$G$313='17년기금출'!A30),0)))</f>
        <v/>
      </c>
      <c r="AM30" s="25"/>
    </row>
    <row r="31" spans="1:39" ht="50.1" customHeight="1" x14ac:dyDescent="0.3">
      <c r="A31" s="31" t="str">
        <f>IFERROR(VLOOKUP($C31,구분표!$A$2:$C$313,2,FALSE),"")</f>
        <v/>
      </c>
      <c r="B31" s="22" t="str">
        <f>IFERROR(VLOOKUP($C31,구분표!$A$2:$C$313,3,FALSE),"")</f>
        <v/>
      </c>
      <c r="C31" s="29"/>
      <c r="D31" s="33"/>
      <c r="E31" s="34"/>
      <c r="F31" s="34"/>
      <c r="G31" s="113"/>
      <c r="H31" s="40"/>
      <c r="I31" s="38"/>
      <c r="J31" s="41"/>
      <c r="K31" s="46">
        <f t="shared" si="33"/>
        <v>0</v>
      </c>
      <c r="L31" s="38"/>
      <c r="M31" s="41"/>
      <c r="N31" s="48">
        <f t="shared" si="34"/>
        <v>0</v>
      </c>
      <c r="O31" s="25" t="str">
        <f t="shared" si="35"/>
        <v>X</v>
      </c>
      <c r="P31" s="60"/>
      <c r="Q31" s="60"/>
      <c r="R31" s="112"/>
      <c r="T31" s="25"/>
      <c r="V31" s="25"/>
      <c r="W31" s="38">
        <f t="shared" si="36"/>
        <v>0</v>
      </c>
      <c r="X31" s="38">
        <f t="shared" si="37"/>
        <v>0</v>
      </c>
      <c r="Y31" s="25" t="str">
        <f t="shared" si="38"/>
        <v>OK</v>
      </c>
      <c r="AA31" s="25"/>
      <c r="AB31" s="38">
        <f t="shared" si="39"/>
        <v>0</v>
      </c>
      <c r="AC31" s="38">
        <f>IF($V31="도비",SUM(L31:M31),IF($T31="국도비","직접입력",SUM(L31:M31)-AB31))</f>
        <v>0</v>
      </c>
      <c r="AD31" s="25" t="str">
        <f t="shared" si="40"/>
        <v>OK</v>
      </c>
      <c r="AF31" s="25" t="str">
        <f t="shared" si="14"/>
        <v/>
      </c>
      <c r="AH31" s="22" t="str">
        <f t="shared" si="41"/>
        <v/>
      </c>
      <c r="AI31" s="60" t="str">
        <f t="shared" si="42"/>
        <v/>
      </c>
      <c r="AK31" s="25" t="str">
        <f t="array" ref="AK31">IF(C31="","",INDEX(구분표!$I$2:$I$313, MATCH(1,(구분표!$E$2:$E$313='17년기금출'!B31)*(구분표!$F$2:$F$313='17년기금출'!C31)*(구분표!$G$2:$G$313='17년기금출'!A31),0)))</f>
        <v/>
      </c>
      <c r="AM31" s="25"/>
    </row>
    <row r="32" spans="1:39" ht="50.1" customHeight="1" x14ac:dyDescent="0.3">
      <c r="A32" s="31" t="str">
        <f>IFERROR(VLOOKUP($C32,구분표!$A$2:$C$313,2,FALSE),"")</f>
        <v/>
      </c>
      <c r="B32" s="22" t="str">
        <f>IFERROR(VLOOKUP($C32,구분표!$A$2:$C$313,3,FALSE),"")</f>
        <v/>
      </c>
      <c r="C32" s="29"/>
      <c r="D32" s="33"/>
      <c r="E32" s="34"/>
      <c r="F32" s="34"/>
      <c r="G32" s="113"/>
      <c r="H32" s="40"/>
      <c r="I32" s="38"/>
      <c r="J32" s="41"/>
      <c r="K32" s="46">
        <f t="shared" si="33"/>
        <v>0</v>
      </c>
      <c r="L32" s="38"/>
      <c r="M32" s="41"/>
      <c r="N32" s="48">
        <f t="shared" si="34"/>
        <v>0</v>
      </c>
      <c r="O32" s="25" t="str">
        <f t="shared" si="35"/>
        <v>X</v>
      </c>
      <c r="P32" s="60"/>
      <c r="Q32" s="60"/>
      <c r="R32" s="112"/>
      <c r="T32" s="25"/>
      <c r="V32" s="25"/>
      <c r="W32" s="38">
        <f t="shared" si="36"/>
        <v>0</v>
      </c>
      <c r="X32" s="38">
        <f t="shared" si="37"/>
        <v>0</v>
      </c>
      <c r="Y32" s="25" t="str">
        <f t="shared" si="38"/>
        <v>OK</v>
      </c>
      <c r="AA32" s="25"/>
      <c r="AB32" s="38">
        <f t="shared" si="39"/>
        <v>0</v>
      </c>
      <c r="AC32" s="38">
        <f t="shared" ref="AC32:AC36" si="43">IF($V32="도비",SUM(L32:M32),IF($T32="국도비","직접입력",SUM(L32:M32)-AB32))</f>
        <v>0</v>
      </c>
      <c r="AD32" s="25" t="str">
        <f t="shared" si="40"/>
        <v>OK</v>
      </c>
      <c r="AF32" s="25" t="str">
        <f t="shared" si="14"/>
        <v/>
      </c>
      <c r="AH32" s="22" t="str">
        <f t="shared" si="41"/>
        <v/>
      </c>
      <c r="AI32" s="60" t="str">
        <f t="shared" si="42"/>
        <v/>
      </c>
      <c r="AK32" s="25" t="str">
        <f t="array" ref="AK32">IF(C32="","",INDEX(구분표!$I$2:$I$313, MATCH(1,(구분표!$E$2:$E$313='17년기금출'!B32)*(구분표!$F$2:$F$313='17년기금출'!C32)*(구분표!$G$2:$G$313='17년기금출'!A32),0)))</f>
        <v/>
      </c>
      <c r="AM32" s="25"/>
    </row>
    <row r="33" spans="1:39" ht="50.1" customHeight="1" x14ac:dyDescent="0.3">
      <c r="A33" s="31" t="str">
        <f>IFERROR(VLOOKUP($C33,구분표!$A$2:$C$313,2,FALSE),"")</f>
        <v/>
      </c>
      <c r="B33" s="22" t="str">
        <f>IFERROR(VLOOKUP($C33,구분표!$A$2:$C$313,3,FALSE),"")</f>
        <v/>
      </c>
      <c r="C33" s="29"/>
      <c r="D33" s="33"/>
      <c r="E33" s="34"/>
      <c r="F33" s="34"/>
      <c r="G33" s="113"/>
      <c r="H33" s="40"/>
      <c r="I33" s="38"/>
      <c r="J33" s="41"/>
      <c r="K33" s="46">
        <f t="shared" si="33"/>
        <v>0</v>
      </c>
      <c r="L33" s="38"/>
      <c r="M33" s="41"/>
      <c r="N33" s="48">
        <f t="shared" si="34"/>
        <v>0</v>
      </c>
      <c r="O33" s="25" t="str">
        <f t="shared" si="35"/>
        <v>X</v>
      </c>
      <c r="P33" s="60"/>
      <c r="Q33" s="60"/>
      <c r="R33" s="112"/>
      <c r="T33" s="25"/>
      <c r="V33" s="25"/>
      <c r="W33" s="38">
        <f t="shared" si="36"/>
        <v>0</v>
      </c>
      <c r="X33" s="38">
        <f t="shared" si="37"/>
        <v>0</v>
      </c>
      <c r="Y33" s="25" t="str">
        <f t="shared" si="38"/>
        <v>OK</v>
      </c>
      <c r="AA33" s="25"/>
      <c r="AB33" s="38">
        <f t="shared" si="39"/>
        <v>0</v>
      </c>
      <c r="AC33" s="38">
        <f t="shared" si="43"/>
        <v>0</v>
      </c>
      <c r="AD33" s="25" t="str">
        <f t="shared" si="40"/>
        <v>OK</v>
      </c>
      <c r="AF33" s="25" t="str">
        <f t="shared" si="14"/>
        <v/>
      </c>
      <c r="AH33" s="22" t="str">
        <f t="shared" si="41"/>
        <v/>
      </c>
      <c r="AI33" s="60" t="str">
        <f t="shared" si="42"/>
        <v/>
      </c>
      <c r="AK33" s="25" t="str">
        <f t="array" ref="AK33">IF(C33="","",INDEX(구분표!$I$2:$I$313, MATCH(1,(구분표!$E$2:$E$313='17년기금출'!B33)*(구분표!$F$2:$F$313='17년기금출'!C33)*(구분표!$G$2:$G$313='17년기금출'!A33),0)))</f>
        <v/>
      </c>
      <c r="AM33" s="25"/>
    </row>
    <row r="34" spans="1:39" ht="50.1" customHeight="1" x14ac:dyDescent="0.3">
      <c r="A34" s="31" t="str">
        <f>IFERROR(VLOOKUP($C34,구분표!$A$2:$C$313,2,FALSE),"")</f>
        <v/>
      </c>
      <c r="B34" s="22" t="str">
        <f>IFERROR(VLOOKUP($C34,구분표!$A$2:$C$313,3,FALSE),"")</f>
        <v/>
      </c>
      <c r="C34" s="29"/>
      <c r="D34" s="33"/>
      <c r="E34" s="34"/>
      <c r="F34" s="34"/>
      <c r="G34" s="113"/>
      <c r="H34" s="40"/>
      <c r="I34" s="38"/>
      <c r="J34" s="41"/>
      <c r="K34" s="46">
        <f t="shared" si="33"/>
        <v>0</v>
      </c>
      <c r="L34" s="38"/>
      <c r="M34" s="41"/>
      <c r="N34" s="48">
        <f t="shared" si="34"/>
        <v>0</v>
      </c>
      <c r="O34" s="25" t="str">
        <f t="shared" si="35"/>
        <v>X</v>
      </c>
      <c r="P34" s="60"/>
      <c r="Q34" s="60"/>
      <c r="R34" s="112"/>
      <c r="T34" s="25"/>
      <c r="V34" s="25"/>
      <c r="W34" s="38">
        <f t="shared" si="36"/>
        <v>0</v>
      </c>
      <c r="X34" s="38">
        <f t="shared" si="37"/>
        <v>0</v>
      </c>
      <c r="Y34" s="25" t="str">
        <f t="shared" si="38"/>
        <v>OK</v>
      </c>
      <c r="AA34" s="25"/>
      <c r="AB34" s="38">
        <f t="shared" si="39"/>
        <v>0</v>
      </c>
      <c r="AC34" s="38">
        <f t="shared" si="43"/>
        <v>0</v>
      </c>
      <c r="AD34" s="25" t="str">
        <f t="shared" si="40"/>
        <v>OK</v>
      </c>
      <c r="AF34" s="25" t="str">
        <f t="shared" si="14"/>
        <v/>
      </c>
      <c r="AH34" s="22" t="str">
        <f t="shared" si="41"/>
        <v/>
      </c>
      <c r="AI34" s="60" t="str">
        <f t="shared" si="42"/>
        <v/>
      </c>
      <c r="AK34" s="25" t="str">
        <f t="array" ref="AK34">IF(C34="","",INDEX(구분표!$I$2:$I$313, MATCH(1,(구분표!$E$2:$E$313='17년기금출'!B34)*(구분표!$F$2:$F$313='17년기금출'!C34)*(구분표!$G$2:$G$313='17년기금출'!A34),0)))</f>
        <v/>
      </c>
      <c r="AM34" s="25"/>
    </row>
    <row r="35" spans="1:39" ht="50.1" customHeight="1" x14ac:dyDescent="0.3">
      <c r="A35" s="31" t="str">
        <f>IFERROR(VLOOKUP($C35,구분표!$A$2:$C$313,2,FALSE),"")</f>
        <v/>
      </c>
      <c r="B35" s="22" t="str">
        <f>IFERROR(VLOOKUP($C35,구분표!$A$2:$C$313,3,FALSE),"")</f>
        <v/>
      </c>
      <c r="C35" s="29"/>
      <c r="D35" s="33"/>
      <c r="E35" s="34"/>
      <c r="F35" s="34"/>
      <c r="G35" s="113"/>
      <c r="H35" s="40"/>
      <c r="I35" s="38"/>
      <c r="J35" s="41"/>
      <c r="K35" s="46">
        <f t="shared" si="33"/>
        <v>0</v>
      </c>
      <c r="L35" s="38"/>
      <c r="M35" s="41"/>
      <c r="N35" s="48">
        <f t="shared" si="34"/>
        <v>0</v>
      </c>
      <c r="O35" s="25" t="str">
        <f t="shared" si="35"/>
        <v>X</v>
      </c>
      <c r="P35" s="60"/>
      <c r="Q35" s="60"/>
      <c r="R35" s="112"/>
      <c r="T35" s="25"/>
      <c r="V35" s="25"/>
      <c r="W35" s="38">
        <f t="shared" si="36"/>
        <v>0</v>
      </c>
      <c r="X35" s="38">
        <f t="shared" si="37"/>
        <v>0</v>
      </c>
      <c r="Y35" s="25" t="str">
        <f t="shared" si="38"/>
        <v>OK</v>
      </c>
      <c r="AA35" s="25"/>
      <c r="AB35" s="38">
        <f t="shared" si="39"/>
        <v>0</v>
      </c>
      <c r="AC35" s="38">
        <f t="shared" si="43"/>
        <v>0</v>
      </c>
      <c r="AD35" s="25" t="str">
        <f t="shared" si="40"/>
        <v>OK</v>
      </c>
      <c r="AF35" s="25" t="str">
        <f t="shared" si="14"/>
        <v/>
      </c>
      <c r="AH35" s="22" t="str">
        <f t="shared" si="41"/>
        <v/>
      </c>
      <c r="AI35" s="60" t="str">
        <f t="shared" si="42"/>
        <v/>
      </c>
      <c r="AK35" s="25" t="str">
        <f t="array" ref="AK35">IF(C35="","",INDEX(구분표!$I$2:$I$313, MATCH(1,(구분표!$E$2:$E$313='17년기금출'!B35)*(구분표!$F$2:$F$313='17년기금출'!C35)*(구분표!$G$2:$G$313='17년기금출'!A35),0)))</f>
        <v/>
      </c>
      <c r="AM35" s="25"/>
    </row>
    <row r="36" spans="1:39" ht="50.1" customHeight="1" x14ac:dyDescent="0.3">
      <c r="A36" s="31" t="str">
        <f>IFERROR(VLOOKUP($C36,구분표!$A$2:$C$313,2,FALSE),"")</f>
        <v/>
      </c>
      <c r="B36" s="22" t="str">
        <f>IFERROR(VLOOKUP($C36,구분표!$A$2:$C$313,3,FALSE),"")</f>
        <v/>
      </c>
      <c r="C36" s="29"/>
      <c r="D36" s="33"/>
      <c r="E36" s="34"/>
      <c r="F36" s="34"/>
      <c r="G36" s="113"/>
      <c r="H36" s="40"/>
      <c r="I36" s="38"/>
      <c r="J36" s="41"/>
      <c r="K36" s="46">
        <f t="shared" si="33"/>
        <v>0</v>
      </c>
      <c r="L36" s="38"/>
      <c r="M36" s="41"/>
      <c r="N36" s="48">
        <f t="shared" si="34"/>
        <v>0</v>
      </c>
      <c r="O36" s="25" t="str">
        <f t="shared" si="35"/>
        <v>X</v>
      </c>
      <c r="P36" s="60"/>
      <c r="Q36" s="60"/>
      <c r="R36" s="112"/>
      <c r="T36" s="25"/>
      <c r="V36" s="25"/>
      <c r="W36" s="38">
        <f t="shared" si="36"/>
        <v>0</v>
      </c>
      <c r="X36" s="38">
        <f t="shared" si="37"/>
        <v>0</v>
      </c>
      <c r="Y36" s="25" t="str">
        <f t="shared" si="38"/>
        <v>OK</v>
      </c>
      <c r="AA36" s="25"/>
      <c r="AB36" s="38">
        <f t="shared" si="39"/>
        <v>0</v>
      </c>
      <c r="AC36" s="38">
        <f t="shared" si="43"/>
        <v>0</v>
      </c>
      <c r="AD36" s="25" t="str">
        <f t="shared" si="40"/>
        <v>OK</v>
      </c>
      <c r="AF36" s="25" t="str">
        <f t="shared" si="14"/>
        <v/>
      </c>
      <c r="AH36" s="22" t="str">
        <f t="shared" si="41"/>
        <v/>
      </c>
      <c r="AI36" s="60" t="str">
        <f t="shared" si="42"/>
        <v/>
      </c>
      <c r="AK36" s="25" t="str">
        <f t="array" ref="AK36">IF(C36="","",INDEX(구분표!$I$2:$I$313, MATCH(1,(구분표!$E$2:$E$313='17년기금출'!B36)*(구분표!$F$2:$F$313='17년기금출'!C36)*(구분표!$G$2:$G$313='17년기금출'!A36),0)))</f>
        <v/>
      </c>
      <c r="AM36" s="25"/>
    </row>
    <row r="37" spans="1:39" ht="50.1" customHeight="1" x14ac:dyDescent="0.3">
      <c r="A37" s="31" t="str">
        <f>IFERROR(VLOOKUP($C37,구분표!$A$2:$C$313,2,FALSE),"")</f>
        <v/>
      </c>
      <c r="B37" s="22" t="str">
        <f>IFERROR(VLOOKUP($C37,구분표!$A$2:$C$313,3,FALSE),"")</f>
        <v/>
      </c>
      <c r="C37" s="29"/>
      <c r="D37" s="33"/>
      <c r="E37" s="34"/>
      <c r="F37" s="34"/>
      <c r="G37" s="33"/>
      <c r="H37" s="40"/>
      <c r="I37" s="38"/>
      <c r="J37" s="41"/>
      <c r="K37" s="46">
        <f t="shared" si="33"/>
        <v>0</v>
      </c>
      <c r="L37" s="38"/>
      <c r="M37" s="41"/>
      <c r="N37" s="48">
        <f t="shared" si="34"/>
        <v>0</v>
      </c>
      <c r="O37" s="25" t="str">
        <f t="shared" si="35"/>
        <v>X</v>
      </c>
      <c r="P37" s="60"/>
      <c r="Q37" s="60"/>
      <c r="R37" s="27"/>
      <c r="T37" s="25"/>
      <c r="V37" s="25"/>
      <c r="W37" s="38">
        <f t="shared" si="36"/>
        <v>0</v>
      </c>
      <c r="X37" s="38">
        <f t="shared" si="37"/>
        <v>0</v>
      </c>
      <c r="Y37" s="25" t="str">
        <f t="shared" si="38"/>
        <v>OK</v>
      </c>
      <c r="AA37" s="25"/>
      <c r="AB37" s="38">
        <f t="shared" si="39"/>
        <v>0</v>
      </c>
      <c r="AC37" s="38">
        <f>IF($V37="도비",SUM(L37:M37),IF($T37="국도비","직접입력",SUM(L37:M37)-AB37))</f>
        <v>0</v>
      </c>
      <c r="AD37" s="25" t="str">
        <f t="shared" si="40"/>
        <v>OK</v>
      </c>
      <c r="AF37" s="25" t="str">
        <f t="shared" si="14"/>
        <v/>
      </c>
      <c r="AH37" s="22" t="str">
        <f t="shared" si="41"/>
        <v/>
      </c>
      <c r="AI37" s="60" t="str">
        <f t="shared" si="42"/>
        <v/>
      </c>
      <c r="AK37" s="25" t="str">
        <f t="array" ref="AK37">IF(C37="","",INDEX(구분표!$I$2:$I$313, MATCH(1,(구분표!$E$2:$E$313='17년기금출'!B37)*(구분표!$F$2:$F$313='17년기금출'!C37)*(구분표!$G$2:$G$313='17년기금출'!A37),0)))</f>
        <v/>
      </c>
      <c r="AM37" s="25"/>
    </row>
    <row r="38" spans="1:39" ht="50.1" customHeight="1" x14ac:dyDescent="0.3">
      <c r="A38" s="31" t="str">
        <f>IFERROR(VLOOKUP($C38,구분표!$A$2:$C$313,2,FALSE),"")</f>
        <v/>
      </c>
      <c r="B38" s="22" t="str">
        <f>IFERROR(VLOOKUP($C38,구분표!$A$2:$C$313,3,FALSE),"")</f>
        <v/>
      </c>
      <c r="C38" s="29"/>
      <c r="D38" s="33"/>
      <c r="E38" s="34"/>
      <c r="F38" s="34"/>
      <c r="G38" s="33"/>
      <c r="H38" s="40"/>
      <c r="I38" s="38"/>
      <c r="J38" s="41"/>
      <c r="K38" s="46">
        <f t="shared" si="33"/>
        <v>0</v>
      </c>
      <c r="L38" s="38"/>
      <c r="M38" s="41"/>
      <c r="N38" s="48">
        <f t="shared" si="34"/>
        <v>0</v>
      </c>
      <c r="O38" s="25" t="str">
        <f t="shared" si="35"/>
        <v>X</v>
      </c>
      <c r="P38" s="60"/>
      <c r="Q38" s="60"/>
      <c r="R38" s="27"/>
      <c r="T38" s="25"/>
      <c r="V38" s="25"/>
      <c r="W38" s="38">
        <f t="shared" si="36"/>
        <v>0</v>
      </c>
      <c r="X38" s="38">
        <f t="shared" si="37"/>
        <v>0</v>
      </c>
      <c r="Y38" s="25" t="str">
        <f t="shared" si="38"/>
        <v>OK</v>
      </c>
      <c r="AA38" s="25"/>
      <c r="AB38" s="38">
        <f t="shared" si="39"/>
        <v>0</v>
      </c>
      <c r="AC38" s="38">
        <f>IF($V38="도비",SUM(L38:M38),IF($T38="국도비","직접입력",SUM(L38:M38)-AB38))</f>
        <v>0</v>
      </c>
      <c r="AD38" s="25" t="str">
        <f t="shared" si="40"/>
        <v>OK</v>
      </c>
      <c r="AF38" s="25" t="str">
        <f t="shared" si="14"/>
        <v/>
      </c>
      <c r="AH38" s="22" t="str">
        <f t="shared" si="41"/>
        <v/>
      </c>
      <c r="AI38" s="60" t="str">
        <f t="shared" si="42"/>
        <v/>
      </c>
      <c r="AK38" s="25" t="str">
        <f t="array" ref="AK38">IF(C38="","",INDEX(구분표!$I$2:$I$313, MATCH(1,(구분표!$E$2:$E$313='17년기금출'!B38)*(구분표!$F$2:$F$313='17년기금출'!C38)*(구분표!$G$2:$G$313='17년기금출'!A38),0)))</f>
        <v/>
      </c>
      <c r="AM38" s="25"/>
    </row>
    <row r="39" spans="1:39" ht="50.1" customHeight="1" x14ac:dyDescent="0.3">
      <c r="A39" s="32" t="str">
        <f>IFERROR(VLOOKUP($C39,구분표!$A$2:$C$313,2,FALSE),"")</f>
        <v/>
      </c>
      <c r="B39" s="23" t="str">
        <f>IFERROR(VLOOKUP($C39,구분표!$A$2:$C$313,3,FALSE),"")</f>
        <v/>
      </c>
      <c r="C39" s="30"/>
      <c r="D39" s="35"/>
      <c r="E39" s="36"/>
      <c r="F39" s="36"/>
      <c r="G39" s="35"/>
      <c r="H39" s="42"/>
      <c r="I39" s="39"/>
      <c r="J39" s="43"/>
      <c r="K39" s="47">
        <f t="shared" si="33"/>
        <v>0</v>
      </c>
      <c r="L39" s="39"/>
      <c r="M39" s="43"/>
      <c r="N39" s="49">
        <f t="shared" si="34"/>
        <v>0</v>
      </c>
      <c r="O39" s="26" t="str">
        <f t="shared" si="35"/>
        <v>X</v>
      </c>
      <c r="P39" s="61"/>
      <c r="Q39" s="61"/>
      <c r="R39" s="28"/>
      <c r="T39" s="26"/>
      <c r="V39" s="26"/>
      <c r="W39" s="39">
        <f t="shared" si="36"/>
        <v>0</v>
      </c>
      <c r="X39" s="39">
        <f t="shared" si="37"/>
        <v>0</v>
      </c>
      <c r="Y39" s="26" t="str">
        <f t="shared" si="38"/>
        <v>OK</v>
      </c>
      <c r="AA39" s="26"/>
      <c r="AB39" s="39">
        <f t="shared" si="39"/>
        <v>0</v>
      </c>
      <c r="AC39" s="39">
        <f>IF($V39="도비",SUM(L39:M39),IF($T39="국도비","직접입력",SUM(L39:M39)-AB39))</f>
        <v>0</v>
      </c>
      <c r="AD39" s="26" t="str">
        <f t="shared" si="40"/>
        <v>OK</v>
      </c>
      <c r="AF39" s="26" t="str">
        <f t="shared" si="14"/>
        <v/>
      </c>
      <c r="AH39" s="23" t="str">
        <f t="shared" si="41"/>
        <v/>
      </c>
      <c r="AI39" s="61" t="str">
        <f t="shared" si="42"/>
        <v/>
      </c>
      <c r="AK39" s="26" t="str">
        <f t="array" ref="AK39">IF(C39="","",INDEX(구분표!$I$2:$I$313, MATCH(1,(구분표!$E$2:$E$313='17년기금출'!B39)*(구분표!$F$2:$F$313='17년기금출'!C39)*(구분표!$G$2:$G$313='17년기금출'!A39),0)))</f>
        <v/>
      </c>
      <c r="AM39" s="26"/>
    </row>
  </sheetData>
  <autoFilter ref="A6:AM39"/>
  <mergeCells count="26">
    <mergeCell ref="G4:G5"/>
    <mergeCell ref="A4:A5"/>
    <mergeCell ref="B4:B5"/>
    <mergeCell ref="C4:C5"/>
    <mergeCell ref="D4:D5"/>
    <mergeCell ref="F4:F5"/>
    <mergeCell ref="E4:E5"/>
    <mergeCell ref="AB4:AD4"/>
    <mergeCell ref="H4:H5"/>
    <mergeCell ref="I4:J4"/>
    <mergeCell ref="K4:K5"/>
    <mergeCell ref="L4:M4"/>
    <mergeCell ref="N4:N5"/>
    <mergeCell ref="O4:O5"/>
    <mergeCell ref="R4:R5"/>
    <mergeCell ref="T4:T5"/>
    <mergeCell ref="V4:V5"/>
    <mergeCell ref="W4:Y4"/>
    <mergeCell ref="AA4:AA5"/>
    <mergeCell ref="P4:P5"/>
    <mergeCell ref="Q4:Q5"/>
    <mergeCell ref="AF4:AF5"/>
    <mergeCell ref="AH4:AH5"/>
    <mergeCell ref="AI4:AI5"/>
    <mergeCell ref="AK4:AK5"/>
    <mergeCell ref="AM4:AM5"/>
  </mergeCells>
  <phoneticPr fontId="1" type="noConversion"/>
  <dataValidations count="4">
    <dataValidation type="list" allowBlank="1" showInputMessage="1" showErrorMessage="1" sqref="V7:V39 AA7:AA39">
      <formula1>"도비,국비,지특,기금,특교"</formula1>
    </dataValidation>
    <dataValidation type="list" allowBlank="1" showInputMessage="1" showErrorMessage="1" sqref="T7:T39">
      <formula1>"도비,국도비"</formula1>
    </dataValidation>
    <dataValidation type="list" allowBlank="1" showInputMessage="1" showErrorMessage="1" sqref="D8:E39">
      <formula1>"본예산,1회추경,2회추경,3회추경,신규"</formula1>
    </dataValidation>
    <dataValidation type="list" allowBlank="1" showInputMessage="1" showErrorMessage="1" sqref="D7:E7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1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2"/>
    <pageSetUpPr fitToPage="1"/>
  </sheetPr>
  <dimension ref="A1:Q23"/>
  <sheetViews>
    <sheetView showGridLines="0" showZeros="0" view="pageBreakPreview" topLeftCell="B1" zoomScaleNormal="100" zoomScaleSheetLayoutView="100" workbookViewId="0">
      <pane ySplit="5" topLeftCell="A6" activePane="bottomLeft" state="frozen"/>
      <selection pane="bottomLeft" activeCell="B1" sqref="B1:N1"/>
    </sheetView>
  </sheetViews>
  <sheetFormatPr defaultRowHeight="16.5" x14ac:dyDescent="0.3"/>
  <cols>
    <col min="1" max="1" width="19.875" hidden="1" customWidth="1"/>
    <col min="2" max="2" width="20.375" customWidth="1"/>
    <col min="3" max="3" width="10" customWidth="1"/>
    <col min="4" max="4" width="11.25" customWidth="1"/>
    <col min="5" max="5" width="11.125" customWidth="1"/>
    <col min="6" max="6" width="12.375" customWidth="1"/>
    <col min="7" max="11" width="10.125" customWidth="1"/>
    <col min="12" max="13" width="11.125" customWidth="1"/>
    <col min="14" max="14" width="8.75" customWidth="1"/>
    <col min="15" max="16" width="8.875" customWidth="1"/>
    <col min="17" max="17" width="9" customWidth="1"/>
    <col min="257" max="257" width="0" hidden="1" customWidth="1"/>
    <col min="258" max="258" width="20.375" customWidth="1"/>
    <col min="259" max="259" width="10" customWidth="1"/>
    <col min="260" max="260" width="11.25" customWidth="1"/>
    <col min="261" max="261" width="11.125" customWidth="1"/>
    <col min="262" max="262" width="12.375" customWidth="1"/>
    <col min="263" max="267" width="10.125" customWidth="1"/>
    <col min="268" max="269" width="11.125" customWidth="1"/>
    <col min="270" max="270" width="8.75" customWidth="1"/>
    <col min="271" max="272" width="8.875" customWidth="1"/>
    <col min="273" max="273" width="9" customWidth="1"/>
    <col min="513" max="513" width="0" hidden="1" customWidth="1"/>
    <col min="514" max="514" width="20.375" customWidth="1"/>
    <col min="515" max="515" width="10" customWidth="1"/>
    <col min="516" max="516" width="11.25" customWidth="1"/>
    <col min="517" max="517" width="11.125" customWidth="1"/>
    <col min="518" max="518" width="12.375" customWidth="1"/>
    <col min="519" max="523" width="10.125" customWidth="1"/>
    <col min="524" max="525" width="11.125" customWidth="1"/>
    <col min="526" max="526" width="8.75" customWidth="1"/>
    <col min="527" max="528" width="8.875" customWidth="1"/>
    <col min="529" max="529" width="9" customWidth="1"/>
    <col min="769" max="769" width="0" hidden="1" customWidth="1"/>
    <col min="770" max="770" width="20.375" customWidth="1"/>
    <col min="771" max="771" width="10" customWidth="1"/>
    <col min="772" max="772" width="11.25" customWidth="1"/>
    <col min="773" max="773" width="11.125" customWidth="1"/>
    <col min="774" max="774" width="12.375" customWidth="1"/>
    <col min="775" max="779" width="10.125" customWidth="1"/>
    <col min="780" max="781" width="11.125" customWidth="1"/>
    <col min="782" max="782" width="8.75" customWidth="1"/>
    <col min="783" max="784" width="8.875" customWidth="1"/>
    <col min="785" max="785" width="9" customWidth="1"/>
    <col min="1025" max="1025" width="0" hidden="1" customWidth="1"/>
    <col min="1026" max="1026" width="20.375" customWidth="1"/>
    <col min="1027" max="1027" width="10" customWidth="1"/>
    <col min="1028" max="1028" width="11.25" customWidth="1"/>
    <col min="1029" max="1029" width="11.125" customWidth="1"/>
    <col min="1030" max="1030" width="12.375" customWidth="1"/>
    <col min="1031" max="1035" width="10.125" customWidth="1"/>
    <col min="1036" max="1037" width="11.125" customWidth="1"/>
    <col min="1038" max="1038" width="8.75" customWidth="1"/>
    <col min="1039" max="1040" width="8.875" customWidth="1"/>
    <col min="1041" max="1041" width="9" customWidth="1"/>
    <col min="1281" max="1281" width="0" hidden="1" customWidth="1"/>
    <col min="1282" max="1282" width="20.375" customWidth="1"/>
    <col min="1283" max="1283" width="10" customWidth="1"/>
    <col min="1284" max="1284" width="11.25" customWidth="1"/>
    <col min="1285" max="1285" width="11.125" customWidth="1"/>
    <col min="1286" max="1286" width="12.375" customWidth="1"/>
    <col min="1287" max="1291" width="10.125" customWidth="1"/>
    <col min="1292" max="1293" width="11.125" customWidth="1"/>
    <col min="1294" max="1294" width="8.75" customWidth="1"/>
    <col min="1295" max="1296" width="8.875" customWidth="1"/>
    <col min="1297" max="1297" width="9" customWidth="1"/>
    <col min="1537" max="1537" width="0" hidden="1" customWidth="1"/>
    <col min="1538" max="1538" width="20.375" customWidth="1"/>
    <col min="1539" max="1539" width="10" customWidth="1"/>
    <col min="1540" max="1540" width="11.25" customWidth="1"/>
    <col min="1541" max="1541" width="11.125" customWidth="1"/>
    <col min="1542" max="1542" width="12.375" customWidth="1"/>
    <col min="1543" max="1547" width="10.125" customWidth="1"/>
    <col min="1548" max="1549" width="11.125" customWidth="1"/>
    <col min="1550" max="1550" width="8.75" customWidth="1"/>
    <col min="1551" max="1552" width="8.875" customWidth="1"/>
    <col min="1553" max="1553" width="9" customWidth="1"/>
    <col min="1793" max="1793" width="0" hidden="1" customWidth="1"/>
    <col min="1794" max="1794" width="20.375" customWidth="1"/>
    <col min="1795" max="1795" width="10" customWidth="1"/>
    <col min="1796" max="1796" width="11.25" customWidth="1"/>
    <col min="1797" max="1797" width="11.125" customWidth="1"/>
    <col min="1798" max="1798" width="12.375" customWidth="1"/>
    <col min="1799" max="1803" width="10.125" customWidth="1"/>
    <col min="1804" max="1805" width="11.125" customWidth="1"/>
    <col min="1806" max="1806" width="8.75" customWidth="1"/>
    <col min="1807" max="1808" width="8.875" customWidth="1"/>
    <col min="1809" max="1809" width="9" customWidth="1"/>
    <col min="2049" max="2049" width="0" hidden="1" customWidth="1"/>
    <col min="2050" max="2050" width="20.375" customWidth="1"/>
    <col min="2051" max="2051" width="10" customWidth="1"/>
    <col min="2052" max="2052" width="11.25" customWidth="1"/>
    <col min="2053" max="2053" width="11.125" customWidth="1"/>
    <col min="2054" max="2054" width="12.375" customWidth="1"/>
    <col min="2055" max="2059" width="10.125" customWidth="1"/>
    <col min="2060" max="2061" width="11.125" customWidth="1"/>
    <col min="2062" max="2062" width="8.75" customWidth="1"/>
    <col min="2063" max="2064" width="8.875" customWidth="1"/>
    <col min="2065" max="2065" width="9" customWidth="1"/>
    <col min="2305" max="2305" width="0" hidden="1" customWidth="1"/>
    <col min="2306" max="2306" width="20.375" customWidth="1"/>
    <col min="2307" max="2307" width="10" customWidth="1"/>
    <col min="2308" max="2308" width="11.25" customWidth="1"/>
    <col min="2309" max="2309" width="11.125" customWidth="1"/>
    <col min="2310" max="2310" width="12.375" customWidth="1"/>
    <col min="2311" max="2315" width="10.125" customWidth="1"/>
    <col min="2316" max="2317" width="11.125" customWidth="1"/>
    <col min="2318" max="2318" width="8.75" customWidth="1"/>
    <col min="2319" max="2320" width="8.875" customWidth="1"/>
    <col min="2321" max="2321" width="9" customWidth="1"/>
    <col min="2561" max="2561" width="0" hidden="1" customWidth="1"/>
    <col min="2562" max="2562" width="20.375" customWidth="1"/>
    <col min="2563" max="2563" width="10" customWidth="1"/>
    <col min="2564" max="2564" width="11.25" customWidth="1"/>
    <col min="2565" max="2565" width="11.125" customWidth="1"/>
    <col min="2566" max="2566" width="12.375" customWidth="1"/>
    <col min="2567" max="2571" width="10.125" customWidth="1"/>
    <col min="2572" max="2573" width="11.125" customWidth="1"/>
    <col min="2574" max="2574" width="8.75" customWidth="1"/>
    <col min="2575" max="2576" width="8.875" customWidth="1"/>
    <col min="2577" max="2577" width="9" customWidth="1"/>
    <col min="2817" max="2817" width="0" hidden="1" customWidth="1"/>
    <col min="2818" max="2818" width="20.375" customWidth="1"/>
    <col min="2819" max="2819" width="10" customWidth="1"/>
    <col min="2820" max="2820" width="11.25" customWidth="1"/>
    <col min="2821" max="2821" width="11.125" customWidth="1"/>
    <col min="2822" max="2822" width="12.375" customWidth="1"/>
    <col min="2823" max="2827" width="10.125" customWidth="1"/>
    <col min="2828" max="2829" width="11.125" customWidth="1"/>
    <col min="2830" max="2830" width="8.75" customWidth="1"/>
    <col min="2831" max="2832" width="8.875" customWidth="1"/>
    <col min="2833" max="2833" width="9" customWidth="1"/>
    <col min="3073" max="3073" width="0" hidden="1" customWidth="1"/>
    <col min="3074" max="3074" width="20.375" customWidth="1"/>
    <col min="3075" max="3075" width="10" customWidth="1"/>
    <col min="3076" max="3076" width="11.25" customWidth="1"/>
    <col min="3077" max="3077" width="11.125" customWidth="1"/>
    <col min="3078" max="3078" width="12.375" customWidth="1"/>
    <col min="3079" max="3083" width="10.125" customWidth="1"/>
    <col min="3084" max="3085" width="11.125" customWidth="1"/>
    <col min="3086" max="3086" width="8.75" customWidth="1"/>
    <col min="3087" max="3088" width="8.875" customWidth="1"/>
    <col min="3089" max="3089" width="9" customWidth="1"/>
    <col min="3329" max="3329" width="0" hidden="1" customWidth="1"/>
    <col min="3330" max="3330" width="20.375" customWidth="1"/>
    <col min="3331" max="3331" width="10" customWidth="1"/>
    <col min="3332" max="3332" width="11.25" customWidth="1"/>
    <col min="3333" max="3333" width="11.125" customWidth="1"/>
    <col min="3334" max="3334" width="12.375" customWidth="1"/>
    <col min="3335" max="3339" width="10.125" customWidth="1"/>
    <col min="3340" max="3341" width="11.125" customWidth="1"/>
    <col min="3342" max="3342" width="8.75" customWidth="1"/>
    <col min="3343" max="3344" width="8.875" customWidth="1"/>
    <col min="3345" max="3345" width="9" customWidth="1"/>
    <col min="3585" max="3585" width="0" hidden="1" customWidth="1"/>
    <col min="3586" max="3586" width="20.375" customWidth="1"/>
    <col min="3587" max="3587" width="10" customWidth="1"/>
    <col min="3588" max="3588" width="11.25" customWidth="1"/>
    <col min="3589" max="3589" width="11.125" customWidth="1"/>
    <col min="3590" max="3590" width="12.375" customWidth="1"/>
    <col min="3591" max="3595" width="10.125" customWidth="1"/>
    <col min="3596" max="3597" width="11.125" customWidth="1"/>
    <col min="3598" max="3598" width="8.75" customWidth="1"/>
    <col min="3599" max="3600" width="8.875" customWidth="1"/>
    <col min="3601" max="3601" width="9" customWidth="1"/>
    <col min="3841" max="3841" width="0" hidden="1" customWidth="1"/>
    <col min="3842" max="3842" width="20.375" customWidth="1"/>
    <col min="3843" max="3843" width="10" customWidth="1"/>
    <col min="3844" max="3844" width="11.25" customWidth="1"/>
    <col min="3845" max="3845" width="11.125" customWidth="1"/>
    <col min="3846" max="3846" width="12.375" customWidth="1"/>
    <col min="3847" max="3851" width="10.125" customWidth="1"/>
    <col min="3852" max="3853" width="11.125" customWidth="1"/>
    <col min="3854" max="3854" width="8.75" customWidth="1"/>
    <col min="3855" max="3856" width="8.875" customWidth="1"/>
    <col min="3857" max="3857" width="9" customWidth="1"/>
    <col min="4097" max="4097" width="0" hidden="1" customWidth="1"/>
    <col min="4098" max="4098" width="20.375" customWidth="1"/>
    <col min="4099" max="4099" width="10" customWidth="1"/>
    <col min="4100" max="4100" width="11.25" customWidth="1"/>
    <col min="4101" max="4101" width="11.125" customWidth="1"/>
    <col min="4102" max="4102" width="12.375" customWidth="1"/>
    <col min="4103" max="4107" width="10.125" customWidth="1"/>
    <col min="4108" max="4109" width="11.125" customWidth="1"/>
    <col min="4110" max="4110" width="8.75" customWidth="1"/>
    <col min="4111" max="4112" width="8.875" customWidth="1"/>
    <col min="4113" max="4113" width="9" customWidth="1"/>
    <col min="4353" max="4353" width="0" hidden="1" customWidth="1"/>
    <col min="4354" max="4354" width="20.375" customWidth="1"/>
    <col min="4355" max="4355" width="10" customWidth="1"/>
    <col min="4356" max="4356" width="11.25" customWidth="1"/>
    <col min="4357" max="4357" width="11.125" customWidth="1"/>
    <col min="4358" max="4358" width="12.375" customWidth="1"/>
    <col min="4359" max="4363" width="10.125" customWidth="1"/>
    <col min="4364" max="4365" width="11.125" customWidth="1"/>
    <col min="4366" max="4366" width="8.75" customWidth="1"/>
    <col min="4367" max="4368" width="8.875" customWidth="1"/>
    <col min="4369" max="4369" width="9" customWidth="1"/>
    <col min="4609" max="4609" width="0" hidden="1" customWidth="1"/>
    <col min="4610" max="4610" width="20.375" customWidth="1"/>
    <col min="4611" max="4611" width="10" customWidth="1"/>
    <col min="4612" max="4612" width="11.25" customWidth="1"/>
    <col min="4613" max="4613" width="11.125" customWidth="1"/>
    <col min="4614" max="4614" width="12.375" customWidth="1"/>
    <col min="4615" max="4619" width="10.125" customWidth="1"/>
    <col min="4620" max="4621" width="11.125" customWidth="1"/>
    <col min="4622" max="4622" width="8.75" customWidth="1"/>
    <col min="4623" max="4624" width="8.875" customWidth="1"/>
    <col min="4625" max="4625" width="9" customWidth="1"/>
    <col min="4865" max="4865" width="0" hidden="1" customWidth="1"/>
    <col min="4866" max="4866" width="20.375" customWidth="1"/>
    <col min="4867" max="4867" width="10" customWidth="1"/>
    <col min="4868" max="4868" width="11.25" customWidth="1"/>
    <col min="4869" max="4869" width="11.125" customWidth="1"/>
    <col min="4870" max="4870" width="12.375" customWidth="1"/>
    <col min="4871" max="4875" width="10.125" customWidth="1"/>
    <col min="4876" max="4877" width="11.125" customWidth="1"/>
    <col min="4878" max="4878" width="8.75" customWidth="1"/>
    <col min="4879" max="4880" width="8.875" customWidth="1"/>
    <col min="4881" max="4881" width="9" customWidth="1"/>
    <col min="5121" max="5121" width="0" hidden="1" customWidth="1"/>
    <col min="5122" max="5122" width="20.375" customWidth="1"/>
    <col min="5123" max="5123" width="10" customWidth="1"/>
    <col min="5124" max="5124" width="11.25" customWidth="1"/>
    <col min="5125" max="5125" width="11.125" customWidth="1"/>
    <col min="5126" max="5126" width="12.375" customWidth="1"/>
    <col min="5127" max="5131" width="10.125" customWidth="1"/>
    <col min="5132" max="5133" width="11.125" customWidth="1"/>
    <col min="5134" max="5134" width="8.75" customWidth="1"/>
    <col min="5135" max="5136" width="8.875" customWidth="1"/>
    <col min="5137" max="5137" width="9" customWidth="1"/>
    <col min="5377" max="5377" width="0" hidden="1" customWidth="1"/>
    <col min="5378" max="5378" width="20.375" customWidth="1"/>
    <col min="5379" max="5379" width="10" customWidth="1"/>
    <col min="5380" max="5380" width="11.25" customWidth="1"/>
    <col min="5381" max="5381" width="11.125" customWidth="1"/>
    <col min="5382" max="5382" width="12.375" customWidth="1"/>
    <col min="5383" max="5387" width="10.125" customWidth="1"/>
    <col min="5388" max="5389" width="11.125" customWidth="1"/>
    <col min="5390" max="5390" width="8.75" customWidth="1"/>
    <col min="5391" max="5392" width="8.875" customWidth="1"/>
    <col min="5393" max="5393" width="9" customWidth="1"/>
    <col min="5633" max="5633" width="0" hidden="1" customWidth="1"/>
    <col min="5634" max="5634" width="20.375" customWidth="1"/>
    <col min="5635" max="5635" width="10" customWidth="1"/>
    <col min="5636" max="5636" width="11.25" customWidth="1"/>
    <col min="5637" max="5637" width="11.125" customWidth="1"/>
    <col min="5638" max="5638" width="12.375" customWidth="1"/>
    <col min="5639" max="5643" width="10.125" customWidth="1"/>
    <col min="5644" max="5645" width="11.125" customWidth="1"/>
    <col min="5646" max="5646" width="8.75" customWidth="1"/>
    <col min="5647" max="5648" width="8.875" customWidth="1"/>
    <col min="5649" max="5649" width="9" customWidth="1"/>
    <col min="5889" max="5889" width="0" hidden="1" customWidth="1"/>
    <col min="5890" max="5890" width="20.375" customWidth="1"/>
    <col min="5891" max="5891" width="10" customWidth="1"/>
    <col min="5892" max="5892" width="11.25" customWidth="1"/>
    <col min="5893" max="5893" width="11.125" customWidth="1"/>
    <col min="5894" max="5894" width="12.375" customWidth="1"/>
    <col min="5895" max="5899" width="10.125" customWidth="1"/>
    <col min="5900" max="5901" width="11.125" customWidth="1"/>
    <col min="5902" max="5902" width="8.75" customWidth="1"/>
    <col min="5903" max="5904" width="8.875" customWidth="1"/>
    <col min="5905" max="5905" width="9" customWidth="1"/>
    <col min="6145" max="6145" width="0" hidden="1" customWidth="1"/>
    <col min="6146" max="6146" width="20.375" customWidth="1"/>
    <col min="6147" max="6147" width="10" customWidth="1"/>
    <col min="6148" max="6148" width="11.25" customWidth="1"/>
    <col min="6149" max="6149" width="11.125" customWidth="1"/>
    <col min="6150" max="6150" width="12.375" customWidth="1"/>
    <col min="6151" max="6155" width="10.125" customWidth="1"/>
    <col min="6156" max="6157" width="11.125" customWidth="1"/>
    <col min="6158" max="6158" width="8.75" customWidth="1"/>
    <col min="6159" max="6160" width="8.875" customWidth="1"/>
    <col min="6161" max="6161" width="9" customWidth="1"/>
    <col min="6401" max="6401" width="0" hidden="1" customWidth="1"/>
    <col min="6402" max="6402" width="20.375" customWidth="1"/>
    <col min="6403" max="6403" width="10" customWidth="1"/>
    <col min="6404" max="6404" width="11.25" customWidth="1"/>
    <col min="6405" max="6405" width="11.125" customWidth="1"/>
    <col min="6406" max="6406" width="12.375" customWidth="1"/>
    <col min="6407" max="6411" width="10.125" customWidth="1"/>
    <col min="6412" max="6413" width="11.125" customWidth="1"/>
    <col min="6414" max="6414" width="8.75" customWidth="1"/>
    <col min="6415" max="6416" width="8.875" customWidth="1"/>
    <col min="6417" max="6417" width="9" customWidth="1"/>
    <col min="6657" max="6657" width="0" hidden="1" customWidth="1"/>
    <col min="6658" max="6658" width="20.375" customWidth="1"/>
    <col min="6659" max="6659" width="10" customWidth="1"/>
    <col min="6660" max="6660" width="11.25" customWidth="1"/>
    <col min="6661" max="6661" width="11.125" customWidth="1"/>
    <col min="6662" max="6662" width="12.375" customWidth="1"/>
    <col min="6663" max="6667" width="10.125" customWidth="1"/>
    <col min="6668" max="6669" width="11.125" customWidth="1"/>
    <col min="6670" max="6670" width="8.75" customWidth="1"/>
    <col min="6671" max="6672" width="8.875" customWidth="1"/>
    <col min="6673" max="6673" width="9" customWidth="1"/>
    <col min="6913" max="6913" width="0" hidden="1" customWidth="1"/>
    <col min="6914" max="6914" width="20.375" customWidth="1"/>
    <col min="6915" max="6915" width="10" customWidth="1"/>
    <col min="6916" max="6916" width="11.25" customWidth="1"/>
    <col min="6917" max="6917" width="11.125" customWidth="1"/>
    <col min="6918" max="6918" width="12.375" customWidth="1"/>
    <col min="6919" max="6923" width="10.125" customWidth="1"/>
    <col min="6924" max="6925" width="11.125" customWidth="1"/>
    <col min="6926" max="6926" width="8.75" customWidth="1"/>
    <col min="6927" max="6928" width="8.875" customWidth="1"/>
    <col min="6929" max="6929" width="9" customWidth="1"/>
    <col min="7169" max="7169" width="0" hidden="1" customWidth="1"/>
    <col min="7170" max="7170" width="20.375" customWidth="1"/>
    <col min="7171" max="7171" width="10" customWidth="1"/>
    <col min="7172" max="7172" width="11.25" customWidth="1"/>
    <col min="7173" max="7173" width="11.125" customWidth="1"/>
    <col min="7174" max="7174" width="12.375" customWidth="1"/>
    <col min="7175" max="7179" width="10.125" customWidth="1"/>
    <col min="7180" max="7181" width="11.125" customWidth="1"/>
    <col min="7182" max="7182" width="8.75" customWidth="1"/>
    <col min="7183" max="7184" width="8.875" customWidth="1"/>
    <col min="7185" max="7185" width="9" customWidth="1"/>
    <col min="7425" max="7425" width="0" hidden="1" customWidth="1"/>
    <col min="7426" max="7426" width="20.375" customWidth="1"/>
    <col min="7427" max="7427" width="10" customWidth="1"/>
    <col min="7428" max="7428" width="11.25" customWidth="1"/>
    <col min="7429" max="7429" width="11.125" customWidth="1"/>
    <col min="7430" max="7430" width="12.375" customWidth="1"/>
    <col min="7431" max="7435" width="10.125" customWidth="1"/>
    <col min="7436" max="7437" width="11.125" customWidth="1"/>
    <col min="7438" max="7438" width="8.75" customWidth="1"/>
    <col min="7439" max="7440" width="8.875" customWidth="1"/>
    <col min="7441" max="7441" width="9" customWidth="1"/>
    <col min="7681" max="7681" width="0" hidden="1" customWidth="1"/>
    <col min="7682" max="7682" width="20.375" customWidth="1"/>
    <col min="7683" max="7683" width="10" customWidth="1"/>
    <col min="7684" max="7684" width="11.25" customWidth="1"/>
    <col min="7685" max="7685" width="11.125" customWidth="1"/>
    <col min="7686" max="7686" width="12.375" customWidth="1"/>
    <col min="7687" max="7691" width="10.125" customWidth="1"/>
    <col min="7692" max="7693" width="11.125" customWidth="1"/>
    <col min="7694" max="7694" width="8.75" customWidth="1"/>
    <col min="7695" max="7696" width="8.875" customWidth="1"/>
    <col min="7697" max="7697" width="9" customWidth="1"/>
    <col min="7937" max="7937" width="0" hidden="1" customWidth="1"/>
    <col min="7938" max="7938" width="20.375" customWidth="1"/>
    <col min="7939" max="7939" width="10" customWidth="1"/>
    <col min="7940" max="7940" width="11.25" customWidth="1"/>
    <col min="7941" max="7941" width="11.125" customWidth="1"/>
    <col min="7942" max="7942" width="12.375" customWidth="1"/>
    <col min="7943" max="7947" width="10.125" customWidth="1"/>
    <col min="7948" max="7949" width="11.125" customWidth="1"/>
    <col min="7950" max="7950" width="8.75" customWidth="1"/>
    <col min="7951" max="7952" width="8.875" customWidth="1"/>
    <col min="7953" max="7953" width="9" customWidth="1"/>
    <col min="8193" max="8193" width="0" hidden="1" customWidth="1"/>
    <col min="8194" max="8194" width="20.375" customWidth="1"/>
    <col min="8195" max="8195" width="10" customWidth="1"/>
    <col min="8196" max="8196" width="11.25" customWidth="1"/>
    <col min="8197" max="8197" width="11.125" customWidth="1"/>
    <col min="8198" max="8198" width="12.375" customWidth="1"/>
    <col min="8199" max="8203" width="10.125" customWidth="1"/>
    <col min="8204" max="8205" width="11.125" customWidth="1"/>
    <col min="8206" max="8206" width="8.75" customWidth="1"/>
    <col min="8207" max="8208" width="8.875" customWidth="1"/>
    <col min="8209" max="8209" width="9" customWidth="1"/>
    <col min="8449" max="8449" width="0" hidden="1" customWidth="1"/>
    <col min="8450" max="8450" width="20.375" customWidth="1"/>
    <col min="8451" max="8451" width="10" customWidth="1"/>
    <col min="8452" max="8452" width="11.25" customWidth="1"/>
    <col min="8453" max="8453" width="11.125" customWidth="1"/>
    <col min="8454" max="8454" width="12.375" customWidth="1"/>
    <col min="8455" max="8459" width="10.125" customWidth="1"/>
    <col min="8460" max="8461" width="11.125" customWidth="1"/>
    <col min="8462" max="8462" width="8.75" customWidth="1"/>
    <col min="8463" max="8464" width="8.875" customWidth="1"/>
    <col min="8465" max="8465" width="9" customWidth="1"/>
    <col min="8705" max="8705" width="0" hidden="1" customWidth="1"/>
    <col min="8706" max="8706" width="20.375" customWidth="1"/>
    <col min="8707" max="8707" width="10" customWidth="1"/>
    <col min="8708" max="8708" width="11.25" customWidth="1"/>
    <col min="8709" max="8709" width="11.125" customWidth="1"/>
    <col min="8710" max="8710" width="12.375" customWidth="1"/>
    <col min="8711" max="8715" width="10.125" customWidth="1"/>
    <col min="8716" max="8717" width="11.125" customWidth="1"/>
    <col min="8718" max="8718" width="8.75" customWidth="1"/>
    <col min="8719" max="8720" width="8.875" customWidth="1"/>
    <col min="8721" max="8721" width="9" customWidth="1"/>
    <col min="8961" max="8961" width="0" hidden="1" customWidth="1"/>
    <col min="8962" max="8962" width="20.375" customWidth="1"/>
    <col min="8963" max="8963" width="10" customWidth="1"/>
    <col min="8964" max="8964" width="11.25" customWidth="1"/>
    <col min="8965" max="8965" width="11.125" customWidth="1"/>
    <col min="8966" max="8966" width="12.375" customWidth="1"/>
    <col min="8967" max="8971" width="10.125" customWidth="1"/>
    <col min="8972" max="8973" width="11.125" customWidth="1"/>
    <col min="8974" max="8974" width="8.75" customWidth="1"/>
    <col min="8975" max="8976" width="8.875" customWidth="1"/>
    <col min="8977" max="8977" width="9" customWidth="1"/>
    <col min="9217" max="9217" width="0" hidden="1" customWidth="1"/>
    <col min="9218" max="9218" width="20.375" customWidth="1"/>
    <col min="9219" max="9219" width="10" customWidth="1"/>
    <col min="9220" max="9220" width="11.25" customWidth="1"/>
    <col min="9221" max="9221" width="11.125" customWidth="1"/>
    <col min="9222" max="9222" width="12.375" customWidth="1"/>
    <col min="9223" max="9227" width="10.125" customWidth="1"/>
    <col min="9228" max="9229" width="11.125" customWidth="1"/>
    <col min="9230" max="9230" width="8.75" customWidth="1"/>
    <col min="9231" max="9232" width="8.875" customWidth="1"/>
    <col min="9233" max="9233" width="9" customWidth="1"/>
    <col min="9473" max="9473" width="0" hidden="1" customWidth="1"/>
    <col min="9474" max="9474" width="20.375" customWidth="1"/>
    <col min="9475" max="9475" width="10" customWidth="1"/>
    <col min="9476" max="9476" width="11.25" customWidth="1"/>
    <col min="9477" max="9477" width="11.125" customWidth="1"/>
    <col min="9478" max="9478" width="12.375" customWidth="1"/>
    <col min="9479" max="9483" width="10.125" customWidth="1"/>
    <col min="9484" max="9485" width="11.125" customWidth="1"/>
    <col min="9486" max="9486" width="8.75" customWidth="1"/>
    <col min="9487" max="9488" width="8.875" customWidth="1"/>
    <col min="9489" max="9489" width="9" customWidth="1"/>
    <col min="9729" max="9729" width="0" hidden="1" customWidth="1"/>
    <col min="9730" max="9730" width="20.375" customWidth="1"/>
    <col min="9731" max="9731" width="10" customWidth="1"/>
    <col min="9732" max="9732" width="11.25" customWidth="1"/>
    <col min="9733" max="9733" width="11.125" customWidth="1"/>
    <col min="9734" max="9734" width="12.375" customWidth="1"/>
    <col min="9735" max="9739" width="10.125" customWidth="1"/>
    <col min="9740" max="9741" width="11.125" customWidth="1"/>
    <col min="9742" max="9742" width="8.75" customWidth="1"/>
    <col min="9743" max="9744" width="8.875" customWidth="1"/>
    <col min="9745" max="9745" width="9" customWidth="1"/>
    <col min="9985" max="9985" width="0" hidden="1" customWidth="1"/>
    <col min="9986" max="9986" width="20.375" customWidth="1"/>
    <col min="9987" max="9987" width="10" customWidth="1"/>
    <col min="9988" max="9988" width="11.25" customWidth="1"/>
    <col min="9989" max="9989" width="11.125" customWidth="1"/>
    <col min="9990" max="9990" width="12.375" customWidth="1"/>
    <col min="9991" max="9995" width="10.125" customWidth="1"/>
    <col min="9996" max="9997" width="11.125" customWidth="1"/>
    <col min="9998" max="9998" width="8.75" customWidth="1"/>
    <col min="9999" max="10000" width="8.875" customWidth="1"/>
    <col min="10001" max="10001" width="9" customWidth="1"/>
    <col min="10241" max="10241" width="0" hidden="1" customWidth="1"/>
    <col min="10242" max="10242" width="20.375" customWidth="1"/>
    <col min="10243" max="10243" width="10" customWidth="1"/>
    <col min="10244" max="10244" width="11.25" customWidth="1"/>
    <col min="10245" max="10245" width="11.125" customWidth="1"/>
    <col min="10246" max="10246" width="12.375" customWidth="1"/>
    <col min="10247" max="10251" width="10.125" customWidth="1"/>
    <col min="10252" max="10253" width="11.125" customWidth="1"/>
    <col min="10254" max="10254" width="8.75" customWidth="1"/>
    <col min="10255" max="10256" width="8.875" customWidth="1"/>
    <col min="10257" max="10257" width="9" customWidth="1"/>
    <col min="10497" max="10497" width="0" hidden="1" customWidth="1"/>
    <col min="10498" max="10498" width="20.375" customWidth="1"/>
    <col min="10499" max="10499" width="10" customWidth="1"/>
    <col min="10500" max="10500" width="11.25" customWidth="1"/>
    <col min="10501" max="10501" width="11.125" customWidth="1"/>
    <col min="10502" max="10502" width="12.375" customWidth="1"/>
    <col min="10503" max="10507" width="10.125" customWidth="1"/>
    <col min="10508" max="10509" width="11.125" customWidth="1"/>
    <col min="10510" max="10510" width="8.75" customWidth="1"/>
    <col min="10511" max="10512" width="8.875" customWidth="1"/>
    <col min="10513" max="10513" width="9" customWidth="1"/>
    <col min="10753" max="10753" width="0" hidden="1" customWidth="1"/>
    <col min="10754" max="10754" width="20.375" customWidth="1"/>
    <col min="10755" max="10755" width="10" customWidth="1"/>
    <col min="10756" max="10756" width="11.25" customWidth="1"/>
    <col min="10757" max="10757" width="11.125" customWidth="1"/>
    <col min="10758" max="10758" width="12.375" customWidth="1"/>
    <col min="10759" max="10763" width="10.125" customWidth="1"/>
    <col min="10764" max="10765" width="11.125" customWidth="1"/>
    <col min="10766" max="10766" width="8.75" customWidth="1"/>
    <col min="10767" max="10768" width="8.875" customWidth="1"/>
    <col min="10769" max="10769" width="9" customWidth="1"/>
    <col min="11009" max="11009" width="0" hidden="1" customWidth="1"/>
    <col min="11010" max="11010" width="20.375" customWidth="1"/>
    <col min="11011" max="11011" width="10" customWidth="1"/>
    <col min="11012" max="11012" width="11.25" customWidth="1"/>
    <col min="11013" max="11013" width="11.125" customWidth="1"/>
    <col min="11014" max="11014" width="12.375" customWidth="1"/>
    <col min="11015" max="11019" width="10.125" customWidth="1"/>
    <col min="11020" max="11021" width="11.125" customWidth="1"/>
    <col min="11022" max="11022" width="8.75" customWidth="1"/>
    <col min="11023" max="11024" width="8.875" customWidth="1"/>
    <col min="11025" max="11025" width="9" customWidth="1"/>
    <col min="11265" max="11265" width="0" hidden="1" customWidth="1"/>
    <col min="11266" max="11266" width="20.375" customWidth="1"/>
    <col min="11267" max="11267" width="10" customWidth="1"/>
    <col min="11268" max="11268" width="11.25" customWidth="1"/>
    <col min="11269" max="11269" width="11.125" customWidth="1"/>
    <col min="11270" max="11270" width="12.375" customWidth="1"/>
    <col min="11271" max="11275" width="10.125" customWidth="1"/>
    <col min="11276" max="11277" width="11.125" customWidth="1"/>
    <col min="11278" max="11278" width="8.75" customWidth="1"/>
    <col min="11279" max="11280" width="8.875" customWidth="1"/>
    <col min="11281" max="11281" width="9" customWidth="1"/>
    <col min="11521" max="11521" width="0" hidden="1" customWidth="1"/>
    <col min="11522" max="11522" width="20.375" customWidth="1"/>
    <col min="11523" max="11523" width="10" customWidth="1"/>
    <col min="11524" max="11524" width="11.25" customWidth="1"/>
    <col min="11525" max="11525" width="11.125" customWidth="1"/>
    <col min="11526" max="11526" width="12.375" customWidth="1"/>
    <col min="11527" max="11531" width="10.125" customWidth="1"/>
    <col min="11532" max="11533" width="11.125" customWidth="1"/>
    <col min="11534" max="11534" width="8.75" customWidth="1"/>
    <col min="11535" max="11536" width="8.875" customWidth="1"/>
    <col min="11537" max="11537" width="9" customWidth="1"/>
    <col min="11777" max="11777" width="0" hidden="1" customWidth="1"/>
    <col min="11778" max="11778" width="20.375" customWidth="1"/>
    <col min="11779" max="11779" width="10" customWidth="1"/>
    <col min="11780" max="11780" width="11.25" customWidth="1"/>
    <col min="11781" max="11781" width="11.125" customWidth="1"/>
    <col min="11782" max="11782" width="12.375" customWidth="1"/>
    <col min="11783" max="11787" width="10.125" customWidth="1"/>
    <col min="11788" max="11789" width="11.125" customWidth="1"/>
    <col min="11790" max="11790" width="8.75" customWidth="1"/>
    <col min="11791" max="11792" width="8.875" customWidth="1"/>
    <col min="11793" max="11793" width="9" customWidth="1"/>
    <col min="12033" max="12033" width="0" hidden="1" customWidth="1"/>
    <col min="12034" max="12034" width="20.375" customWidth="1"/>
    <col min="12035" max="12035" width="10" customWidth="1"/>
    <col min="12036" max="12036" width="11.25" customWidth="1"/>
    <col min="12037" max="12037" width="11.125" customWidth="1"/>
    <col min="12038" max="12038" width="12.375" customWidth="1"/>
    <col min="12039" max="12043" width="10.125" customWidth="1"/>
    <col min="12044" max="12045" width="11.125" customWidth="1"/>
    <col min="12046" max="12046" width="8.75" customWidth="1"/>
    <col min="12047" max="12048" width="8.875" customWidth="1"/>
    <col min="12049" max="12049" width="9" customWidth="1"/>
    <col min="12289" max="12289" width="0" hidden="1" customWidth="1"/>
    <col min="12290" max="12290" width="20.375" customWidth="1"/>
    <col min="12291" max="12291" width="10" customWidth="1"/>
    <col min="12292" max="12292" width="11.25" customWidth="1"/>
    <col min="12293" max="12293" width="11.125" customWidth="1"/>
    <col min="12294" max="12294" width="12.375" customWidth="1"/>
    <col min="12295" max="12299" width="10.125" customWidth="1"/>
    <col min="12300" max="12301" width="11.125" customWidth="1"/>
    <col min="12302" max="12302" width="8.75" customWidth="1"/>
    <col min="12303" max="12304" width="8.875" customWidth="1"/>
    <col min="12305" max="12305" width="9" customWidth="1"/>
    <col min="12545" max="12545" width="0" hidden="1" customWidth="1"/>
    <col min="12546" max="12546" width="20.375" customWidth="1"/>
    <col min="12547" max="12547" width="10" customWidth="1"/>
    <col min="12548" max="12548" width="11.25" customWidth="1"/>
    <col min="12549" max="12549" width="11.125" customWidth="1"/>
    <col min="12550" max="12550" width="12.375" customWidth="1"/>
    <col min="12551" max="12555" width="10.125" customWidth="1"/>
    <col min="12556" max="12557" width="11.125" customWidth="1"/>
    <col min="12558" max="12558" width="8.75" customWidth="1"/>
    <col min="12559" max="12560" width="8.875" customWidth="1"/>
    <col min="12561" max="12561" width="9" customWidth="1"/>
    <col min="12801" max="12801" width="0" hidden="1" customWidth="1"/>
    <col min="12802" max="12802" width="20.375" customWidth="1"/>
    <col min="12803" max="12803" width="10" customWidth="1"/>
    <col min="12804" max="12804" width="11.25" customWidth="1"/>
    <col min="12805" max="12805" width="11.125" customWidth="1"/>
    <col min="12806" max="12806" width="12.375" customWidth="1"/>
    <col min="12807" max="12811" width="10.125" customWidth="1"/>
    <col min="12812" max="12813" width="11.125" customWidth="1"/>
    <col min="12814" max="12814" width="8.75" customWidth="1"/>
    <col min="12815" max="12816" width="8.875" customWidth="1"/>
    <col min="12817" max="12817" width="9" customWidth="1"/>
    <col min="13057" max="13057" width="0" hidden="1" customWidth="1"/>
    <col min="13058" max="13058" width="20.375" customWidth="1"/>
    <col min="13059" max="13059" width="10" customWidth="1"/>
    <col min="13060" max="13060" width="11.25" customWidth="1"/>
    <col min="13061" max="13061" width="11.125" customWidth="1"/>
    <col min="13062" max="13062" width="12.375" customWidth="1"/>
    <col min="13063" max="13067" width="10.125" customWidth="1"/>
    <col min="13068" max="13069" width="11.125" customWidth="1"/>
    <col min="13070" max="13070" width="8.75" customWidth="1"/>
    <col min="13071" max="13072" width="8.875" customWidth="1"/>
    <col min="13073" max="13073" width="9" customWidth="1"/>
    <col min="13313" max="13313" width="0" hidden="1" customWidth="1"/>
    <col min="13314" max="13314" width="20.375" customWidth="1"/>
    <col min="13315" max="13315" width="10" customWidth="1"/>
    <col min="13316" max="13316" width="11.25" customWidth="1"/>
    <col min="13317" max="13317" width="11.125" customWidth="1"/>
    <col min="13318" max="13318" width="12.375" customWidth="1"/>
    <col min="13319" max="13323" width="10.125" customWidth="1"/>
    <col min="13324" max="13325" width="11.125" customWidth="1"/>
    <col min="13326" max="13326" width="8.75" customWidth="1"/>
    <col min="13327" max="13328" width="8.875" customWidth="1"/>
    <col min="13329" max="13329" width="9" customWidth="1"/>
    <col min="13569" max="13569" width="0" hidden="1" customWidth="1"/>
    <col min="13570" max="13570" width="20.375" customWidth="1"/>
    <col min="13571" max="13571" width="10" customWidth="1"/>
    <col min="13572" max="13572" width="11.25" customWidth="1"/>
    <col min="13573" max="13573" width="11.125" customWidth="1"/>
    <col min="13574" max="13574" width="12.375" customWidth="1"/>
    <col min="13575" max="13579" width="10.125" customWidth="1"/>
    <col min="13580" max="13581" width="11.125" customWidth="1"/>
    <col min="13582" max="13582" width="8.75" customWidth="1"/>
    <col min="13583" max="13584" width="8.875" customWidth="1"/>
    <col min="13585" max="13585" width="9" customWidth="1"/>
    <col min="13825" max="13825" width="0" hidden="1" customWidth="1"/>
    <col min="13826" max="13826" width="20.375" customWidth="1"/>
    <col min="13827" max="13827" width="10" customWidth="1"/>
    <col min="13828" max="13828" width="11.25" customWidth="1"/>
    <col min="13829" max="13829" width="11.125" customWidth="1"/>
    <col min="13830" max="13830" width="12.375" customWidth="1"/>
    <col min="13831" max="13835" width="10.125" customWidth="1"/>
    <col min="13836" max="13837" width="11.125" customWidth="1"/>
    <col min="13838" max="13838" width="8.75" customWidth="1"/>
    <col min="13839" max="13840" width="8.875" customWidth="1"/>
    <col min="13841" max="13841" width="9" customWidth="1"/>
    <col min="14081" max="14081" width="0" hidden="1" customWidth="1"/>
    <col min="14082" max="14082" width="20.375" customWidth="1"/>
    <col min="14083" max="14083" width="10" customWidth="1"/>
    <col min="14084" max="14084" width="11.25" customWidth="1"/>
    <col min="14085" max="14085" width="11.125" customWidth="1"/>
    <col min="14086" max="14086" width="12.375" customWidth="1"/>
    <col min="14087" max="14091" width="10.125" customWidth="1"/>
    <col min="14092" max="14093" width="11.125" customWidth="1"/>
    <col min="14094" max="14094" width="8.75" customWidth="1"/>
    <col min="14095" max="14096" width="8.875" customWidth="1"/>
    <col min="14097" max="14097" width="9" customWidth="1"/>
    <col min="14337" max="14337" width="0" hidden="1" customWidth="1"/>
    <col min="14338" max="14338" width="20.375" customWidth="1"/>
    <col min="14339" max="14339" width="10" customWidth="1"/>
    <col min="14340" max="14340" width="11.25" customWidth="1"/>
    <col min="14341" max="14341" width="11.125" customWidth="1"/>
    <col min="14342" max="14342" width="12.375" customWidth="1"/>
    <col min="14343" max="14347" width="10.125" customWidth="1"/>
    <col min="14348" max="14349" width="11.125" customWidth="1"/>
    <col min="14350" max="14350" width="8.75" customWidth="1"/>
    <col min="14351" max="14352" width="8.875" customWidth="1"/>
    <col min="14353" max="14353" width="9" customWidth="1"/>
    <col min="14593" max="14593" width="0" hidden="1" customWidth="1"/>
    <col min="14594" max="14594" width="20.375" customWidth="1"/>
    <col min="14595" max="14595" width="10" customWidth="1"/>
    <col min="14596" max="14596" width="11.25" customWidth="1"/>
    <col min="14597" max="14597" width="11.125" customWidth="1"/>
    <col min="14598" max="14598" width="12.375" customWidth="1"/>
    <col min="14599" max="14603" width="10.125" customWidth="1"/>
    <col min="14604" max="14605" width="11.125" customWidth="1"/>
    <col min="14606" max="14606" width="8.75" customWidth="1"/>
    <col min="14607" max="14608" width="8.875" customWidth="1"/>
    <col min="14609" max="14609" width="9" customWidth="1"/>
    <col min="14849" max="14849" width="0" hidden="1" customWidth="1"/>
    <col min="14850" max="14850" width="20.375" customWidth="1"/>
    <col min="14851" max="14851" width="10" customWidth="1"/>
    <col min="14852" max="14852" width="11.25" customWidth="1"/>
    <col min="14853" max="14853" width="11.125" customWidth="1"/>
    <col min="14854" max="14854" width="12.375" customWidth="1"/>
    <col min="14855" max="14859" width="10.125" customWidth="1"/>
    <col min="14860" max="14861" width="11.125" customWidth="1"/>
    <col min="14862" max="14862" width="8.75" customWidth="1"/>
    <col min="14863" max="14864" width="8.875" customWidth="1"/>
    <col min="14865" max="14865" width="9" customWidth="1"/>
    <col min="15105" max="15105" width="0" hidden="1" customWidth="1"/>
    <col min="15106" max="15106" width="20.375" customWidth="1"/>
    <col min="15107" max="15107" width="10" customWidth="1"/>
    <col min="15108" max="15108" width="11.25" customWidth="1"/>
    <col min="15109" max="15109" width="11.125" customWidth="1"/>
    <col min="15110" max="15110" width="12.375" customWidth="1"/>
    <col min="15111" max="15115" width="10.125" customWidth="1"/>
    <col min="15116" max="15117" width="11.125" customWidth="1"/>
    <col min="15118" max="15118" width="8.75" customWidth="1"/>
    <col min="15119" max="15120" width="8.875" customWidth="1"/>
    <col min="15121" max="15121" width="9" customWidth="1"/>
    <col min="15361" max="15361" width="0" hidden="1" customWidth="1"/>
    <col min="15362" max="15362" width="20.375" customWidth="1"/>
    <col min="15363" max="15363" width="10" customWidth="1"/>
    <col min="15364" max="15364" width="11.25" customWidth="1"/>
    <col min="15365" max="15365" width="11.125" customWidth="1"/>
    <col min="15366" max="15366" width="12.375" customWidth="1"/>
    <col min="15367" max="15371" width="10.125" customWidth="1"/>
    <col min="15372" max="15373" width="11.125" customWidth="1"/>
    <col min="15374" max="15374" width="8.75" customWidth="1"/>
    <col min="15375" max="15376" width="8.875" customWidth="1"/>
    <col min="15377" max="15377" width="9" customWidth="1"/>
    <col min="15617" max="15617" width="0" hidden="1" customWidth="1"/>
    <col min="15618" max="15618" width="20.375" customWidth="1"/>
    <col min="15619" max="15619" width="10" customWidth="1"/>
    <col min="15620" max="15620" width="11.25" customWidth="1"/>
    <col min="15621" max="15621" width="11.125" customWidth="1"/>
    <col min="15622" max="15622" width="12.375" customWidth="1"/>
    <col min="15623" max="15627" width="10.125" customWidth="1"/>
    <col min="15628" max="15629" width="11.125" customWidth="1"/>
    <col min="15630" max="15630" width="8.75" customWidth="1"/>
    <col min="15631" max="15632" width="8.875" customWidth="1"/>
    <col min="15633" max="15633" width="9" customWidth="1"/>
    <col min="15873" max="15873" width="0" hidden="1" customWidth="1"/>
    <col min="15874" max="15874" width="20.375" customWidth="1"/>
    <col min="15875" max="15875" width="10" customWidth="1"/>
    <col min="15876" max="15876" width="11.25" customWidth="1"/>
    <col min="15877" max="15877" width="11.125" customWidth="1"/>
    <col min="15878" max="15878" width="12.375" customWidth="1"/>
    <col min="15879" max="15883" width="10.125" customWidth="1"/>
    <col min="15884" max="15885" width="11.125" customWidth="1"/>
    <col min="15886" max="15886" width="8.75" customWidth="1"/>
    <col min="15887" max="15888" width="8.875" customWidth="1"/>
    <col min="15889" max="15889" width="9" customWidth="1"/>
    <col min="16129" max="16129" width="0" hidden="1" customWidth="1"/>
    <col min="16130" max="16130" width="20.375" customWidth="1"/>
    <col min="16131" max="16131" width="10" customWidth="1"/>
    <col min="16132" max="16132" width="11.25" customWidth="1"/>
    <col min="16133" max="16133" width="11.125" customWidth="1"/>
    <col min="16134" max="16134" width="12.375" customWidth="1"/>
    <col min="16135" max="16139" width="10.125" customWidth="1"/>
    <col min="16140" max="16141" width="11.125" customWidth="1"/>
    <col min="16142" max="16142" width="8.75" customWidth="1"/>
    <col min="16143" max="16144" width="8.875" customWidth="1"/>
    <col min="16145" max="16145" width="9" customWidth="1"/>
  </cols>
  <sheetData>
    <row r="1" spans="1:17" ht="39.75" customHeight="1" x14ac:dyDescent="0.15">
      <c r="A1" s="118"/>
      <c r="B1" s="269" t="s">
        <v>810</v>
      </c>
      <c r="C1" s="269"/>
      <c r="D1" s="269"/>
      <c r="E1" s="269"/>
      <c r="F1" s="269"/>
      <c r="G1" s="269"/>
      <c r="H1" s="269"/>
      <c r="I1" s="269"/>
      <c r="J1" s="269"/>
      <c r="K1" s="269"/>
      <c r="L1" s="269"/>
      <c r="M1" s="269"/>
      <c r="N1" s="269"/>
      <c r="O1" s="118"/>
      <c r="P1" s="118"/>
      <c r="Q1" s="118"/>
    </row>
    <row r="2" spans="1:17" ht="18.75" customHeight="1" x14ac:dyDescent="0.15">
      <c r="A2" s="118"/>
      <c r="B2" s="119"/>
      <c r="C2" s="120"/>
      <c r="D2" s="120"/>
      <c r="E2" s="120"/>
      <c r="F2" s="118"/>
      <c r="G2" s="121"/>
      <c r="H2" s="121"/>
      <c r="I2" s="121"/>
      <c r="J2" s="121"/>
      <c r="K2" s="118"/>
      <c r="L2" s="118"/>
      <c r="M2" s="118"/>
      <c r="N2" s="122" t="s">
        <v>811</v>
      </c>
      <c r="O2" s="122"/>
      <c r="P2" s="122"/>
      <c r="Q2" s="122"/>
    </row>
    <row r="3" spans="1:17" ht="0.75" customHeight="1" thickBot="1" x14ac:dyDescent="0.2">
      <c r="A3" s="118"/>
      <c r="B3" s="120"/>
      <c r="C3" s="120"/>
      <c r="D3" s="120"/>
      <c r="E3" s="120"/>
      <c r="F3" s="118"/>
      <c r="G3" s="121"/>
      <c r="H3" s="121"/>
      <c r="I3" s="121"/>
      <c r="J3" s="121"/>
      <c r="K3" s="118"/>
      <c r="L3" s="118"/>
      <c r="M3" s="118"/>
      <c r="N3" s="122"/>
      <c r="O3" s="122"/>
      <c r="P3" s="122"/>
      <c r="Q3" s="122"/>
    </row>
    <row r="4" spans="1:17" s="123" customFormat="1" ht="27.75" customHeight="1" x14ac:dyDescent="0.15">
      <c r="B4" s="270" t="s">
        <v>812</v>
      </c>
      <c r="C4" s="272" t="s">
        <v>813</v>
      </c>
      <c r="D4" s="274" t="s">
        <v>814</v>
      </c>
      <c r="E4" s="275" t="s">
        <v>815</v>
      </c>
      <c r="F4" s="276"/>
      <c r="G4" s="277"/>
      <c r="H4" s="124" t="s">
        <v>816</v>
      </c>
      <c r="I4" s="125"/>
      <c r="J4" s="126"/>
      <c r="K4" s="274">
        <v>2017</v>
      </c>
      <c r="L4" s="274">
        <v>2018</v>
      </c>
      <c r="M4" s="278" t="s">
        <v>817</v>
      </c>
      <c r="N4" s="280" t="s">
        <v>818</v>
      </c>
    </row>
    <row r="5" spans="1:17" s="127" customFormat="1" ht="27.75" customHeight="1" thickBot="1" x14ac:dyDescent="0.2">
      <c r="B5" s="271"/>
      <c r="C5" s="273"/>
      <c r="D5" s="273"/>
      <c r="E5" s="128" t="s">
        <v>819</v>
      </c>
      <c r="F5" s="129" t="s">
        <v>820</v>
      </c>
      <c r="G5" s="130" t="s">
        <v>821</v>
      </c>
      <c r="H5" s="128" t="s">
        <v>819</v>
      </c>
      <c r="I5" s="129" t="s">
        <v>822</v>
      </c>
      <c r="J5" s="129" t="s">
        <v>821</v>
      </c>
      <c r="K5" s="273"/>
      <c r="L5" s="273"/>
      <c r="M5" s="279"/>
      <c r="N5" s="281"/>
    </row>
    <row r="6" spans="1:17" s="123" customFormat="1" ht="21.95" customHeight="1" x14ac:dyDescent="0.15">
      <c r="A6" s="123" t="s">
        <v>823</v>
      </c>
      <c r="B6" s="131"/>
      <c r="C6" s="132"/>
      <c r="D6" s="133"/>
      <c r="E6" s="133"/>
      <c r="F6" s="133"/>
      <c r="G6" s="133"/>
      <c r="H6" s="133"/>
      <c r="I6" s="133"/>
      <c r="J6" s="133"/>
      <c r="K6" s="133"/>
      <c r="L6" s="133"/>
      <c r="M6" s="134"/>
      <c r="N6" s="135"/>
    </row>
    <row r="7" spans="1:17" s="123" customFormat="1" ht="21.95" customHeight="1" x14ac:dyDescent="0.15">
      <c r="A7" s="123" t="s">
        <v>824</v>
      </c>
      <c r="B7" s="136"/>
      <c r="C7" s="137"/>
      <c r="D7" s="138"/>
      <c r="E7" s="138"/>
      <c r="F7" s="138"/>
      <c r="G7" s="138"/>
      <c r="H7" s="138"/>
      <c r="I7" s="138"/>
      <c r="J7" s="138"/>
      <c r="K7" s="138"/>
      <c r="L7" s="138"/>
      <c r="M7" s="139"/>
      <c r="N7" s="140"/>
    </row>
    <row r="8" spans="1:17" s="123" customFormat="1" ht="21.95" customHeight="1" x14ac:dyDescent="0.15">
      <c r="B8" s="136"/>
      <c r="C8" s="141"/>
      <c r="D8" s="142"/>
      <c r="E8" s="142"/>
      <c r="F8" s="142"/>
      <c r="G8" s="142"/>
      <c r="H8" s="142"/>
      <c r="I8" s="142"/>
      <c r="J8" s="142"/>
      <c r="K8" s="142"/>
      <c r="L8" s="142"/>
      <c r="M8" s="143"/>
      <c r="N8" s="140"/>
    </row>
    <row r="9" spans="1:17" s="123" customFormat="1" ht="21.95" customHeight="1" x14ac:dyDescent="0.15">
      <c r="B9" s="136"/>
      <c r="C9" s="144"/>
      <c r="D9" s="145"/>
      <c r="E9" s="145"/>
      <c r="F9" s="145"/>
      <c r="G9" s="145"/>
      <c r="H9" s="145"/>
      <c r="I9" s="145"/>
      <c r="J9" s="145"/>
      <c r="K9" s="145"/>
      <c r="L9" s="145"/>
      <c r="M9" s="146"/>
      <c r="N9" s="140"/>
    </row>
    <row r="10" spans="1:17" s="123" customFormat="1" ht="21.95" customHeight="1" x14ac:dyDescent="0.15">
      <c r="B10" s="147"/>
      <c r="C10" s="144"/>
      <c r="D10" s="145"/>
      <c r="E10" s="145"/>
      <c r="F10" s="145"/>
      <c r="G10" s="145"/>
      <c r="H10" s="145"/>
      <c r="I10" s="145"/>
      <c r="J10" s="145"/>
      <c r="K10" s="145"/>
      <c r="L10" s="145"/>
      <c r="M10" s="146"/>
      <c r="N10" s="140"/>
    </row>
    <row r="11" spans="1:17" s="123" customFormat="1" ht="21.95" customHeight="1" x14ac:dyDescent="0.15">
      <c r="B11" s="148"/>
      <c r="C11" s="137"/>
      <c r="D11" s="138"/>
      <c r="E11" s="138"/>
      <c r="F11" s="138"/>
      <c r="G11" s="138"/>
      <c r="H11" s="138"/>
      <c r="I11" s="138"/>
      <c r="J11" s="138"/>
      <c r="K11" s="138"/>
      <c r="L11" s="138"/>
      <c r="M11" s="139"/>
      <c r="N11" s="140"/>
    </row>
    <row r="12" spans="1:17" s="123" customFormat="1" ht="21.95" customHeight="1" x14ac:dyDescent="0.15">
      <c r="B12" s="149"/>
      <c r="C12" s="141"/>
      <c r="D12" s="142"/>
      <c r="E12" s="142"/>
      <c r="F12" s="142"/>
      <c r="G12" s="142"/>
      <c r="H12" s="142"/>
      <c r="I12" s="142"/>
      <c r="J12" s="142"/>
      <c r="K12" s="142"/>
      <c r="L12" s="142"/>
      <c r="M12" s="143"/>
      <c r="N12" s="140"/>
    </row>
    <row r="13" spans="1:17" s="123" customFormat="1" ht="21.95" customHeight="1" x14ac:dyDescent="0.15">
      <c r="B13" s="150"/>
      <c r="C13" s="141"/>
      <c r="D13" s="142"/>
      <c r="E13" s="142"/>
      <c r="F13" s="142"/>
      <c r="G13" s="142"/>
      <c r="H13" s="142"/>
      <c r="I13" s="142"/>
      <c r="J13" s="142"/>
      <c r="K13" s="142"/>
      <c r="L13" s="142"/>
      <c r="M13" s="143"/>
      <c r="N13" s="140"/>
    </row>
    <row r="14" spans="1:17" s="123" customFormat="1" ht="21.95" customHeight="1" thickBot="1" x14ac:dyDescent="0.2">
      <c r="B14" s="151"/>
      <c r="C14" s="152"/>
      <c r="D14" s="153"/>
      <c r="E14" s="153"/>
      <c r="F14" s="153"/>
      <c r="G14" s="153"/>
      <c r="H14" s="153"/>
      <c r="I14" s="153"/>
      <c r="J14" s="153"/>
      <c r="K14" s="153"/>
      <c r="L14" s="153"/>
      <c r="M14" s="154"/>
      <c r="N14" s="155"/>
    </row>
    <row r="15" spans="1:17" s="118" customFormat="1" ht="21.95" customHeight="1" x14ac:dyDescent="0.15">
      <c r="A15" s="118" t="s">
        <v>825</v>
      </c>
      <c r="B15" s="156"/>
      <c r="C15" s="157"/>
      <c r="D15" s="158"/>
      <c r="E15" s="158"/>
      <c r="F15" s="158"/>
      <c r="G15" s="158"/>
      <c r="H15" s="158"/>
      <c r="I15" s="158"/>
      <c r="J15" s="158"/>
      <c r="K15" s="158"/>
      <c r="L15" s="158"/>
      <c r="M15" s="159"/>
      <c r="N15" s="160"/>
    </row>
    <row r="16" spans="1:17" s="118" customFormat="1" ht="21.95" customHeight="1" x14ac:dyDescent="0.15">
      <c r="A16" s="118" t="s">
        <v>826</v>
      </c>
      <c r="B16" s="161"/>
      <c r="C16" s="162"/>
      <c r="D16" s="163"/>
      <c r="E16" s="163"/>
      <c r="F16" s="163"/>
      <c r="G16" s="163"/>
      <c r="H16" s="163"/>
      <c r="I16" s="163"/>
      <c r="J16" s="163"/>
      <c r="K16" s="163"/>
      <c r="L16" s="163"/>
      <c r="M16" s="164"/>
      <c r="N16" s="165"/>
      <c r="O16"/>
      <c r="P16"/>
      <c r="Q16"/>
    </row>
    <row r="17" spans="2:17" s="118" customFormat="1" ht="21.95" customHeight="1" x14ac:dyDescent="0.15">
      <c r="B17" s="166"/>
      <c r="C17" s="167"/>
      <c r="D17" s="168"/>
      <c r="E17" s="168"/>
      <c r="F17" s="168"/>
      <c r="G17" s="168"/>
      <c r="H17" s="168"/>
      <c r="I17" s="168"/>
      <c r="J17" s="168"/>
      <c r="K17" s="168"/>
      <c r="L17" s="168"/>
      <c r="M17" s="169"/>
      <c r="N17" s="165"/>
      <c r="O17"/>
      <c r="P17"/>
      <c r="Q17"/>
    </row>
    <row r="18" spans="2:17" s="118" customFormat="1" ht="21.95" customHeight="1" x14ac:dyDescent="0.15">
      <c r="B18" s="170"/>
      <c r="C18" s="171"/>
      <c r="D18" s="172"/>
      <c r="E18" s="172"/>
      <c r="F18" s="172"/>
      <c r="G18" s="172"/>
      <c r="H18" s="172"/>
      <c r="I18" s="172"/>
      <c r="J18" s="172"/>
      <c r="K18" s="172"/>
      <c r="L18" s="172"/>
      <c r="M18" s="173"/>
      <c r="N18" s="165"/>
      <c r="O18"/>
      <c r="P18"/>
      <c r="Q18"/>
    </row>
    <row r="19" spans="2:17" s="118" customFormat="1" ht="21.95" customHeight="1" x14ac:dyDescent="0.15">
      <c r="B19" s="170"/>
      <c r="C19" s="171"/>
      <c r="D19" s="172"/>
      <c r="E19" s="172"/>
      <c r="F19" s="172"/>
      <c r="G19" s="172"/>
      <c r="H19" s="172"/>
      <c r="I19" s="172"/>
      <c r="J19" s="172"/>
      <c r="K19" s="172"/>
      <c r="L19" s="172"/>
      <c r="M19" s="173"/>
      <c r="N19" s="165"/>
      <c r="O19"/>
      <c r="P19"/>
      <c r="Q19"/>
    </row>
    <row r="20" spans="2:17" s="118" customFormat="1" ht="21.95" customHeight="1" x14ac:dyDescent="0.15">
      <c r="B20" s="170"/>
      <c r="C20" s="162"/>
      <c r="D20" s="163"/>
      <c r="E20" s="163"/>
      <c r="F20" s="163"/>
      <c r="G20" s="163"/>
      <c r="H20" s="163"/>
      <c r="I20" s="163"/>
      <c r="J20" s="163"/>
      <c r="K20" s="163"/>
      <c r="L20" s="163"/>
      <c r="M20" s="164"/>
      <c r="N20" s="165"/>
      <c r="O20"/>
      <c r="P20"/>
      <c r="Q20"/>
    </row>
    <row r="21" spans="2:17" s="118" customFormat="1" ht="21.95" customHeight="1" x14ac:dyDescent="0.15">
      <c r="B21" s="174"/>
      <c r="C21" s="167"/>
      <c r="D21" s="168"/>
      <c r="E21" s="168"/>
      <c r="F21" s="168"/>
      <c r="G21" s="168"/>
      <c r="H21" s="168"/>
      <c r="I21" s="168"/>
      <c r="J21" s="168"/>
      <c r="K21" s="168"/>
      <c r="L21" s="168"/>
      <c r="M21" s="169"/>
      <c r="N21" s="165"/>
      <c r="O21"/>
      <c r="P21"/>
      <c r="Q21"/>
    </row>
    <row r="22" spans="2:17" s="118" customFormat="1" ht="21.95" customHeight="1" x14ac:dyDescent="0.15">
      <c r="B22" s="175"/>
      <c r="C22" s="167"/>
      <c r="D22" s="168"/>
      <c r="E22" s="168"/>
      <c r="F22" s="168"/>
      <c r="G22" s="168"/>
      <c r="H22" s="168"/>
      <c r="I22" s="168"/>
      <c r="J22" s="168"/>
      <c r="K22" s="168"/>
      <c r="L22" s="168"/>
      <c r="M22" s="169"/>
      <c r="N22" s="165"/>
      <c r="O22"/>
      <c r="P22"/>
      <c r="Q22"/>
    </row>
    <row r="23" spans="2:17" s="118" customFormat="1" ht="21.95" customHeight="1" thickBot="1" x14ac:dyDescent="0.2">
      <c r="B23" s="176"/>
      <c r="C23" s="177"/>
      <c r="D23" s="178"/>
      <c r="E23" s="178"/>
      <c r="F23" s="178"/>
      <c r="G23" s="178"/>
      <c r="H23" s="178"/>
      <c r="I23" s="178"/>
      <c r="J23" s="178"/>
      <c r="K23" s="178"/>
      <c r="L23" s="178"/>
      <c r="M23" s="179"/>
      <c r="N23" s="180"/>
      <c r="O23"/>
      <c r="P23"/>
      <c r="Q23"/>
    </row>
  </sheetData>
  <mergeCells count="9">
    <mergeCell ref="B1:N1"/>
    <mergeCell ref="B4:B5"/>
    <mergeCell ref="C4:C5"/>
    <mergeCell ref="D4:D5"/>
    <mergeCell ref="E4:G4"/>
    <mergeCell ref="K4:K5"/>
    <mergeCell ref="L4:L5"/>
    <mergeCell ref="M4:M5"/>
    <mergeCell ref="N4:N5"/>
  </mergeCells>
  <phoneticPr fontId="1" type="noConversion"/>
  <pageMargins left="0.31496062992125984" right="0.23622047244094491" top="0.6692913385826772" bottom="0.51181102362204722" header="0.35433070866141736" footer="0.27559055118110237"/>
  <pageSetup paperSize="9" scale="89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이름이 지정된 범위</vt:lpstr>
      </vt:variant>
      <vt:variant>
        <vt:i4>10</vt:i4>
      </vt:variant>
    </vt:vector>
  </HeadingPairs>
  <TitlesOfParts>
    <vt:vector size="23" baseType="lpstr">
      <vt:lpstr>구분표</vt:lpstr>
      <vt:lpstr>예결표지(세로)</vt:lpstr>
      <vt:lpstr>예결표지(가로)</vt:lpstr>
      <vt:lpstr>표지</vt:lpstr>
      <vt:lpstr>검증</vt:lpstr>
      <vt:lpstr>총괄표</vt:lpstr>
      <vt:lpstr>17년일입</vt:lpstr>
      <vt:lpstr>17년일출</vt:lpstr>
      <vt:lpstr>17년특입</vt:lpstr>
      <vt:lpstr>17년특출</vt:lpstr>
      <vt:lpstr>17년기금입</vt:lpstr>
      <vt:lpstr>17년기금출</vt:lpstr>
      <vt:lpstr>17년 계속비</vt:lpstr>
      <vt:lpstr>'17년 계속비'!Print_Area</vt:lpstr>
      <vt:lpstr>'17년기금입'!Print_Area</vt:lpstr>
      <vt:lpstr>'17년기금출'!Print_Area</vt:lpstr>
      <vt:lpstr>'17년일입'!Print_Area</vt:lpstr>
      <vt:lpstr>'17년일출'!Print_Area</vt:lpstr>
      <vt:lpstr>'17년특입'!Print_Area</vt:lpstr>
      <vt:lpstr>'17년특출'!Print_Area</vt:lpstr>
      <vt:lpstr>총괄표!Print_Area</vt:lpstr>
      <vt:lpstr>'17년 계속비'!Print_Titles</vt:lpstr>
      <vt:lpstr>'17년일출'!Print_Titles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임호윤</cp:lastModifiedBy>
  <cp:lastPrinted>2016-11-23T08:49:14Z</cp:lastPrinted>
  <dcterms:created xsi:type="dcterms:W3CDTF">2015-06-26T00:14:49Z</dcterms:created>
  <dcterms:modified xsi:type="dcterms:W3CDTF">2016-12-05T07:32:56Z</dcterms:modified>
</cp:coreProperties>
</file>