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13260" windowHeight="10785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'1추기금입'!$A$6:$AS$21</definedName>
    <definedName name="_xlnm._FilterDatabase" localSheetId="11" hidden="1">'1추기금출'!$A$6:$AN$31</definedName>
    <definedName name="_xlnm._FilterDatabase" localSheetId="6" hidden="1">'1추일입'!$A$6:$AS$6</definedName>
    <definedName name="_xlnm._FilterDatabase" localSheetId="8" hidden="1">'1추특입'!$A$6:$AS$16</definedName>
    <definedName name="_xlnm._FilterDatabase" localSheetId="9" hidden="1">'1추특출'!$A$6:$AO$22</definedName>
    <definedName name="_xlnm._FilterDatabase" localSheetId="12" hidden="1">계속비!#REF!</definedName>
    <definedName name="_xlnm.Print_Area" localSheetId="10">'1추기금입'!$A:$T</definedName>
    <definedName name="_xlnm.Print_Area" localSheetId="11">'1추기금출'!$A:$T</definedName>
    <definedName name="_xlnm.Print_Area" localSheetId="6">'1추일입'!$A:$T</definedName>
    <definedName name="_xlnm.Print_Area" localSheetId="7">'1추일출'!$A$1:$V$18</definedName>
    <definedName name="_xlnm.Print_Area" localSheetId="8">'1추특입'!$A:$T</definedName>
    <definedName name="_xlnm.Print_Area" localSheetId="9">'1추특출'!$A$1:$U$22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5" l="1"/>
  <c r="O14" i="15" s="1"/>
  <c r="L15" i="15"/>
  <c r="R15" i="15" s="1"/>
  <c r="L16" i="15"/>
  <c r="R16" i="15" s="1"/>
  <c r="L17" i="15"/>
  <c r="O17" i="15" s="1"/>
  <c r="L18" i="15"/>
  <c r="O18" i="15" s="1"/>
  <c r="L12" i="15"/>
  <c r="R12" i="15" s="1"/>
  <c r="L13" i="15"/>
  <c r="R13" i="15" s="1"/>
  <c r="O16" i="15" l="1"/>
  <c r="S16" i="15" s="1"/>
  <c r="R18" i="15"/>
  <c r="S18" i="15" s="1"/>
  <c r="R14" i="15"/>
  <c r="S14" i="15" s="1"/>
  <c r="O15" i="15"/>
  <c r="S15" i="15" s="1"/>
  <c r="R17" i="15"/>
  <c r="S17" i="15" s="1"/>
  <c r="O12" i="15"/>
  <c r="S12" i="15" s="1"/>
  <c r="O13" i="15"/>
  <c r="S13" i="15" s="1"/>
  <c r="L8" i="15" l="1"/>
  <c r="R8" i="15" s="1"/>
  <c r="L9" i="15"/>
  <c r="R9" i="15" s="1"/>
  <c r="L10" i="15"/>
  <c r="R10" i="15" s="1"/>
  <c r="L11" i="15"/>
  <c r="R11" i="15" s="1"/>
  <c r="O11" i="15" l="1"/>
  <c r="S11" i="15" s="1"/>
  <c r="O10" i="15"/>
  <c r="S10" i="15" s="1"/>
  <c r="O9" i="15"/>
  <c r="S9" i="15" s="1"/>
  <c r="O8" i="15"/>
  <c r="S8" i="15" s="1"/>
  <c r="I19" i="20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J8" i="21"/>
  <c r="I7" i="20"/>
  <c r="H7" i="20"/>
  <c r="J15" i="20"/>
  <c r="J12" i="20"/>
  <c r="J21" i="20"/>
  <c r="J20" i="20"/>
  <c r="J19" i="20" s="1"/>
  <c r="J18" i="20"/>
  <c r="J17" i="20"/>
  <c r="J16" i="20" s="1"/>
  <c r="J14" i="20"/>
  <c r="J13" i="20" s="1"/>
  <c r="J11" i="20"/>
  <c r="J9" i="20"/>
  <c r="J8" i="20"/>
  <c r="J7" i="20" s="1"/>
  <c r="J19" i="19"/>
  <c r="I19" i="19"/>
  <c r="J13" i="19"/>
  <c r="I13" i="19"/>
  <c r="L13" i="19"/>
  <c r="J7" i="19"/>
  <c r="I7" i="19"/>
  <c r="K22" i="19"/>
  <c r="K21" i="19"/>
  <c r="K20" i="19"/>
  <c r="K18" i="19"/>
  <c r="K17" i="19"/>
  <c r="K16" i="19"/>
  <c r="K15" i="19"/>
  <c r="K14" i="19"/>
  <c r="K12" i="19"/>
  <c r="K11" i="19"/>
  <c r="K10" i="19"/>
  <c r="K9" i="19"/>
  <c r="K8" i="19"/>
  <c r="N8" i="19" s="1"/>
  <c r="J8" i="18"/>
  <c r="M8" i="18" s="1"/>
  <c r="J7" i="13"/>
  <c r="M7" i="13" s="1"/>
  <c r="H7" i="18"/>
  <c r="J16" i="18"/>
  <c r="J15" i="18"/>
  <c r="J14" i="18"/>
  <c r="J13" i="18"/>
  <c r="J12" i="18"/>
  <c r="J10" i="18"/>
  <c r="J9" i="18"/>
  <c r="H11" i="18"/>
  <c r="I11" i="18"/>
  <c r="I7" i="18"/>
  <c r="K6" i="15"/>
  <c r="J6" i="15"/>
  <c r="L7" i="15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22" i="21" l="1"/>
  <c r="J11" i="18"/>
  <c r="H6" i="21"/>
  <c r="J27" i="21"/>
  <c r="I6" i="21"/>
  <c r="H6" i="20"/>
  <c r="J10" i="20"/>
  <c r="K19" i="19"/>
  <c r="K13" i="19"/>
  <c r="H6" i="18"/>
  <c r="I6" i="18"/>
  <c r="P7" i="13"/>
  <c r="L6" i="15"/>
  <c r="K7" i="19"/>
  <c r="J12" i="21"/>
  <c r="J17" i="21"/>
  <c r="M28" i="21"/>
  <c r="J7" i="21"/>
  <c r="I6" i="20"/>
  <c r="I6" i="19"/>
  <c r="J6" i="19"/>
  <c r="P8" i="18"/>
  <c r="J6" i="21" l="1"/>
  <c r="C31" i="4"/>
  <c r="C32" i="4"/>
  <c r="C33" i="4"/>
  <c r="C34" i="4"/>
  <c r="C35" i="4"/>
  <c r="C36" i="4"/>
  <c r="C37" i="4"/>
  <c r="C38" i="4"/>
  <c r="C39" i="4"/>
  <c r="C40" i="4"/>
  <c r="AM10" i="19" l="1" a="1"/>
  <c r="AM10" i="19" s="1"/>
  <c r="AK10" i="19"/>
  <c r="AH10" i="19"/>
  <c r="AJ10" i="19" s="1"/>
  <c r="AD10" i="19"/>
  <c r="AE10" i="19" s="1"/>
  <c r="AF10" i="19" s="1"/>
  <c r="Y10" i="19"/>
  <c r="AM9" i="19" a="1"/>
  <c r="AM9" i="19" s="1"/>
  <c r="AK9" i="19"/>
  <c r="AH9" i="19"/>
  <c r="AJ9" i="19" s="1"/>
  <c r="AD9" i="19"/>
  <c r="Y9" i="19"/>
  <c r="AM8" i="19" a="1"/>
  <c r="AM8" i="19" s="1"/>
  <c r="AK8" i="19"/>
  <c r="AH8" i="19"/>
  <c r="AJ8" i="19" s="1"/>
  <c r="AD8" i="19"/>
  <c r="AE8" i="19" s="1"/>
  <c r="Y8" i="19"/>
  <c r="Z8" i="19" s="1"/>
  <c r="AA8" i="19" s="1"/>
  <c r="AM17" i="19" a="1"/>
  <c r="AM17" i="19" s="1"/>
  <c r="AK17" i="19"/>
  <c r="AH17" i="19"/>
  <c r="AJ17" i="19" s="1"/>
  <c r="AD17" i="19"/>
  <c r="AE17" i="19" s="1"/>
  <c r="AF17" i="19" s="1"/>
  <c r="Y17" i="19"/>
  <c r="AM16" i="19" a="1"/>
  <c r="AM16" i="19" s="1"/>
  <c r="AK16" i="19"/>
  <c r="AH16" i="19"/>
  <c r="AJ16" i="19" s="1"/>
  <c r="AD16" i="19"/>
  <c r="Y16" i="19"/>
  <c r="Z16" i="19" s="1"/>
  <c r="AM15" i="19" a="1"/>
  <c r="AM15" i="19" s="1"/>
  <c r="AK15" i="19"/>
  <c r="AH15" i="19"/>
  <c r="AJ15" i="19" s="1"/>
  <c r="AD15" i="19"/>
  <c r="AE15" i="19" s="1"/>
  <c r="Y15" i="19"/>
  <c r="Z15" i="19" s="1"/>
  <c r="AA15" i="19" s="1"/>
  <c r="AM14" i="19" a="1"/>
  <c r="AM14" i="19" s="1"/>
  <c r="AK14" i="19"/>
  <c r="AH14" i="19"/>
  <c r="AJ14" i="19" s="1"/>
  <c r="AD14" i="19"/>
  <c r="AE14" i="19" s="1"/>
  <c r="AF14" i="19" s="1"/>
  <c r="Y14" i="19"/>
  <c r="Z14" i="19" s="1"/>
  <c r="AA14" i="19" s="1"/>
  <c r="AM21" i="19" a="1"/>
  <c r="AM21" i="19" s="1"/>
  <c r="AK21" i="19"/>
  <c r="AH21" i="19"/>
  <c r="AJ21" i="19" s="1"/>
  <c r="AD21" i="19"/>
  <c r="AE21" i="19" s="1"/>
  <c r="Y21" i="19"/>
  <c r="AM20" i="19" a="1"/>
  <c r="AM20" i="19" s="1"/>
  <c r="AK20" i="19"/>
  <c r="AH20" i="19"/>
  <c r="AJ20" i="19" s="1"/>
  <c r="AD20" i="19"/>
  <c r="Y20" i="19"/>
  <c r="Z20" i="19" s="1"/>
  <c r="AA20" i="19" s="1"/>
  <c r="AM11" i="19" a="1"/>
  <c r="AM11" i="19" s="1"/>
  <c r="AK11" i="19"/>
  <c r="AH11" i="19"/>
  <c r="AJ11" i="19" s="1"/>
  <c r="AD11" i="19"/>
  <c r="Y11" i="19"/>
  <c r="Z11" i="19" s="1"/>
  <c r="AA11" i="19" s="1"/>
  <c r="Q11" i="19"/>
  <c r="N11" i="19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C8" i="18"/>
  <c r="AD8" i="18" s="1"/>
  <c r="AE8" i="18" s="1"/>
  <c r="X8" i="18"/>
  <c r="AN7" i="15" a="1"/>
  <c r="AN7" i="15" s="1"/>
  <c r="AL7" i="15"/>
  <c r="AI7" i="15"/>
  <c r="AK7" i="15" s="1"/>
  <c r="AE7" i="15"/>
  <c r="AF7" i="15" s="1"/>
  <c r="AG7" i="15" s="1"/>
  <c r="Z7" i="15"/>
  <c r="AA7" i="15" s="1"/>
  <c r="AN6" i="15" a="1"/>
  <c r="AN6" i="15" s="1"/>
  <c r="AL6" i="15"/>
  <c r="AI6" i="15"/>
  <c r="AK6" i="15" s="1"/>
  <c r="AF8" i="19" l="1"/>
  <c r="Z9" i="19"/>
  <c r="AA9" i="19" s="1"/>
  <c r="AE9" i="19"/>
  <c r="AF9" i="19" s="1"/>
  <c r="Z10" i="19"/>
  <c r="AA10" i="19" s="1"/>
  <c r="AF15" i="19"/>
  <c r="AA16" i="19"/>
  <c r="AE16" i="19"/>
  <c r="AF16" i="19" s="1"/>
  <c r="Z17" i="19"/>
  <c r="AA17" i="19" s="1"/>
  <c r="AE20" i="19"/>
  <c r="AF20" i="19" s="1"/>
  <c r="Z21" i="19"/>
  <c r="AA21" i="19" s="1"/>
  <c r="AF21" i="19"/>
  <c r="R11" i="19"/>
  <c r="AE11" i="19"/>
  <c r="AF11" i="19" s="1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N8" i="18"/>
  <c r="AR8" i="18"/>
  <c r="AM8" i="18"/>
  <c r="AO8" i="18" s="1"/>
  <c r="AQ8" i="18"/>
  <c r="AS8" i="18" s="1"/>
  <c r="Y8" i="18"/>
  <c r="Z8" i="18" s="1"/>
  <c r="AB7" i="15"/>
  <c r="R7" i="15" l="1"/>
  <c r="O7" i="15"/>
  <c r="AI72" i="13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D48" i="13"/>
  <c r="AC48" i="13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Y45" i="13"/>
  <c r="Z45" i="13" s="1"/>
  <c r="X45" i="13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D35" i="13"/>
  <c r="AE35" i="13" s="1"/>
  <c r="AC35" i="13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AC20" i="13"/>
  <c r="AD20" i="13" s="1"/>
  <c r="AE20" i="13" s="1"/>
  <c r="X20" i="13"/>
  <c r="Y20" i="13" s="1"/>
  <c r="Z20" i="13" s="1"/>
  <c r="AI19" i="13" a="1"/>
  <c r="AI19" i="13" s="1"/>
  <c r="AG19" i="13" s="1"/>
  <c r="AC19" i="13"/>
  <c r="AD19" i="13" s="1"/>
  <c r="AE19" i="13" s="1"/>
  <c r="X19" i="13"/>
  <c r="AI18" i="13" a="1"/>
  <c r="AI18" i="13" s="1"/>
  <c r="AG18" i="13" s="1"/>
  <c r="AC18" i="13"/>
  <c r="X18" i="13"/>
  <c r="AI17" i="13" a="1"/>
  <c r="AI17" i="13" s="1"/>
  <c r="AG17" i="13" s="1"/>
  <c r="AC17" i="13"/>
  <c r="X17" i="13"/>
  <c r="Y17" i="13" s="1"/>
  <c r="Z17" i="13" s="1"/>
  <c r="AI16" i="13" a="1"/>
  <c r="AI16" i="13" s="1"/>
  <c r="AG16" i="13" s="1"/>
  <c r="AC16" i="13"/>
  <c r="AD16" i="13" s="1"/>
  <c r="AE16" i="13" s="1"/>
  <c r="X16" i="13"/>
  <c r="Y16" i="13" s="1"/>
  <c r="Z16" i="13" s="1"/>
  <c r="AI15" i="13" a="1"/>
  <c r="AI15" i="13" s="1"/>
  <c r="AG15" i="13" s="1"/>
  <c r="AC15" i="13"/>
  <c r="AD15" i="13" s="1"/>
  <c r="AE15" i="13" s="1"/>
  <c r="X15" i="13"/>
  <c r="AI14" i="13" a="1"/>
  <c r="AI14" i="13" s="1"/>
  <c r="AG14" i="13" s="1"/>
  <c r="AC14" i="13"/>
  <c r="X14" i="13"/>
  <c r="AI13" i="13" a="1"/>
  <c r="AI13" i="13" s="1"/>
  <c r="AG13" i="13" s="1"/>
  <c r="AC13" i="13"/>
  <c r="X13" i="13"/>
  <c r="Y13" i="13" s="1"/>
  <c r="Z13" i="13" s="1"/>
  <c r="AI12" i="13" a="1"/>
  <c r="AI12" i="13" s="1"/>
  <c r="AG12" i="13" s="1"/>
  <c r="AC12" i="13"/>
  <c r="AD12" i="13" s="1"/>
  <c r="AE12" i="13" s="1"/>
  <c r="X12" i="13"/>
  <c r="Y12" i="13" s="1"/>
  <c r="Z12" i="13" s="1"/>
  <c r="AI11" i="13" a="1"/>
  <c r="AI11" i="13" s="1"/>
  <c r="AG11" i="13" s="1"/>
  <c r="AC11" i="13"/>
  <c r="AD11" i="13" s="1"/>
  <c r="AE11" i="13" s="1"/>
  <c r="X11" i="13"/>
  <c r="AI10" i="13" a="1"/>
  <c r="AI10" i="13" s="1"/>
  <c r="AG10" i="13" s="1"/>
  <c r="AC10" i="13"/>
  <c r="X10" i="13"/>
  <c r="AI9" i="13" a="1"/>
  <c r="AI9" i="13" s="1"/>
  <c r="AG9" i="13" s="1"/>
  <c r="AC9" i="13"/>
  <c r="X9" i="13"/>
  <c r="Y9" i="13" s="1"/>
  <c r="Z9" i="13" s="1"/>
  <c r="AI8" i="13" a="1"/>
  <c r="AI8" i="13" s="1"/>
  <c r="AG8" i="13" s="1"/>
  <c r="AC8" i="13"/>
  <c r="X8" i="13"/>
  <c r="AI7" i="13" a="1"/>
  <c r="AI7" i="13" s="1"/>
  <c r="AG7" i="13" s="1"/>
  <c r="AC7" i="13"/>
  <c r="X7" i="13"/>
  <c r="Y7" i="13" s="1"/>
  <c r="Z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P29" i="21"/>
  <c r="M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P30" i="21"/>
  <c r="M30" i="21"/>
  <c r="AL14" i="21" a="1"/>
  <c r="AL14" i="21" s="1"/>
  <c r="AJ14" i="21"/>
  <c r="AG14" i="21"/>
  <c r="AI14" i="21" s="1"/>
  <c r="AC14" i="21"/>
  <c r="AD14" i="21" s="1"/>
  <c r="AE14" i="21" s="1"/>
  <c r="X14" i="21"/>
  <c r="P14" i="21"/>
  <c r="M14" i="21"/>
  <c r="AL15" i="21" a="1"/>
  <c r="AL15" i="21" s="1"/>
  <c r="AJ15" i="21"/>
  <c r="AG15" i="21"/>
  <c r="AI15" i="21" s="1"/>
  <c r="AC15" i="21"/>
  <c r="AD15" i="21" s="1"/>
  <c r="AE15" i="21" s="1"/>
  <c r="X15" i="21"/>
  <c r="P15" i="21"/>
  <c r="M15" i="21"/>
  <c r="AL9" i="21" a="1"/>
  <c r="AL9" i="21" s="1"/>
  <c r="AJ9" i="21"/>
  <c r="AG9" i="21"/>
  <c r="AI9" i="21" s="1"/>
  <c r="AC9" i="21"/>
  <c r="AD9" i="21" s="1"/>
  <c r="AE9" i="21" s="1"/>
  <c r="X9" i="21"/>
  <c r="P9" i="21"/>
  <c r="M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Q14" i="21" l="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32" i="13"/>
  <c r="AE28" i="13"/>
  <c r="Z29" i="13"/>
  <c r="Z42" i="13"/>
  <c r="AR66" i="13"/>
  <c r="AD32" i="13"/>
  <c r="Y33" i="13"/>
  <c r="Z33" i="13" s="1"/>
  <c r="Z38" i="13"/>
  <c r="AD40" i="13"/>
  <c r="AE40" i="13" s="1"/>
  <c r="AM40" i="13"/>
  <c r="AO40" i="13" s="1"/>
  <c r="AD45" i="13"/>
  <c r="AE45" i="13" s="1"/>
  <c r="AE52" i="13"/>
  <c r="O6" i="15"/>
  <c r="R6" i="15"/>
  <c r="AS39" i="13"/>
  <c r="AS47" i="13"/>
  <c r="AN18" i="13"/>
  <c r="AR18" i="13"/>
  <c r="AM18" i="13"/>
  <c r="AO18" i="13" s="1"/>
  <c r="AQ18" i="13"/>
  <c r="AS18" i="13" s="1"/>
  <c r="AN34" i="13"/>
  <c r="AR34" i="13"/>
  <c r="AM34" i="13"/>
  <c r="AO34" i="13" s="1"/>
  <c r="AQ34" i="13"/>
  <c r="AS34" i="13" s="1"/>
  <c r="AR9" i="13"/>
  <c r="AM9" i="13"/>
  <c r="AO9" i="13" s="1"/>
  <c r="AQ9" i="13"/>
  <c r="AS9" i="13" s="1"/>
  <c r="AN9" i="13"/>
  <c r="AQ11" i="13"/>
  <c r="AS11" i="13" s="1"/>
  <c r="AN11" i="13"/>
  <c r="AR11" i="13"/>
  <c r="AM11" i="13"/>
  <c r="AO11" i="13" s="1"/>
  <c r="AQ12" i="13"/>
  <c r="AS12" i="13" s="1"/>
  <c r="AM12" i="13"/>
  <c r="AO12" i="13" s="1"/>
  <c r="AN12" i="13"/>
  <c r="AR12" i="13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N14" i="13"/>
  <c r="AR14" i="13"/>
  <c r="AM14" i="13"/>
  <c r="AO14" i="13" s="1"/>
  <c r="AQ14" i="13"/>
  <c r="AS14" i="13" s="1"/>
  <c r="AR17" i="13"/>
  <c r="AM17" i="13"/>
  <c r="AO17" i="13" s="1"/>
  <c r="AQ17" i="13"/>
  <c r="AS17" i="13" s="1"/>
  <c r="AN17" i="13"/>
  <c r="AN19" i="13"/>
  <c r="AQ19" i="13"/>
  <c r="AS19" i="13" s="1"/>
  <c r="AR19" i="13"/>
  <c r="AM19" i="13"/>
  <c r="AO19" i="13" s="1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10" i="13"/>
  <c r="AR10" i="13"/>
  <c r="AM10" i="13"/>
  <c r="AO10" i="13" s="1"/>
  <c r="AQ10" i="13"/>
  <c r="AS10" i="13" s="1"/>
  <c r="AR13" i="13"/>
  <c r="AM13" i="13"/>
  <c r="AO13" i="13" s="1"/>
  <c r="AQ13" i="13"/>
  <c r="AS13" i="13" s="1"/>
  <c r="AN13" i="13"/>
  <c r="AQ15" i="13"/>
  <c r="AS15" i="13" s="1"/>
  <c r="AN15" i="13"/>
  <c r="AR15" i="13"/>
  <c r="AM15" i="13"/>
  <c r="AO15" i="13" s="1"/>
  <c r="AQ16" i="13"/>
  <c r="AS16" i="13" s="1"/>
  <c r="AM16" i="13"/>
  <c r="AO16" i="13" s="1"/>
  <c r="AN16" i="13"/>
  <c r="AR16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10" i="13"/>
  <c r="AE10" i="13" s="1"/>
  <c r="Y11" i="13"/>
  <c r="Z11" i="13" s="1"/>
  <c r="AD14" i="13"/>
  <c r="AE14" i="13" s="1"/>
  <c r="Y15" i="13"/>
  <c r="Z15" i="13" s="1"/>
  <c r="AD18" i="13"/>
  <c r="AE18" i="13" s="1"/>
  <c r="Y19" i="13"/>
  <c r="Z19" i="13" s="1"/>
  <c r="AD22" i="13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9" i="13"/>
  <c r="AE9" i="13" s="1"/>
  <c r="Y10" i="13"/>
  <c r="Z10" i="13" s="1"/>
  <c r="AD13" i="13"/>
  <c r="AE13" i="13" s="1"/>
  <c r="Y14" i="13"/>
  <c r="Z14" i="13" s="1"/>
  <c r="AD17" i="13"/>
  <c r="AE17" i="13" s="1"/>
  <c r="Y18" i="13"/>
  <c r="Z18" i="13" s="1"/>
  <c r="AD21" i="13"/>
  <c r="AE21" i="13" s="1"/>
  <c r="Y22" i="13"/>
  <c r="Z22" i="13" s="1"/>
  <c r="AE22" i="13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AN8" i="13"/>
  <c r="AR8" i="13"/>
  <c r="AM8" i="13"/>
  <c r="AO8" i="13" s="1"/>
  <c r="AQ8" i="13"/>
  <c r="AS8" i="13" s="1"/>
  <c r="AD8" i="13"/>
  <c r="AE8" i="13" s="1"/>
  <c r="Y8" i="13"/>
  <c r="Z8" i="13" s="1"/>
  <c r="AR7" i="13"/>
  <c r="AM7" i="13"/>
  <c r="AO7" i="13" s="1"/>
  <c r="AN7" i="13"/>
  <c r="AQ7" i="13"/>
  <c r="AS7" i="13" s="1"/>
  <c r="AD7" i="13"/>
  <c r="AE7" i="13" s="1"/>
  <c r="Y29" i="21"/>
  <c r="Z29" i="21" s="1"/>
  <c r="Z30" i="21"/>
  <c r="Y14" i="21"/>
  <c r="Z14" i="21" s="1"/>
  <c r="Y15" i="21"/>
  <c r="Z15" i="21" s="1"/>
  <c r="Y9" i="21"/>
  <c r="Z9" i="21" s="1"/>
  <c r="P8" i="13" l="1"/>
  <c r="P9" i="13"/>
  <c r="P10" i="13"/>
  <c r="P11" i="13"/>
  <c r="P12" i="13"/>
  <c r="P13" i="13"/>
  <c r="AM22" i="19" l="1" a="1"/>
  <c r="AM22" i="19" s="1"/>
  <c r="AK22" i="19"/>
  <c r="AH22" i="19"/>
  <c r="AJ22" i="19" s="1"/>
  <c r="AD22" i="19"/>
  <c r="AE22" i="19" s="1"/>
  <c r="AF22" i="19" s="1"/>
  <c r="Y22" i="19"/>
  <c r="Q22" i="19"/>
  <c r="N22" i="19"/>
  <c r="Q21" i="19"/>
  <c r="N21" i="19"/>
  <c r="Q20" i="19"/>
  <c r="N20" i="19"/>
  <c r="AH19" i="19"/>
  <c r="P19" i="19"/>
  <c r="O19" i="19"/>
  <c r="M19" i="19"/>
  <c r="L19" i="19"/>
  <c r="N19" i="19" l="1"/>
  <c r="R22" i="19"/>
  <c r="R20" i="19"/>
  <c r="Q19" i="19"/>
  <c r="R21" i="19"/>
  <c r="Z22" i="19"/>
  <c r="AA22" i="19" s="1"/>
  <c r="AI21" i="20" l="1" a="1"/>
  <c r="AI21" i="20" s="1"/>
  <c r="AG21" i="20" s="1"/>
  <c r="AC21" i="20"/>
  <c r="X21" i="20"/>
  <c r="P21" i="20"/>
  <c r="M21" i="20"/>
  <c r="AC20" i="20"/>
  <c r="AD20" i="20" s="1"/>
  <c r="Z20" i="20"/>
  <c r="P20" i="20"/>
  <c r="M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AJ31" i="21" l="1"/>
  <c r="AG31" i="21"/>
  <c r="AC31" i="21"/>
  <c r="AD31" i="21" s="1"/>
  <c r="X31" i="21"/>
  <c r="P31" i="21"/>
  <c r="M31" i="21"/>
  <c r="AL31" i="21" a="1"/>
  <c r="AL31" i="21" s="1"/>
  <c r="AG28" i="21"/>
  <c r="AJ28" i="21" s="1"/>
  <c r="AC28" i="21"/>
  <c r="AD28" i="21" s="1"/>
  <c r="X28" i="21"/>
  <c r="Y28" i="21" s="1"/>
  <c r="P28" i="2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P18" i="20"/>
  <c r="M18" i="20"/>
  <c r="AC17" i="20"/>
  <c r="AD17" i="20" s="1"/>
  <c r="Z17" i="20"/>
  <c r="P17" i="20"/>
  <c r="M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P26" i="21"/>
  <c r="M26" i="21"/>
  <c r="AG25" i="21"/>
  <c r="AJ25" i="21" s="1"/>
  <c r="AC25" i="21"/>
  <c r="AD25" i="21" s="1"/>
  <c r="X25" i="21"/>
  <c r="Y25" i="21" s="1"/>
  <c r="P25" i="21"/>
  <c r="M25" i="21"/>
  <c r="AG24" i="21"/>
  <c r="AJ24" i="21" s="1"/>
  <c r="AC24" i="21"/>
  <c r="AD24" i="21" s="1"/>
  <c r="P24" i="21"/>
  <c r="M24" i="21"/>
  <c r="AG23" i="21"/>
  <c r="AJ23" i="21" s="1"/>
  <c r="AC23" i="21"/>
  <c r="AD23" i="21" s="1"/>
  <c r="P23" i="21"/>
  <c r="M23" i="21"/>
  <c r="AG22" i="21"/>
  <c r="O22" i="21"/>
  <c r="N22" i="21"/>
  <c r="L22" i="21"/>
  <c r="K22" i="21"/>
  <c r="AG21" i="21"/>
  <c r="AJ21" i="21" s="1"/>
  <c r="AC21" i="21"/>
  <c r="P21" i="21"/>
  <c r="M21" i="21"/>
  <c r="AG20" i="21"/>
  <c r="AJ20" i="21" s="1"/>
  <c r="AC20" i="21"/>
  <c r="AD20" i="21" s="1"/>
  <c r="P20" i="21"/>
  <c r="M20" i="21"/>
  <c r="AG19" i="21"/>
  <c r="AJ19" i="21" s="1"/>
  <c r="AC19" i="21"/>
  <c r="AD19" i="21" s="1"/>
  <c r="P19" i="21"/>
  <c r="M19" i="21"/>
  <c r="AG18" i="21"/>
  <c r="AJ18" i="21" s="1"/>
  <c r="AC18" i="21"/>
  <c r="AD18" i="21" s="1"/>
  <c r="P18" i="21"/>
  <c r="M18" i="21"/>
  <c r="AG17" i="21"/>
  <c r="O17" i="21"/>
  <c r="N17" i="21"/>
  <c r="L17" i="21"/>
  <c r="K17" i="21"/>
  <c r="AC15" i="20"/>
  <c r="X15" i="20"/>
  <c r="Y15" i="20" s="1"/>
  <c r="P15" i="20"/>
  <c r="M15" i="20"/>
  <c r="AC14" i="20"/>
  <c r="AD14" i="20" s="1"/>
  <c r="X14" i="20"/>
  <c r="Y14" i="20" s="1"/>
  <c r="P14" i="20"/>
  <c r="M14" i="20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P12" i="20"/>
  <c r="M12" i="20"/>
  <c r="AC11" i="20"/>
  <c r="AD11" i="20" s="1"/>
  <c r="P11" i="20"/>
  <c r="M11" i="20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3" i="19"/>
  <c r="O13" i="19"/>
  <c r="P13" i="19"/>
  <c r="O7" i="19"/>
  <c r="P7" i="19"/>
  <c r="M6" i="15"/>
  <c r="N6" i="15"/>
  <c r="Q6" i="15"/>
  <c r="Z6" i="15" l="1"/>
  <c r="AA6" i="15" s="1"/>
  <c r="AB6" i="15" s="1"/>
  <c r="M3" i="19"/>
  <c r="O3" i="20"/>
  <c r="N3" i="21"/>
  <c r="N3" i="20"/>
  <c r="J3" i="20"/>
  <c r="K3" i="20"/>
  <c r="L3" i="20"/>
  <c r="K3" i="19"/>
  <c r="L3" i="19"/>
  <c r="P3" i="19"/>
  <c r="O3" i="19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M6" i="19"/>
  <c r="L6" i="19"/>
  <c r="K6" i="20"/>
  <c r="O6" i="20"/>
  <c r="N6" i="20"/>
  <c r="L6" i="20"/>
  <c r="P6" i="15" l="1"/>
  <c r="AE6" i="15" l="1"/>
  <c r="AF6" i="15" l="1"/>
  <c r="AG6" i="15" s="1"/>
  <c r="L6" i="13" l="1"/>
  <c r="N6" i="13"/>
  <c r="O6" i="13"/>
  <c r="N15" i="19" l="1"/>
  <c r="N16" i="19"/>
  <c r="N17" i="19"/>
  <c r="N18" i="19"/>
  <c r="N14" i="19"/>
  <c r="N9" i="19"/>
  <c r="N10" i="19"/>
  <c r="N12" i="19"/>
  <c r="M8" i="20"/>
  <c r="M13" i="21"/>
  <c r="M10" i="21"/>
  <c r="M8" i="21"/>
  <c r="Y18" i="19"/>
  <c r="Z18" i="19" s="1"/>
  <c r="N13" i="19" l="1"/>
  <c r="N7" i="19"/>
  <c r="P3" i="15" l="1"/>
  <c r="O3" i="15" l="1"/>
  <c r="J6" i="13"/>
  <c r="AH13" i="19" l="1"/>
  <c r="AM12" i="19" a="1"/>
  <c r="AM12" i="19" s="1"/>
  <c r="AK12" i="19"/>
  <c r="AH12" i="19"/>
  <c r="AJ12" i="19" s="1"/>
  <c r="AD12" i="19"/>
  <c r="AE12" i="19" s="1"/>
  <c r="AF12" i="19" s="1"/>
  <c r="Y12" i="19"/>
  <c r="Z12" i="19" s="1"/>
  <c r="Q12" i="19"/>
  <c r="B12" i="19"/>
  <c r="A12" i="19"/>
  <c r="R12" i="19" l="1"/>
  <c r="AA12" i="19"/>
  <c r="M8" i="13" l="1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P60" i="13" l="1"/>
  <c r="M60" i="13"/>
  <c r="P59" i="13"/>
  <c r="M59" i="13"/>
  <c r="P58" i="13"/>
  <c r="Q58" i="13" s="1"/>
  <c r="P57" i="13"/>
  <c r="Q57" i="13" s="1"/>
  <c r="P56" i="13"/>
  <c r="Q56" i="13" s="1"/>
  <c r="P55" i="13"/>
  <c r="Q55" i="13" s="1"/>
  <c r="P54" i="13"/>
  <c r="Q54" i="13" s="1"/>
  <c r="P53" i="13"/>
  <c r="Q53" i="13" s="1"/>
  <c r="P52" i="13"/>
  <c r="Q52" i="13" s="1"/>
  <c r="P51" i="13"/>
  <c r="Q51" i="13" s="1"/>
  <c r="P50" i="13"/>
  <c r="Q50" i="13" s="1"/>
  <c r="P49" i="13"/>
  <c r="Q49" i="13" s="1"/>
  <c r="P48" i="13"/>
  <c r="Q48" i="13" s="1"/>
  <c r="P47" i="13"/>
  <c r="Q47" i="13" s="1"/>
  <c r="P46" i="13"/>
  <c r="Q46" i="13" s="1"/>
  <c r="P45" i="13"/>
  <c r="Q45" i="13" s="1"/>
  <c r="P44" i="13"/>
  <c r="Q44" i="13" s="1"/>
  <c r="P43" i="13"/>
  <c r="Q43" i="13" s="1"/>
  <c r="P42" i="13"/>
  <c r="Q42" i="13" s="1"/>
  <c r="P41" i="13"/>
  <c r="Q41" i="13" s="1"/>
  <c r="P40" i="13"/>
  <c r="Q40" i="13" s="1"/>
  <c r="P39" i="13"/>
  <c r="Q39" i="13" s="1"/>
  <c r="P38" i="13"/>
  <c r="Q38" i="13" s="1"/>
  <c r="P37" i="13"/>
  <c r="Q37" i="13" s="1"/>
  <c r="P36" i="13"/>
  <c r="Q36" i="13" s="1"/>
  <c r="P35" i="13"/>
  <c r="Q35" i="13" s="1"/>
  <c r="P34" i="13"/>
  <c r="Q34" i="13" s="1"/>
  <c r="P33" i="13"/>
  <c r="Q33" i="13" s="1"/>
  <c r="P32" i="13"/>
  <c r="Q32" i="13" s="1"/>
  <c r="P31" i="13"/>
  <c r="Q31" i="13" s="1"/>
  <c r="P64" i="13"/>
  <c r="M64" i="13"/>
  <c r="P63" i="13"/>
  <c r="M63" i="13"/>
  <c r="P62" i="13"/>
  <c r="M62" i="13"/>
  <c r="P61" i="13"/>
  <c r="M61" i="13"/>
  <c r="P30" i="13"/>
  <c r="Q30" i="13" s="1"/>
  <c r="P29" i="13"/>
  <c r="Q29" i="13" s="1"/>
  <c r="P28" i="13"/>
  <c r="Q28" i="13" s="1"/>
  <c r="P27" i="13"/>
  <c r="Q27" i="13" s="1"/>
  <c r="P26" i="13"/>
  <c r="Q26" i="13" s="1"/>
  <c r="P25" i="13"/>
  <c r="Q25" i="13" s="1"/>
  <c r="P24" i="13"/>
  <c r="Q24" i="13" s="1"/>
  <c r="P23" i="13"/>
  <c r="Q23" i="13" s="1"/>
  <c r="Q17" i="19"/>
  <c r="Q62" i="13" l="1"/>
  <c r="Q63" i="13"/>
  <c r="Q59" i="13"/>
  <c r="Q61" i="13"/>
  <c r="Q60" i="13"/>
  <c r="Q64" i="13"/>
  <c r="R17" i="19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P16" i="21"/>
  <c r="M16" i="21"/>
  <c r="AG13" i="21"/>
  <c r="AC13" i="21"/>
  <c r="AD13" i="21" s="1"/>
  <c r="P13" i="21"/>
  <c r="AG12" i="21"/>
  <c r="AL11" i="21" a="1"/>
  <c r="AL11" i="21" s="1"/>
  <c r="AJ11" i="21"/>
  <c r="AG11" i="21"/>
  <c r="AI11" i="21" s="1"/>
  <c r="AC11" i="21"/>
  <c r="AD11" i="21" s="1"/>
  <c r="P11" i="21"/>
  <c r="M11" i="21"/>
  <c r="M7" i="21" s="1"/>
  <c r="AG10" i="21"/>
  <c r="AC10" i="21"/>
  <c r="AD10" i="21" s="1"/>
  <c r="P10" i="21"/>
  <c r="AL10" i="21" a="1"/>
  <c r="AL10" i="21" s="1"/>
  <c r="AG8" i="21"/>
  <c r="AC8" i="21"/>
  <c r="P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P9" i="20"/>
  <c r="M9" i="20"/>
  <c r="AC8" i="20"/>
  <c r="AD8" i="20" s="1"/>
  <c r="Z8" i="20"/>
  <c r="P8" i="20"/>
  <c r="AI7" i="20" a="1"/>
  <c r="AI7" i="20" s="1"/>
  <c r="AG7" i="20" s="1"/>
  <c r="P6" i="19"/>
  <c r="O6" i="19"/>
  <c r="K6" i="19"/>
  <c r="AK18" i="19"/>
  <c r="AH18" i="19"/>
  <c r="AJ18" i="19" s="1"/>
  <c r="AD18" i="19"/>
  <c r="AE18" i="19" s="1"/>
  <c r="Q18" i="19"/>
  <c r="Q16" i="19"/>
  <c r="Q15" i="19"/>
  <c r="Q14" i="19"/>
  <c r="Q10" i="19"/>
  <c r="Q9" i="19"/>
  <c r="Q8" i="19"/>
  <c r="AI16" i="18" a="1"/>
  <c r="AI16" i="18" s="1"/>
  <c r="AG16" i="18" s="1"/>
  <c r="AC16" i="18"/>
  <c r="X16" i="18"/>
  <c r="P16" i="18"/>
  <c r="M16" i="18"/>
  <c r="B16" i="18"/>
  <c r="A16" i="18"/>
  <c r="AI15" i="18" a="1"/>
  <c r="AI15" i="18" s="1"/>
  <c r="AG15" i="18" s="1"/>
  <c r="AC15" i="18"/>
  <c r="X15" i="18"/>
  <c r="Y15" i="18" s="1"/>
  <c r="P15" i="18"/>
  <c r="M15" i="18"/>
  <c r="P14" i="18"/>
  <c r="M14" i="18"/>
  <c r="P13" i="18"/>
  <c r="M13" i="18"/>
  <c r="P12" i="18"/>
  <c r="M12" i="18"/>
  <c r="AI10" i="18" a="1"/>
  <c r="AI10" i="18" s="1"/>
  <c r="AG10" i="18" s="1"/>
  <c r="AC10" i="18"/>
  <c r="X10" i="18"/>
  <c r="Y10" i="18" s="1"/>
  <c r="Z10" i="18" s="1"/>
  <c r="P10" i="18"/>
  <c r="M10" i="18"/>
  <c r="B10" i="18"/>
  <c r="A10" i="18"/>
  <c r="AI9" i="18" a="1"/>
  <c r="AI9" i="18" s="1"/>
  <c r="AG9" i="18" s="1"/>
  <c r="AC9" i="18"/>
  <c r="X9" i="18"/>
  <c r="Y9" i="18" s="1"/>
  <c r="Z9" i="18" s="1"/>
  <c r="P9" i="18"/>
  <c r="M9" i="18"/>
  <c r="M7" i="18" s="1"/>
  <c r="P14" i="13"/>
  <c r="P15" i="13"/>
  <c r="P16" i="13"/>
  <c r="P17" i="13"/>
  <c r="P18" i="13"/>
  <c r="P19" i="13"/>
  <c r="P20" i="13"/>
  <c r="P21" i="13"/>
  <c r="P22" i="13"/>
  <c r="P65" i="13"/>
  <c r="P66" i="13"/>
  <c r="P67" i="13"/>
  <c r="P68" i="13"/>
  <c r="P69" i="13"/>
  <c r="P70" i="13"/>
  <c r="P71" i="13"/>
  <c r="P72" i="13"/>
  <c r="M65" i="13"/>
  <c r="M66" i="13"/>
  <c r="M67" i="13"/>
  <c r="M68" i="13"/>
  <c r="M69" i="13"/>
  <c r="M70" i="13"/>
  <c r="M71" i="13"/>
  <c r="M72" i="13"/>
  <c r="E25" i="4" l="1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R8" i="19"/>
  <c r="Q7" i="19"/>
  <c r="Q13" i="19"/>
  <c r="N3" i="19"/>
  <c r="K6" i="21"/>
  <c r="AC6" i="21"/>
  <c r="P6" i="13"/>
  <c r="M6" i="13"/>
  <c r="AL8" i="21" a="1"/>
  <c r="AL8" i="21" s="1"/>
  <c r="Q8" i="18"/>
  <c r="X6" i="18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M18" i="19" a="1"/>
  <c r="AM18" i="19" s="1"/>
  <c r="AI8" i="21"/>
  <c r="Q10" i="21"/>
  <c r="Q11" i="21"/>
  <c r="AJ13" i="21"/>
  <c r="AJ8" i="21"/>
  <c r="Q8" i="21"/>
  <c r="R9" i="19"/>
  <c r="R14" i="19"/>
  <c r="R16" i="19"/>
  <c r="R18" i="19"/>
  <c r="Q8" i="20"/>
  <c r="Q9" i="20"/>
  <c r="Q13" i="21"/>
  <c r="R15" i="19"/>
  <c r="AA18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18" i="19"/>
  <c r="R10" i="19"/>
  <c r="Y6" i="19"/>
  <c r="AD6" i="19"/>
  <c r="AR15" i="18"/>
  <c r="AQ15" i="18"/>
  <c r="AS15" i="18" s="1"/>
  <c r="Q9" i="18"/>
  <c r="Q10" i="18"/>
  <c r="Q13" i="18"/>
  <c r="Q14" i="18"/>
  <c r="Q16" i="18"/>
  <c r="Q12" i="18"/>
  <c r="Q15" i="18"/>
  <c r="Z15" i="18"/>
  <c r="I25" i="4" l="1"/>
  <c r="P2" i="13"/>
  <c r="AO6" i="18"/>
  <c r="AN6" i="18"/>
  <c r="P3" i="21"/>
  <c r="P3" i="20"/>
  <c r="H25" i="4"/>
  <c r="M3" i="20"/>
  <c r="Q3" i="19"/>
  <c r="R3" i="15"/>
  <c r="AM8" i="20"/>
  <c r="P6" i="18"/>
  <c r="P3" i="18" s="1"/>
  <c r="M6" i="20"/>
  <c r="P6" i="20"/>
  <c r="P2" i="20" s="1"/>
  <c r="Q6" i="19"/>
  <c r="Q2" i="19" s="1"/>
  <c r="P6" i="21"/>
  <c r="P2" i="21" s="1"/>
  <c r="M6" i="21"/>
  <c r="N6" i="19"/>
  <c r="AD6" i="21"/>
  <c r="AD3" i="21" s="1"/>
  <c r="Y6" i="21"/>
  <c r="AC6" i="18"/>
  <c r="AD3" i="19" s="1"/>
  <c r="AC6" i="20"/>
  <c r="X3" i="18"/>
  <c r="Z6" i="19"/>
  <c r="Q6" i="20"/>
  <c r="X6" i="20"/>
  <c r="X3" i="20" s="1"/>
  <c r="AE8" i="21"/>
  <c r="AS7" i="20"/>
  <c r="AD6" i="20"/>
  <c r="AE6" i="19"/>
  <c r="AE3" i="19" s="1"/>
  <c r="Y6" i="18"/>
  <c r="AM6" i="18" l="1"/>
  <c r="R2" i="15"/>
  <c r="Q2" i="15" s="1"/>
  <c r="P2" i="19"/>
  <c r="O2" i="21"/>
  <c r="AC3" i="18"/>
  <c r="AC3" i="20"/>
  <c r="AC3" i="21"/>
  <c r="AD3" i="20"/>
  <c r="AA6" i="19"/>
  <c r="AA3" i="19" s="1"/>
  <c r="X3" i="21"/>
  <c r="Z6" i="18"/>
  <c r="Z3" i="18" s="1"/>
  <c r="Y3" i="18"/>
  <c r="Z6" i="21"/>
  <c r="Z3" i="21" s="1"/>
  <c r="Y3" i="19"/>
  <c r="AF6" i="19"/>
  <c r="AF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R8" i="20"/>
  <c r="AQ8" i="20"/>
  <c r="AR6" i="18" l="1"/>
  <c r="AS6" i="18"/>
  <c r="AQ6" i="18"/>
  <c r="AF3" i="15"/>
  <c r="AA3" i="15"/>
  <c r="AR6" i="20"/>
  <c r="AN6" i="20"/>
  <c r="AS8" i="20"/>
  <c r="AS6" i="20" s="1"/>
  <c r="AQ6" i="20"/>
  <c r="AO8" i="20"/>
  <c r="AO6" i="20" s="1"/>
  <c r="AM6" i="20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Q71" i="13"/>
  <c r="Q67" i="13"/>
  <c r="Q21" i="13"/>
  <c r="Q17" i="13"/>
  <c r="Q13" i="13"/>
  <c r="Q9" i="13"/>
  <c r="Q69" i="13"/>
  <c r="Q65" i="13"/>
  <c r="Q19" i="13"/>
  <c r="Q15" i="13"/>
  <c r="Q11" i="13"/>
  <c r="D10" i="3"/>
  <c r="Q72" i="13"/>
  <c r="Q68" i="13"/>
  <c r="Q22" i="13"/>
  <c r="Q18" i="13"/>
  <c r="Q14" i="13"/>
  <c r="Q10" i="13"/>
  <c r="Q70" i="13"/>
  <c r="Q66" i="13"/>
  <c r="Q20" i="13"/>
  <c r="Q16" i="13"/>
  <c r="Q12" i="13"/>
  <c r="Q8" i="13"/>
  <c r="C24" i="4"/>
  <c r="L8" i="4" s="1"/>
  <c r="S7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G3" i="15"/>
  <c r="AQ6" i="13" l="1"/>
  <c r="AO6" i="13"/>
  <c r="AM6" i="13"/>
  <c r="D5" i="3"/>
  <c r="E5" i="3" s="1"/>
  <c r="AB3" i="15"/>
  <c r="N8" i="4"/>
  <c r="N7" i="4"/>
  <c r="L24" i="4"/>
  <c r="I23" i="4"/>
  <c r="L23" i="4" s="1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<sst xmlns="http://schemas.openxmlformats.org/spreadsheetml/2006/main" count="2022" uniqueCount="652">
  <si>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</si>
  <si>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</si>
  <si>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</si>
  <si>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</si>
  <si>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</si>
  <si>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</si>
  <si>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</si>
  <si>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</si>
  <si>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</si>
  <si>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</si>
  <si>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</si>
  <si>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</si>
  <si>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</si>
  <si>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</si>
  <si>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</si>
  <si>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</si>
  <si>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</si>
  <si>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</si>
  <si>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</si>
  <si>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</si>
  <si>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</si>
  <si>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</si>
  <si>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</si>
  <si>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</si>
  <si>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</si>
  <si>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</si>
  <si>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</si>
  <si>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</si>
  <si>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</si>
  <si>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</si>
  <si>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</si>
  <si>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</si>
  <si>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</si>
  <si>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</si>
  <si>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</si>
  <si>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</si>
  <si>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</si>
  <si>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</si>
  <si>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</si>
  <si>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</si>
  <si>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</si>
  <si>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</si>
  <si>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</si>
  <si>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</si>
  <si>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</si>
  <si>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</si>
  <si>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</si>
  <si>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</si>
  <si>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</si>
  <si>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</si>
  <si>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</si>
  <si>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</si>
  <si>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</si>
  <si>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</si>
  <si>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</si>
  <si>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</si>
  <si>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</si>
  <si>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</si>
  <si>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</si>
  <si>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</si>
  <si>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</si>
  <si>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</si>
  <si>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</si>
  <si>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</si>
  <si>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</si>
  <si>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</si>
  <si>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</si>
  <si>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</si>
  <si>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</si>
  <si>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</si>
  <si>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</si>
  <si>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</si>
  <si>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</si>
  <si>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</si>
  <si>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</si>
  <si>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</si>
  <si>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</si>
  <si>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</si>
  <si>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</si>
  <si>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</si>
  <si>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</si>
  <si>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</si>
  <si>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</si>
  <si>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</si>
  <si>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</si>
  <si>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</si>
  <si>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</si>
  <si>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</si>
  <si>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</si>
  <si>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</si>
  <si>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</si>
  <si>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</si>
  <si>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</si>
  <si>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</si>
  <si>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</si>
  <si>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</si>
  <si>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</si>
  <si>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</si>
  <si>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</si>
  <si>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</si>
  <si>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</si>
  <si>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</si>
  <si>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</si>
  <si>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</si>
  <si>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</si>
  <si>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</si>
  <si>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</si>
  <si>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</si>
  <si>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</si>
  <si>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</si>
  <si>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</si>
  <si>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</si>
  <si>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</si>
  <si>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</si>
  <si>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</si>
  <si>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</si>
  <si>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</si>
  <si>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</si>
  <si>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</si>
  <si>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</si>
  <si>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</si>
  <si>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</si>
  <si>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</si>
  <si>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</si>
  <si>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</si>
  <si>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</si>
  <si>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</si>
  <si>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</si>
  <si>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</si>
  <si>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</si>
  <si>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</si>
  <si>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</si>
  <si>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</si>
  <si>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</si>
  <si>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</si>
  <si>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</si>
  <si>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</si>
  <si>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</si>
  <si>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</si>
  <si>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</si>
  <si>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</si>
  <si>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</si>
  <si>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</si>
  <si>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</si>
  <si>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</si>
  <si>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</si>
  <si>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</si>
  <si>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</si>
  <si>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</si>
  <si>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</si>
  <si>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</si>
  <si>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</si>
  <si>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</si>
  <si>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</si>
  <si>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</si>
  <si>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</si>
  <si>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</si>
  <si>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</si>
  <si>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</si>
  <si>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</si>
  <si>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</si>
  <si>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</si>
  <si>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</si>
  <si>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</si>
  <si>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</si>
  <si>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</si>
  <si>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</si>
  <si>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</si>
  <si>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</si>
  <si>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</si>
  <si>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</si>
  <si>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</si>
  <si>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</si>
  <si>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</si>
  <si>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</si>
  <si>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</si>
  <si>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</si>
  <si>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</si>
  <si>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</si>
  <si>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</si>
  <si>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</si>
  <si>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</si>
  <si>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</si>
  <si>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</si>
  <si>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</si>
  <si>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</si>
  <si>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</si>
  <si>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</si>
  <si>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</si>
  <si>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</si>
  <si>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</si>
  <si>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</si>
  <si>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</si>
  <si>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</si>
  <si>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</si>
  <si>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</si>
  <si>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</si>
  <si>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</si>
  <si>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</si>
  <si>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</si>
  <si>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</si>
  <si>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</si>
  <si>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</si>
  <si>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</si>
  <si>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</si>
  <si>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</si>
  <si>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</si>
  <si>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</si>
  <si>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</si>
  <si>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</si>
  <si>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</si>
  <si>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</si>
  <si>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</si>
  <si>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</si>
  <si>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</si>
  <si>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</si>
  <si>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</si>
  <si>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</si>
  <si>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</si>
  <si>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</si>
  <si>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</si>
  <si>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</si>
  <si>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</si>
  <si>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</si>
  <si>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</si>
  <si>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</si>
  <si>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</si>
  <si>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</si>
  <si>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</si>
  <si>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</si>
  <si>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</si>
  <si>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</si>
  <si>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</si>
  <si>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</si>
  <si>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</si>
  <si>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</si>
  <si>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</si>
  <si>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</si>
  <si>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</si>
  <si>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</si>
  <si>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</si>
  <si>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</si>
  <si>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</si>
  <si>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</si>
  <si>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</si>
  <si>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</si>
  <si>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</si>
  <si>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</si>
  <si>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</si>
  <si>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</si>
  <si>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</si>
  <si>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</si>
  <si>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</si>
  <si>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</si>
  <si>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</si>
  <si>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</si>
  <si>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</si>
  <si>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</si>
  <si>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</si>
  <si>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</si>
  <si>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</si>
  <si>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</si>
  <si>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</si>
  <si>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</si>
  <si>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</si>
  <si>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</si>
  <si>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</si>
  <si>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</si>
  <si>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</si>
  <si>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</si>
  <si>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</si>
  <si>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</si>
  <si>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</si>
  <si>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</si>
  <si>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</si>
  <si>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</si>
  <si>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</si>
  <si>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</si>
  <si>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</si>
  <si>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</si>
  <si>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</si>
  <si>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</si>
  <si>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</si>
  <si>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</si>
  <si>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</si>
  <si>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</si>
  <si>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</si>
  <si>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</si>
  <si>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</si>
  <si>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</si>
  <si>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</si>
  <si>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</si>
  <si>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</si>
  <si>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</si>
  <si>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</si>
  <si>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</si>
  <si>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</si>
  <si>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</si>
  <si>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</si>
  <si>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</si>
  <si>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</si>
  <si>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</si>
  <si>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</si>
  <si>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</si>
  <si>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</si>
  <si>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</si>
  <si>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</si>
  <si>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</si>
  <si>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</si>
  <si>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</si>
  <si>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</si>
  <si>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</si>
  <si>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</si>
  <si>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</si>
  <si>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</si>
  <si>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</si>
  <si>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</si>
  <si>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</si>
  <si>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</si>
  <si>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</si>
  <si>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</si>
  <si>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</si>
  <si>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</si>
  <si>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</si>
  <si>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</si>
  <si>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</si>
  <si>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</si>
  <si>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</si>
  <si>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</si>
  <si>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</si>
  <si>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</si>
  <si>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</si>
  <si>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</si>
  <si>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</si>
  <si>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</si>
  <si>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</si>
  <si>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</si>
  <si>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</si>
  <si>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</si>
  <si>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</si>
  <si>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</si>
  <si>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</si>
  <si>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</si>
  <si>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</si>
  <si>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</si>
  <si>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</si>
  <si>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</si>
  <si>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</si>
  <si>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</si>
  <si>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</si>
  <si>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</si>
  <si>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</si>
  <si>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</si>
  <si>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</si>
  <si>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</si>
  <si>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</si>
  <si>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</si>
  <si>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</si>
  <si>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</si>
  <si>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</si>
  <si>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</si>
  <si>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</si>
  <si>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</si>
  <si>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</si>
  <si>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</si>
  <si>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</si>
  <si>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</si>
  <si>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</si>
  <si>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</si>
  <si>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</si>
  <si>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</si>
  <si>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</si>
  <si>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</si>
  <si>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</si>
  <si>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</si>
  <si>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</si>
  <si>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</si>
  <si>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</si>
  <si>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</si>
  <si>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</si>
  <si>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</si>
  <si>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</si>
  <si>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</si>
  <si>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</si>
  <si>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</si>
  <si>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</si>
  <si>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</si>
  <si>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</si>
  <si>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</si>
  <si>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</si>
  <si>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</si>
  <si>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</si>
  <si>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</si>
  <si>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</si>
  <si>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</si>
  <si>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</si>
  <si>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</si>
  <si>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</si>
  <si>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</si>
  <si>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</si>
  <si>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</si>
  <si>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</si>
  <si>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</si>
  <si>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</si>
  <si>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</si>
  <si>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</si>
  <si>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</si>
  <si>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</si>
  <si>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</si>
  <si>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</si>
  <si>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</si>
  <si>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</si>
  <si>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</si>
  <si>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</si>
  <si>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</si>
  <si>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</si>
  <si>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</si>
  <si>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</si>
  <si>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</si>
  <si>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</si>
  <si>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</si>
  <si>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</si>
  <si>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</si>
  <si>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</si>
  <si>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</si>
  <si>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</si>
  <si>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</si>
  <si>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</si>
  <si>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</si>
  <si>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</si>
  <si>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</si>
  <si>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</si>
  <si>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</si>
  <si>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</si>
  <si>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</si>
  <si>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</si>
  <si>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(문화체육관광위원회)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</si>
  <si>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</si>
  <si>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</si>
  <si>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</si>
  <si>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</si>
  <si>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</si>
  <si>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</si>
  <si>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</si>
  <si>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</si>
  <si>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</si>
  <si>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</si>
  <si>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</si>
  <si>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</si>
  <si>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</si>
  <si>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</si>
  <si>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</si>
  <si>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</si>
  <si>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</si>
  <si>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</si>
  <si>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</si>
  <si>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</si>
  <si>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</si>
  <si>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</si>
  <si>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</si>
  <si>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</si>
  <si>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</si>
  <si>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</si>
  <si>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</si>
  <si>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</si>
  <si>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</si>
  <si>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</si>
  <si>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</si>
  <si>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</si>
  <si>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</si>
  <si>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</si>
  <si>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</si>
  <si>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</si>
  <si>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</si>
  <si>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</si>
  <si>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</si>
  <si>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</si>
  <si>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</si>
  <si>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</si>
  <si>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</si>
  <si>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</si>
  <si>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</si>
  <si>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</si>
  <si>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</si>
  <si>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</si>
  <si>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</si>
  <si>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</si>
  <si>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</si>
  <si>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</si>
  <si>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</si>
  <si>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</si>
  <si>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</si>
  <si>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</si>
  <si>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</si>
  <si>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</si>
  <si>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</si>
  <si>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</si>
  <si>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</si>
  <si>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</si>
  <si>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</si>
  <si>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</si>
  <si>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</si>
  <si>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</si>
  <si>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</si>
  <si>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</si>
  <si>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</si>
  <si>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</si>
  <si>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</si>
  <si>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</si>
  <si>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</si>
  <si>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</si>
  <si>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</si>
  <si>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</si>
  <si>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</si>
  <si>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</si>
  <si>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</si>
  <si>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</si>
  <si>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</si>
  <si>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</si>
  <si>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</si>
  <si>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</si>
  <si>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</si>
  <si>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</si>
  <si>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</si>
  <si>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</si>
  <si>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</si>
  <si>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</si>
  <si>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</si>
  <si>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</si>
  <si>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</si>
  <si>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</si>
  <si>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</si>
  <si>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</si>
  <si>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</si>
  <si>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</si>
  <si>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</si>
  <si>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</si>
  <si>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</si>
  <si>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</si>
  <si>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</si>
  <si>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</si>
  <si>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</si>
  <si>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</si>
  <si>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</si>
  <si>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</si>
  <si>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</si>
  <si>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</si>
  <si>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</si>
  <si>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</si>
  <si>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</si>
  <si>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</si>
  <si>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</si>
  <si>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</si>
  <si>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</si>
  <si>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</si>
  <si>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</si>
  <si>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</si>
  <si>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</si>
  <si>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</si>
  <si>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</si>
  <si>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</si>
  <si>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</si>
  <si>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</si>
  <si>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</si>
  <si>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</si>
  <si>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</si>
  <si>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</si>
  <si>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</si>
  <si>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</si>
  <si>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</si>
  <si>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</si>
  <si>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</si>
  <si>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</si>
  <si>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</si>
  <si>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</si>
  <si>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</si>
  <si>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</si>
  <si>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</si>
  <si>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</si>
  <si>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</si>
  <si>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</si>
  <si>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</si>
  <si>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</si>
  <si>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</si>
  <si>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</si>
  <si>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</si>
  <si>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</si>
  <si>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</si>
  <si>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</si>
  <si>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</si>
  <si>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</si>
  <si>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</si>
  <si>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</si>
  <si>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</si>
  <si>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</si>
  <si>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</si>
  <si>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</si>
  <si>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</si>
  <si>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</si>
  <si>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</si>
  <si>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</si>
  <si>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</si>
  <si>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</si>
  <si>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</si>
  <si>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</si>
  <si>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</si>
  <si>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</si>
  <si>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</si>
  <si>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</si>
  <si>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</si>
  <si>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</si>
  <si>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</si>
  <si>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26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</si>
  <si>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</si>
  <si>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</si>
  <si>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6" type="noConversion"/>
  </si>
  <si>
    <t>상임위 조정
예산안
(마=다+라)</t>
    <phoneticPr fontId="26" type="noConversion"/>
  </si>
  <si>
    <t>예결위 예산안
조정액(사)</t>
    <phoneticPr fontId="26" type="noConversion"/>
  </si>
  <si>
    <t>예결위 조정
예산안
(아=다+사)</t>
    <phoneticPr fontId="26" type="noConversion"/>
  </si>
  <si>
    <t>상임위 변경사유
(심의 참고자료)</t>
    <phoneticPr fontId="1" type="noConversion"/>
  </si>
  <si>
    <t>비고
(상임위 부대의견)</t>
    <phoneticPr fontId="1" type="noConversion"/>
  </si>
  <si>
    <t>문화체육관광
위원회</t>
    <phoneticPr fontId="1" type="noConversion"/>
  </si>
  <si>
    <t>문화체육
관광국</t>
    <phoneticPr fontId="1" type="noConversion"/>
  </si>
  <si>
    <t>문화정책과</t>
    <phoneticPr fontId="1" type="noConversion"/>
  </si>
  <si>
    <t>1회추경</t>
  </si>
  <si>
    <t>일반</t>
  </si>
  <si>
    <t>경기도 문화의전당 운영(자체/직접)
- 경기도 문화의 전당 운영</t>
    <phoneticPr fontId="1" type="noConversion"/>
  </si>
  <si>
    <t>경기문화재단 운영(자체/직접)
- 경기문화재단 운영</t>
    <phoneticPr fontId="1" type="noConversion"/>
  </si>
  <si>
    <t>체육과</t>
    <phoneticPr fontId="1" type="noConversion"/>
  </si>
  <si>
    <t>콘텐츠산업과</t>
    <phoneticPr fontId="1" type="noConversion"/>
  </si>
  <si>
    <t>경기콘텐츠진흥원 운영(자체/직접)
- 경기콘텐츠진흥원 운영</t>
    <phoneticPr fontId="1" type="noConversion"/>
  </si>
  <si>
    <t>관광과</t>
    <phoneticPr fontId="1" type="noConversion"/>
  </si>
  <si>
    <t>경기관광공사 운영(자체/직접)
- 경기관광공사 운영</t>
    <phoneticPr fontId="1" type="noConversion"/>
  </si>
  <si>
    <t>수도권 5개시도 관광진흥 공동사업(자체/직접)
- 수도권 5개시도 관광진흥 공동사업</t>
    <phoneticPr fontId="1" type="noConversion"/>
  </si>
  <si>
    <t>* 베토벤 뮤지컬 콘서트(2억8천감)
* 예술단공통사업비(1억5천증)
* 나눔음악회(5천증)</t>
    <phoneticPr fontId="1" type="noConversion"/>
  </si>
  <si>
    <t>신규</t>
  </si>
  <si>
    <t>체육과</t>
    <phoneticPr fontId="1" type="noConversion"/>
  </si>
  <si>
    <t>문화유산과</t>
    <phoneticPr fontId="1" type="noConversion"/>
  </si>
  <si>
    <t>도 단위 예술단체 문예진흥(자체/직접)
- 도 단위 예술단체 문예진흥</t>
    <phoneticPr fontId="1" type="noConversion"/>
  </si>
  <si>
    <t>KT-wiz 운영지원 및 소통강화(자체/직접)
- KT-wiz 운영지원 및 소통강화</t>
    <phoneticPr fontId="1" type="noConversion"/>
  </si>
  <si>
    <t>본예산</t>
  </si>
  <si>
    <t>문화정책과</t>
    <phoneticPr fontId="1" type="noConversion"/>
  </si>
  <si>
    <t>체육과</t>
    <phoneticPr fontId="1" type="noConversion"/>
  </si>
  <si>
    <t>* 정산액 입력오류에 따른 금액 반영</t>
    <phoneticPr fontId="1" type="noConversion"/>
  </si>
  <si>
    <t>* 안양국제청소년 영화제(1억증)</t>
    <phoneticPr fontId="1" type="noConversion"/>
  </si>
  <si>
    <t>* 세계유산 경기도일주여행(2천증)
* 관광공사 홍보비(8천증)
* 지역축제경쟁력 강화(5천감)
* 경기도 생태관광 거점지역 육성(2억증)</t>
    <phoneticPr fontId="1" type="noConversion"/>
  </si>
  <si>
    <t>* 한국-유럽 미술전시회(3천증)
* 경기북부 생활문화플랫폼 조성 및 운영(2억증)
* 2017 피스로드(2억증)
* 시민참여형 창작뮤지컬(1억증)
* 지역문화예술활성화(4억3천증)</t>
    <phoneticPr fontId="1" type="noConversion"/>
  </si>
  <si>
    <t>체육 활성화(자체/직접)
- 체육진흥</t>
    <phoneticPr fontId="1" type="noConversion"/>
  </si>
  <si>
    <t>체육 활성화(자체/직접)
- 세계챔피언십 한국대회</t>
    <phoneticPr fontId="1" type="noConversion"/>
  </si>
  <si>
    <t>행주산성 학술 및 시굴조사(자체/지원)
- 행주산성 학술 및 시굴조사</t>
    <phoneticPr fontId="1" type="noConversion"/>
  </si>
  <si>
    <t>기천서원 강당 건립(자체/지원)
- 기천서원 강당 건립</t>
    <phoneticPr fontId="1" type="noConversion"/>
  </si>
  <si>
    <t>지방체육시설 지원(자체/지원)
- 체육시설 개보수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</si>
</sst>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6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5" fillId="0" borderId="0" applyNumberFormat="0" applyFont="0" applyFill="0" applyBorder="0" applyAlignment="0" applyProtection="0"/>
    <xf numFmtId="41" fontId="55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4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5" borderId="4" xfId="0" applyFont="1" applyFill="1" applyBorder="1" applyAlignment="1">
      <alignment vertical="center" wrapText="1"/>
    </xf>
    <xf numFmtId="0" fontId="49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1" fillId="6" borderId="4" xfId="0" applyFont="1" applyFill="1" applyBorder="1" applyAlignment="1">
      <alignment horizontal="centerContinuous" vertical="center"/>
    </xf>
    <xf numFmtId="0" fontId="50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4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2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3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1" fillId="5" borderId="4" xfId="0" applyFont="1" applyFill="1" applyBorder="1" applyProtection="1">
      <alignment vertical="center"/>
    </xf>
    <xf numFmtId="0" fontId="47" fillId="5" borderId="4" xfId="0" applyFont="1" applyFill="1" applyBorder="1" applyAlignment="1" applyProtection="1">
      <alignment vertical="center" wrapText="1"/>
    </xf>
    <xf numFmtId="0" fontId="49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3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0" fontId="25" fillId="15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60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50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8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41" fillId="0" borderId="8" xfId="0" applyFont="1" applyFill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178" fontId="25" fillId="16" borderId="3" xfId="0" applyNumberFormat="1" applyFont="1" applyFill="1" applyBorder="1" applyAlignment="1" applyProtection="1">
      <alignment horizontal="center" vertical="center" wrapText="1"/>
    </xf>
    <xf numFmtId="178" fontId="25" fillId="16" borderId="4" xfId="0" applyNumberFormat="1" applyFont="1" applyFill="1" applyBorder="1" applyAlignment="1" applyProtection="1">
      <alignment horizontal="center" vertical="center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5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8" fillId="7" borderId="3" xfId="0" applyFont="1" applyFill="1" applyBorder="1" applyAlignment="1" applyProtection="1">
      <alignment horizontal="center" vertical="center"/>
    </xf>
    <xf numFmtId="0" fontId="28" fillId="7" borderId="4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6" xfId="0" applyNumberFormat="1" applyFont="1" applyFill="1" applyBorder="1" applyAlignment="1" applyProtection="1">
      <alignment horizontal="center" vertical="center" wrapText="1"/>
    </xf>
    <xf numFmtId="178" fontId="25" fillId="15" borderId="54" xfId="0" applyNumberFormat="1" applyFont="1" applyFill="1" applyBorder="1" applyAlignment="1" applyProtection="1">
      <alignment horizontal="center" vertical="center"/>
    </xf>
    <xf numFmtId="178" fontId="29" fillId="16" borderId="2" xfId="0" applyNumberFormat="1" applyFont="1" applyFill="1" applyBorder="1" applyAlignment="1" applyProtection="1">
      <alignment horizontal="center" vertical="center" wrapText="1"/>
    </xf>
    <xf numFmtId="178" fontId="29" fillId="16" borderId="2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 wrapText="1"/>
    </xf>
    <xf numFmtId="178" fontId="27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27" xfId="0" applyNumberFormat="1" applyFont="1" applyFill="1" applyBorder="1" applyAlignment="1" applyProtection="1">
      <alignment horizontal="center" vertical="center" wrapText="1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178" fontId="25" fillId="17" borderId="17" xfId="0" applyNumberFormat="1" applyFont="1" applyFill="1" applyBorder="1" applyAlignment="1">
      <alignment horizontal="center" vertical="center" wrapText="1"/>
    </xf>
    <xf numFmtId="0" fontId="59" fillId="17" borderId="18" xfId="0" applyFont="1" applyFill="1" applyBorder="1" applyAlignment="1">
      <alignment horizontal="center" vertical="center"/>
    </xf>
    <xf numFmtId="178" fontId="27" fillId="17" borderId="2" xfId="0" applyNumberFormat="1" applyFont="1" applyFill="1" applyBorder="1" applyAlignment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/>
    </xf>
    <xf numFmtId="178" fontId="27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178" fontId="25" fillId="16" borderId="2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7" borderId="7" xfId="0" applyFont="1" applyFill="1" applyBorder="1" applyAlignment="1" applyProtection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/>
    </xf>
    <xf numFmtId="0" fontId="29" fillId="8" borderId="2" xfId="0" applyFont="1" applyFill="1" applyBorder="1" applyAlignment="1">
      <alignment horizontal="center" vertical="center"/>
    </xf>
    <xf numFmtId="178" fontId="25" fillId="17" borderId="59" xfId="0" applyNumberFormat="1" applyFont="1" applyFill="1" applyBorder="1" applyAlignment="1">
      <alignment horizontal="center" vertical="center" wrapText="1"/>
    </xf>
    <xf numFmtId="0" fontId="59" fillId="17" borderId="8" xfId="0" applyFont="1" applyFill="1" applyBorder="1" applyAlignment="1">
      <alignment horizontal="center" vertical="center"/>
    </xf>
    <xf numFmtId="0" fontId="28" fillId="7" borderId="59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27" fillId="7" borderId="55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5" fillId="15" borderId="2" xfId="0" applyFont="1" applyFill="1" applyBorder="1" applyAlignment="1">
      <alignment horizontal="center" vertical="center"/>
    </xf>
    <xf numFmtId="0" fontId="28" fillId="7" borderId="6" xfId="0" applyFont="1" applyFill="1" applyBorder="1" applyAlignment="1">
      <alignment horizontal="center" vertical="center"/>
    </xf>
    <xf numFmtId="0" fontId="28" fillId="7" borderId="54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8" fillId="7" borderId="3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58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99" t="s">
        <v>9</v>
      </c>
      <c r="B3" s="299" t="s">
        <v>6</v>
      </c>
      <c r="C3" s="299" t="s">
        <v>7</v>
      </c>
      <c r="D3" s="1"/>
      <c r="E3" s="299" t="s">
        <v>7</v>
      </c>
      <c r="F3" s="299" t="s">
        <v>9</v>
      </c>
      <c r="G3" s="299" t="s">
        <v>6</v>
      </c>
      <c r="H3" s="299" t="s">
        <v>8</v>
      </c>
      <c r="I3" s="299">
        <v>50101</v>
      </c>
    </row>
    <row r="4" spans="1:9">
      <c r="A4" s="299" t="s">
        <v>5</v>
      </c>
      <c r="B4" s="299" t="s">
        <v>6</v>
      </c>
      <c r="C4" s="299" t="s">
        <v>7</v>
      </c>
      <c r="D4" s="1"/>
      <c r="E4" s="299" t="s">
        <v>7</v>
      </c>
      <c r="F4" s="299" t="s">
        <v>5</v>
      </c>
      <c r="G4" s="299" t="s">
        <v>6</v>
      </c>
      <c r="H4" s="299" t="s">
        <v>10</v>
      </c>
      <c r="I4" s="299">
        <v>50102</v>
      </c>
    </row>
    <row r="5" spans="1:9">
      <c r="A5" s="299" t="s">
        <v>595</v>
      </c>
      <c r="B5" s="299" t="s">
        <v>6</v>
      </c>
      <c r="C5" s="299" t="s">
        <v>7</v>
      </c>
      <c r="D5" s="1"/>
      <c r="E5" s="299" t="s">
        <v>7</v>
      </c>
      <c r="F5" s="299" t="s">
        <v>595</v>
      </c>
      <c r="G5" s="299" t="s">
        <v>6</v>
      </c>
      <c r="H5" s="299" t="s">
        <v>11</v>
      </c>
      <c r="I5" s="299">
        <v>50103</v>
      </c>
    </row>
    <row r="6" spans="1:9">
      <c r="A6" s="299" t="s">
        <v>12</v>
      </c>
      <c r="B6" s="299" t="s">
        <v>6</v>
      </c>
      <c r="C6" s="299" t="s">
        <v>7</v>
      </c>
      <c r="D6" s="1"/>
      <c r="E6" s="299" t="s">
        <v>7</v>
      </c>
      <c r="F6" s="299" t="s">
        <v>12</v>
      </c>
      <c r="G6" s="299" t="s">
        <v>6</v>
      </c>
      <c r="H6" s="299" t="s">
        <v>13</v>
      </c>
      <c r="I6" s="299">
        <v>50104</v>
      </c>
    </row>
    <row r="7" spans="1:9">
      <c r="A7" s="299" t="s">
        <v>14</v>
      </c>
      <c r="B7" s="299" t="s">
        <v>6</v>
      </c>
      <c r="C7" s="299" t="s">
        <v>7</v>
      </c>
      <c r="D7" s="1"/>
      <c r="E7" s="299" t="s">
        <v>7</v>
      </c>
      <c r="F7" s="299" t="s">
        <v>14</v>
      </c>
      <c r="G7" s="299" t="s">
        <v>6</v>
      </c>
      <c r="H7" s="299" t="s">
        <v>15</v>
      </c>
      <c r="I7" s="299">
        <v>50105</v>
      </c>
    </row>
    <row r="8" spans="1:9">
      <c r="A8" s="299" t="s">
        <v>16</v>
      </c>
      <c r="B8" s="299" t="s">
        <v>6</v>
      </c>
      <c r="C8" s="299" t="s">
        <v>17</v>
      </c>
      <c r="D8" s="1"/>
      <c r="E8" s="299" t="s">
        <v>17</v>
      </c>
      <c r="F8" s="299" t="s">
        <v>16</v>
      </c>
      <c r="G8" s="299" t="s">
        <v>6</v>
      </c>
      <c r="H8" s="299" t="s">
        <v>18</v>
      </c>
      <c r="I8" s="299">
        <v>10101</v>
      </c>
    </row>
    <row r="9" spans="1:9">
      <c r="A9" s="299" t="s">
        <v>19</v>
      </c>
      <c r="B9" s="299" t="s">
        <v>6</v>
      </c>
      <c r="C9" s="299" t="s">
        <v>17</v>
      </c>
      <c r="D9" s="1"/>
      <c r="E9" s="299" t="s">
        <v>17</v>
      </c>
      <c r="F9" s="299" t="s">
        <v>19</v>
      </c>
      <c r="G9" s="299" t="s">
        <v>6</v>
      </c>
      <c r="H9" s="299" t="s">
        <v>20</v>
      </c>
      <c r="I9" s="299">
        <v>10102</v>
      </c>
    </row>
    <row r="10" spans="1:9">
      <c r="A10" s="299" t="s">
        <v>508</v>
      </c>
      <c r="B10" s="299" t="s">
        <v>6</v>
      </c>
      <c r="C10" s="299" t="s">
        <v>21</v>
      </c>
      <c r="D10" s="1"/>
      <c r="E10" s="299" t="s">
        <v>21</v>
      </c>
      <c r="F10" s="299" t="s">
        <v>508</v>
      </c>
      <c r="G10" s="299" t="s">
        <v>6</v>
      </c>
      <c r="H10" s="299" t="s">
        <v>22</v>
      </c>
      <c r="I10" s="299">
        <v>10201</v>
      </c>
    </row>
    <row r="11" spans="1:9">
      <c r="A11" s="299" t="s">
        <v>509</v>
      </c>
      <c r="B11" s="299" t="s">
        <v>6</v>
      </c>
      <c r="C11" s="299" t="s">
        <v>21</v>
      </c>
      <c r="D11" s="1"/>
      <c r="E11" s="299" t="s">
        <v>21</v>
      </c>
      <c r="F11" s="299" t="s">
        <v>509</v>
      </c>
      <c r="G11" s="299" t="s">
        <v>6</v>
      </c>
      <c r="H11" s="299" t="s">
        <v>23</v>
      </c>
      <c r="I11" s="299">
        <v>10202</v>
      </c>
    </row>
    <row r="12" spans="1:9">
      <c r="A12" s="299" t="s">
        <v>505</v>
      </c>
      <c r="B12" s="299" t="s">
        <v>6</v>
      </c>
      <c r="C12" s="299" t="s">
        <v>507</v>
      </c>
      <c r="D12" s="1"/>
      <c r="E12" s="299" t="s">
        <v>507</v>
      </c>
      <c r="F12" s="299" t="s">
        <v>505</v>
      </c>
      <c r="G12" s="299" t="s">
        <v>6</v>
      </c>
      <c r="H12" s="299" t="s">
        <v>24</v>
      </c>
      <c r="I12" s="299">
        <v>30101</v>
      </c>
    </row>
    <row r="13" spans="1:9">
      <c r="A13" s="299" t="s">
        <v>506</v>
      </c>
      <c r="B13" s="299" t="s">
        <v>6</v>
      </c>
      <c r="C13" s="299" t="s">
        <v>507</v>
      </c>
      <c r="D13" s="1"/>
      <c r="E13" s="299" t="s">
        <v>507</v>
      </c>
      <c r="F13" s="299" t="s">
        <v>506</v>
      </c>
      <c r="G13" s="299" t="s">
        <v>6</v>
      </c>
      <c r="H13" s="299" t="s">
        <v>25</v>
      </c>
      <c r="I13" s="299">
        <v>30102</v>
      </c>
    </row>
    <row r="14" spans="1:9">
      <c r="A14" s="299" t="s">
        <v>26</v>
      </c>
      <c r="B14" s="299" t="s">
        <v>6</v>
      </c>
      <c r="C14" s="299" t="s">
        <v>507</v>
      </c>
      <c r="D14" s="1"/>
      <c r="E14" s="299" t="s">
        <v>507</v>
      </c>
      <c r="F14" s="299" t="s">
        <v>26</v>
      </c>
      <c r="G14" s="299" t="s">
        <v>6</v>
      </c>
      <c r="H14" s="299" t="s">
        <v>27</v>
      </c>
      <c r="I14" s="299">
        <v>30103</v>
      </c>
    </row>
    <row r="15" spans="1:9">
      <c r="A15" s="299" t="s">
        <v>28</v>
      </c>
      <c r="B15" s="299" t="s">
        <v>29</v>
      </c>
      <c r="C15" s="299" t="s">
        <v>30</v>
      </c>
      <c r="D15" s="1"/>
      <c r="E15" s="299" t="s">
        <v>30</v>
      </c>
      <c r="F15" s="299" t="s">
        <v>28</v>
      </c>
      <c r="G15" s="299" t="s">
        <v>29</v>
      </c>
      <c r="H15" s="299" t="s">
        <v>31</v>
      </c>
      <c r="I15" s="299">
        <v>10301</v>
      </c>
    </row>
    <row r="16" spans="1:9">
      <c r="A16" s="299" t="s">
        <v>32</v>
      </c>
      <c r="B16" s="299" t="s">
        <v>29</v>
      </c>
      <c r="C16" s="299" t="s">
        <v>30</v>
      </c>
      <c r="D16" s="1"/>
      <c r="E16" s="299" t="s">
        <v>30</v>
      </c>
      <c r="F16" s="299" t="s">
        <v>32</v>
      </c>
      <c r="G16" s="299" t="s">
        <v>29</v>
      </c>
      <c r="H16" s="299" t="s">
        <v>33</v>
      </c>
      <c r="I16" s="299">
        <v>10302</v>
      </c>
    </row>
    <row r="17" spans="1:9">
      <c r="A17" s="299" t="s">
        <v>34</v>
      </c>
      <c r="B17" s="299" t="s">
        <v>29</v>
      </c>
      <c r="C17" s="299" t="s">
        <v>30</v>
      </c>
      <c r="D17" s="1"/>
      <c r="E17" s="299" t="s">
        <v>30</v>
      </c>
      <c r="F17" s="299" t="s">
        <v>34</v>
      </c>
      <c r="G17" s="299" t="s">
        <v>29</v>
      </c>
      <c r="H17" s="299" t="s">
        <v>35</v>
      </c>
      <c r="I17" s="299">
        <v>10303</v>
      </c>
    </row>
    <row r="18" spans="1:9">
      <c r="A18" s="299" t="s">
        <v>36</v>
      </c>
      <c r="B18" s="299" t="s">
        <v>29</v>
      </c>
      <c r="C18" s="299" t="s">
        <v>30</v>
      </c>
      <c r="D18" s="1"/>
      <c r="E18" s="299" t="s">
        <v>30</v>
      </c>
      <c r="F18" s="299" t="s">
        <v>36</v>
      </c>
      <c r="G18" s="299" t="s">
        <v>29</v>
      </c>
      <c r="H18" s="299" t="s">
        <v>37</v>
      </c>
      <c r="I18" s="299">
        <v>10304</v>
      </c>
    </row>
    <row r="19" spans="1:9">
      <c r="A19" s="299" t="s">
        <v>38</v>
      </c>
      <c r="B19" s="299" t="s">
        <v>29</v>
      </c>
      <c r="C19" s="299" t="s">
        <v>39</v>
      </c>
      <c r="D19" s="1"/>
      <c r="E19" s="299" t="s">
        <v>39</v>
      </c>
      <c r="F19" s="299" t="s">
        <v>38</v>
      </c>
      <c r="G19" s="299" t="s">
        <v>29</v>
      </c>
      <c r="H19" s="299" t="s">
        <v>40</v>
      </c>
      <c r="I19" s="299">
        <v>10401</v>
      </c>
    </row>
    <row r="20" spans="1:9">
      <c r="A20" s="299" t="s">
        <v>41</v>
      </c>
      <c r="B20" s="299" t="s">
        <v>29</v>
      </c>
      <c r="C20" s="299" t="s">
        <v>39</v>
      </c>
      <c r="D20" s="1"/>
      <c r="E20" s="299" t="s">
        <v>39</v>
      </c>
      <c r="F20" s="299" t="s">
        <v>41</v>
      </c>
      <c r="G20" s="299" t="s">
        <v>29</v>
      </c>
      <c r="H20" s="299" t="s">
        <v>42</v>
      </c>
      <c r="I20" s="299">
        <v>10402</v>
      </c>
    </row>
    <row r="21" spans="1:9">
      <c r="A21" s="299" t="s">
        <v>43</v>
      </c>
      <c r="B21" s="299" t="s">
        <v>29</v>
      </c>
      <c r="C21" s="299" t="s">
        <v>39</v>
      </c>
      <c r="D21" s="1"/>
      <c r="E21" s="299" t="s">
        <v>39</v>
      </c>
      <c r="F21" s="299" t="s">
        <v>43</v>
      </c>
      <c r="G21" s="299" t="s">
        <v>29</v>
      </c>
      <c r="H21" s="299" t="s">
        <v>44</v>
      </c>
      <c r="I21" s="299">
        <v>10403</v>
      </c>
    </row>
    <row r="22" spans="1:9">
      <c r="A22" s="299" t="s">
        <v>45</v>
      </c>
      <c r="B22" s="299" t="s">
        <v>29</v>
      </c>
      <c r="C22" s="299" t="s">
        <v>39</v>
      </c>
      <c r="D22" s="1"/>
      <c r="E22" s="299" t="s">
        <v>39</v>
      </c>
      <c r="F22" s="299" t="s">
        <v>45</v>
      </c>
      <c r="G22" s="299" t="s">
        <v>29</v>
      </c>
      <c r="H22" s="299" t="s">
        <v>46</v>
      </c>
      <c r="I22" s="299">
        <v>10404</v>
      </c>
    </row>
    <row r="23" spans="1:9">
      <c r="A23" s="299" t="s">
        <v>47</v>
      </c>
      <c r="B23" s="299" t="s">
        <v>29</v>
      </c>
      <c r="C23" s="299" t="s">
        <v>39</v>
      </c>
      <c r="D23" s="1"/>
      <c r="E23" s="299" t="s">
        <v>39</v>
      </c>
      <c r="F23" s="299" t="s">
        <v>47</v>
      </c>
      <c r="G23" s="299" t="s">
        <v>29</v>
      </c>
      <c r="H23" s="299" t="s">
        <v>48</v>
      </c>
      <c r="I23" s="299">
        <v>10405</v>
      </c>
    </row>
    <row r="24" spans="1:9">
      <c r="A24" s="299" t="s">
        <v>49</v>
      </c>
      <c r="B24" s="299" t="s">
        <v>29</v>
      </c>
      <c r="C24" s="299" t="s">
        <v>39</v>
      </c>
      <c r="D24" s="1"/>
      <c r="E24" s="299" t="s">
        <v>39</v>
      </c>
      <c r="F24" s="299" t="s">
        <v>49</v>
      </c>
      <c r="G24" s="299" t="s">
        <v>29</v>
      </c>
      <c r="H24" s="299" t="s">
        <v>50</v>
      </c>
      <c r="I24" s="299">
        <v>10406</v>
      </c>
    </row>
    <row r="25" spans="1:9">
      <c r="A25" s="299" t="s">
        <v>51</v>
      </c>
      <c r="B25" s="299" t="s">
        <v>29</v>
      </c>
      <c r="C25" s="299" t="s">
        <v>39</v>
      </c>
      <c r="D25" s="1"/>
      <c r="E25" s="299" t="s">
        <v>39</v>
      </c>
      <c r="F25" s="299" t="s">
        <v>51</v>
      </c>
      <c r="G25" s="299" t="s">
        <v>29</v>
      </c>
      <c r="H25" s="299" t="s">
        <v>52</v>
      </c>
      <c r="I25" s="299">
        <v>10407</v>
      </c>
    </row>
    <row r="26" spans="1:9">
      <c r="A26" s="299" t="s">
        <v>53</v>
      </c>
      <c r="B26" s="299" t="s">
        <v>29</v>
      </c>
      <c r="C26" s="299" t="s">
        <v>39</v>
      </c>
      <c r="D26" s="1"/>
      <c r="E26" s="299" t="s">
        <v>39</v>
      </c>
      <c r="F26" s="299" t="s">
        <v>53</v>
      </c>
      <c r="G26" s="299" t="s">
        <v>29</v>
      </c>
      <c r="H26" s="299" t="s">
        <v>54</v>
      </c>
      <c r="I26" s="299">
        <v>10408</v>
      </c>
    </row>
    <row r="27" spans="1:9">
      <c r="A27" s="299" t="s">
        <v>55</v>
      </c>
      <c r="B27" s="299" t="s">
        <v>29</v>
      </c>
      <c r="C27" s="299" t="s">
        <v>39</v>
      </c>
      <c r="D27" s="1"/>
      <c r="E27" s="299" t="s">
        <v>39</v>
      </c>
      <c r="F27" s="299" t="s">
        <v>55</v>
      </c>
      <c r="G27" s="299" t="s">
        <v>29</v>
      </c>
      <c r="H27" s="299" t="s">
        <v>56</v>
      </c>
      <c r="I27" s="299">
        <v>10409</v>
      </c>
    </row>
    <row r="28" spans="1:9">
      <c r="A28" s="299" t="s">
        <v>57</v>
      </c>
      <c r="B28" s="299" t="s">
        <v>29</v>
      </c>
      <c r="C28" s="299" t="s">
        <v>39</v>
      </c>
      <c r="D28" s="1"/>
      <c r="E28" s="299" t="s">
        <v>39</v>
      </c>
      <c r="F28" s="299" t="s">
        <v>57</v>
      </c>
      <c r="G28" s="299" t="s">
        <v>29</v>
      </c>
      <c r="H28" s="299" t="s">
        <v>58</v>
      </c>
      <c r="I28" s="299">
        <v>10410</v>
      </c>
    </row>
    <row r="29" spans="1:9">
      <c r="A29" s="299" t="s">
        <v>59</v>
      </c>
      <c r="B29" s="299" t="s">
        <v>29</v>
      </c>
      <c r="C29" s="299" t="s">
        <v>60</v>
      </c>
      <c r="D29" s="1"/>
      <c r="E29" s="299" t="s">
        <v>60</v>
      </c>
      <c r="F29" s="299" t="s">
        <v>59</v>
      </c>
      <c r="G29" s="299" t="s">
        <v>29</v>
      </c>
      <c r="H29" s="299" t="s">
        <v>61</v>
      </c>
      <c r="I29" s="299">
        <v>20201</v>
      </c>
    </row>
    <row r="30" spans="1:9">
      <c r="A30" s="299" t="s">
        <v>62</v>
      </c>
      <c r="B30" s="299" t="s">
        <v>29</v>
      </c>
      <c r="C30" s="299" t="s">
        <v>60</v>
      </c>
      <c r="D30" s="1"/>
      <c r="E30" s="299" t="s">
        <v>60</v>
      </c>
      <c r="F30" s="299" t="s">
        <v>62</v>
      </c>
      <c r="G30" s="299" t="s">
        <v>29</v>
      </c>
      <c r="H30" s="299" t="s">
        <v>63</v>
      </c>
      <c r="I30" s="299">
        <v>20202</v>
      </c>
    </row>
    <row r="31" spans="1:9">
      <c r="A31" s="299" t="s">
        <v>64</v>
      </c>
      <c r="B31" s="299" t="s">
        <v>29</v>
      </c>
      <c r="C31" s="299" t="s">
        <v>60</v>
      </c>
      <c r="D31" s="1"/>
      <c r="E31" s="299" t="s">
        <v>60</v>
      </c>
      <c r="F31" s="299" t="s">
        <v>64</v>
      </c>
      <c r="G31" s="299" t="s">
        <v>29</v>
      </c>
      <c r="H31" s="299" t="s">
        <v>65</v>
      </c>
      <c r="I31" s="299">
        <v>20204</v>
      </c>
    </row>
    <row r="32" spans="1:9">
      <c r="A32" s="299" t="s">
        <v>66</v>
      </c>
      <c r="B32" s="299" t="s">
        <v>29</v>
      </c>
      <c r="C32" s="299" t="s">
        <v>60</v>
      </c>
      <c r="D32" s="1"/>
      <c r="E32" s="299" t="s">
        <v>60</v>
      </c>
      <c r="F32" s="299" t="s">
        <v>66</v>
      </c>
      <c r="G32" s="299" t="s">
        <v>29</v>
      </c>
      <c r="H32" s="299" t="s">
        <v>67</v>
      </c>
      <c r="I32" s="299">
        <v>20205</v>
      </c>
    </row>
    <row r="33" spans="1:9">
      <c r="A33" s="299" t="s">
        <v>68</v>
      </c>
      <c r="B33" s="299" t="s">
        <v>29</v>
      </c>
      <c r="C33" s="299" t="s">
        <v>60</v>
      </c>
      <c r="D33" s="1"/>
      <c r="E33" s="299" t="s">
        <v>60</v>
      </c>
      <c r="F33" s="299" t="s">
        <v>68</v>
      </c>
      <c r="G33" s="299" t="s">
        <v>29</v>
      </c>
      <c r="H33" s="299" t="s">
        <v>69</v>
      </c>
      <c r="I33" s="299">
        <v>20207</v>
      </c>
    </row>
    <row r="34" spans="1:9">
      <c r="A34" s="299" t="s">
        <v>597</v>
      </c>
      <c r="B34" s="299" t="s">
        <v>29</v>
      </c>
      <c r="C34" s="299" t="s">
        <v>596</v>
      </c>
      <c r="D34" s="1"/>
      <c r="E34" s="299" t="s">
        <v>596</v>
      </c>
      <c r="F34" s="299" t="s">
        <v>597</v>
      </c>
      <c r="G34" s="299" t="s">
        <v>29</v>
      </c>
      <c r="H34" s="299" t="s">
        <v>70</v>
      </c>
      <c r="I34" s="299">
        <v>30202</v>
      </c>
    </row>
    <row r="35" spans="1:9">
      <c r="A35" s="299" t="s">
        <v>598</v>
      </c>
      <c r="B35" s="299" t="s">
        <v>71</v>
      </c>
      <c r="C35" s="299" t="s">
        <v>72</v>
      </c>
      <c r="D35" s="1"/>
      <c r="E35" s="299" t="s">
        <v>72</v>
      </c>
      <c r="F35" s="299" t="s">
        <v>598</v>
      </c>
      <c r="G35" s="299" t="s">
        <v>71</v>
      </c>
      <c r="H35" s="299" t="s">
        <v>73</v>
      </c>
      <c r="I35" s="299">
        <v>20301</v>
      </c>
    </row>
    <row r="36" spans="1:9">
      <c r="A36" s="299" t="s">
        <v>76</v>
      </c>
      <c r="B36" s="299" t="s">
        <v>71</v>
      </c>
      <c r="C36" s="299" t="s">
        <v>72</v>
      </c>
      <c r="D36" s="1"/>
      <c r="E36" s="299" t="s">
        <v>72</v>
      </c>
      <c r="F36" s="299" t="s">
        <v>76</v>
      </c>
      <c r="G36" s="299" t="s">
        <v>71</v>
      </c>
      <c r="H36" s="299" t="s">
        <v>74</v>
      </c>
      <c r="I36" s="299">
        <v>20302</v>
      </c>
    </row>
    <row r="37" spans="1:9">
      <c r="A37" s="299" t="s">
        <v>78</v>
      </c>
      <c r="B37" s="299" t="s">
        <v>71</v>
      </c>
      <c r="C37" s="299" t="s">
        <v>72</v>
      </c>
      <c r="D37" s="1"/>
      <c r="E37" s="299" t="s">
        <v>72</v>
      </c>
      <c r="F37" s="299" t="s">
        <v>78</v>
      </c>
      <c r="G37" s="299" t="s">
        <v>71</v>
      </c>
      <c r="H37" s="299" t="s">
        <v>75</v>
      </c>
      <c r="I37" s="299">
        <v>20303</v>
      </c>
    </row>
    <row r="38" spans="1:9">
      <c r="A38" s="299" t="s">
        <v>80</v>
      </c>
      <c r="B38" s="299" t="s">
        <v>71</v>
      </c>
      <c r="C38" s="299" t="s">
        <v>72</v>
      </c>
      <c r="D38" s="1"/>
      <c r="E38" s="299" t="s">
        <v>72</v>
      </c>
      <c r="F38" s="299" t="s">
        <v>80</v>
      </c>
      <c r="G38" s="299" t="s">
        <v>71</v>
      </c>
      <c r="H38" s="299" t="s">
        <v>77</v>
      </c>
      <c r="I38" s="299">
        <v>20304</v>
      </c>
    </row>
    <row r="39" spans="1:9">
      <c r="A39" s="299" t="s">
        <v>82</v>
      </c>
      <c r="B39" s="299" t="s">
        <v>71</v>
      </c>
      <c r="C39" s="299" t="s">
        <v>72</v>
      </c>
      <c r="D39" s="1"/>
      <c r="E39" s="299" t="s">
        <v>72</v>
      </c>
      <c r="F39" s="299" t="s">
        <v>82</v>
      </c>
      <c r="G39" s="299" t="s">
        <v>71</v>
      </c>
      <c r="H39" s="299" t="s">
        <v>79</v>
      </c>
      <c r="I39" s="299">
        <v>20305</v>
      </c>
    </row>
    <row r="40" spans="1:9">
      <c r="A40" s="299" t="s">
        <v>84</v>
      </c>
      <c r="B40" s="299" t="s">
        <v>71</v>
      </c>
      <c r="C40" s="299" t="s">
        <v>72</v>
      </c>
      <c r="D40" s="1"/>
      <c r="E40" s="299" t="s">
        <v>72</v>
      </c>
      <c r="F40" s="299" t="s">
        <v>84</v>
      </c>
      <c r="G40" s="299" t="s">
        <v>71</v>
      </c>
      <c r="H40" s="299" t="s">
        <v>81</v>
      </c>
      <c r="I40" s="299">
        <v>20306</v>
      </c>
    </row>
    <row r="41" spans="1:9">
      <c r="A41" s="299" t="s">
        <v>86</v>
      </c>
      <c r="B41" s="299" t="s">
        <v>71</v>
      </c>
      <c r="C41" s="299" t="s">
        <v>72</v>
      </c>
      <c r="D41" s="1"/>
      <c r="E41" s="299" t="s">
        <v>72</v>
      </c>
      <c r="F41" s="299" t="s">
        <v>86</v>
      </c>
      <c r="G41" s="299" t="s">
        <v>71</v>
      </c>
      <c r="H41" s="299" t="s">
        <v>83</v>
      </c>
      <c r="I41" s="299">
        <v>20307</v>
      </c>
    </row>
    <row r="42" spans="1:9">
      <c r="A42" s="299" t="s">
        <v>88</v>
      </c>
      <c r="B42" s="299" t="s">
        <v>71</v>
      </c>
      <c r="C42" s="299" t="s">
        <v>72</v>
      </c>
      <c r="D42" s="1"/>
      <c r="E42" s="299" t="s">
        <v>72</v>
      </c>
      <c r="F42" s="299" t="s">
        <v>88</v>
      </c>
      <c r="G42" s="299" t="s">
        <v>71</v>
      </c>
      <c r="H42" s="299" t="s">
        <v>85</v>
      </c>
      <c r="I42" s="299">
        <v>20308</v>
      </c>
    </row>
    <row r="43" spans="1:9">
      <c r="A43" s="299" t="s">
        <v>90</v>
      </c>
      <c r="B43" s="299" t="s">
        <v>71</v>
      </c>
      <c r="C43" s="299" t="s">
        <v>72</v>
      </c>
      <c r="D43" s="1"/>
      <c r="E43" s="299" t="s">
        <v>72</v>
      </c>
      <c r="F43" s="299" t="s">
        <v>90</v>
      </c>
      <c r="G43" s="299" t="s">
        <v>71</v>
      </c>
      <c r="H43" s="299" t="s">
        <v>87</v>
      </c>
      <c r="I43" s="299">
        <v>20309</v>
      </c>
    </row>
    <row r="44" spans="1:9">
      <c r="A44" s="299" t="s">
        <v>92</v>
      </c>
      <c r="B44" s="299" t="s">
        <v>71</v>
      </c>
      <c r="C44" s="299" t="s">
        <v>72</v>
      </c>
      <c r="D44" s="1"/>
      <c r="E44" s="299" t="s">
        <v>72</v>
      </c>
      <c r="F44" s="299" t="s">
        <v>92</v>
      </c>
      <c r="G44" s="299" t="s">
        <v>71</v>
      </c>
      <c r="H44" s="299" t="s">
        <v>89</v>
      </c>
      <c r="I44" s="299">
        <v>20310</v>
      </c>
    </row>
    <row r="45" spans="1:9">
      <c r="A45" s="299" t="s">
        <v>599</v>
      </c>
      <c r="B45" s="299" t="s">
        <v>71</v>
      </c>
      <c r="C45" s="299" t="s">
        <v>596</v>
      </c>
      <c r="D45" s="1"/>
      <c r="E45" s="299" t="s">
        <v>596</v>
      </c>
      <c r="F45" s="299" t="s">
        <v>599</v>
      </c>
      <c r="G45" s="299" t="s">
        <v>71</v>
      </c>
      <c r="H45" s="299" t="s">
        <v>91</v>
      </c>
      <c r="I45" s="299">
        <v>30201</v>
      </c>
    </row>
    <row r="46" spans="1:9">
      <c r="A46" s="299" t="s">
        <v>95</v>
      </c>
      <c r="B46" s="299" t="s">
        <v>71</v>
      </c>
      <c r="C46" s="299" t="s">
        <v>96</v>
      </c>
      <c r="D46" s="1"/>
      <c r="E46" s="299" t="s">
        <v>96</v>
      </c>
      <c r="F46" s="299" t="s">
        <v>95</v>
      </c>
      <c r="G46" s="299" t="s">
        <v>71</v>
      </c>
      <c r="H46" s="299" t="s">
        <v>93</v>
      </c>
      <c r="I46" s="299">
        <v>50501</v>
      </c>
    </row>
    <row r="47" spans="1:9">
      <c r="A47" s="299" t="s">
        <v>98</v>
      </c>
      <c r="B47" s="299" t="s">
        <v>71</v>
      </c>
      <c r="C47" s="299" t="s">
        <v>96</v>
      </c>
      <c r="D47" s="1"/>
      <c r="E47" s="299" t="s">
        <v>96</v>
      </c>
      <c r="F47" s="299" t="s">
        <v>98</v>
      </c>
      <c r="G47" s="299" t="s">
        <v>71</v>
      </c>
      <c r="H47" s="299" t="s">
        <v>94</v>
      </c>
      <c r="I47" s="299">
        <v>50502</v>
      </c>
    </row>
    <row r="48" spans="1:9">
      <c r="A48" s="299" t="s">
        <v>100</v>
      </c>
      <c r="B48" s="299" t="s">
        <v>71</v>
      </c>
      <c r="C48" s="299" t="s">
        <v>96</v>
      </c>
      <c r="D48" s="1"/>
      <c r="E48" s="299" t="s">
        <v>96</v>
      </c>
      <c r="F48" s="299" t="s">
        <v>100</v>
      </c>
      <c r="G48" s="299" t="s">
        <v>71</v>
      </c>
      <c r="H48" s="299" t="s">
        <v>97</v>
      </c>
      <c r="I48" s="299">
        <v>50503</v>
      </c>
    </row>
    <row r="49" spans="1:9">
      <c r="A49" s="299" t="s">
        <v>103</v>
      </c>
      <c r="B49" s="299" t="s">
        <v>104</v>
      </c>
      <c r="C49" s="299" t="s">
        <v>105</v>
      </c>
      <c r="D49" s="1"/>
      <c r="E49" s="299" t="s">
        <v>105</v>
      </c>
      <c r="F49" s="299" t="s">
        <v>103</v>
      </c>
      <c r="G49" s="299" t="s">
        <v>104</v>
      </c>
      <c r="H49" s="299" t="s">
        <v>99</v>
      </c>
      <c r="I49" s="299">
        <v>10601</v>
      </c>
    </row>
    <row r="50" spans="1:9">
      <c r="A50" s="299" t="s">
        <v>107</v>
      </c>
      <c r="B50" s="299" t="s">
        <v>104</v>
      </c>
      <c r="C50" s="299" t="s">
        <v>105</v>
      </c>
      <c r="D50" s="1"/>
      <c r="E50" s="299" t="s">
        <v>105</v>
      </c>
      <c r="F50" s="299" t="s">
        <v>107</v>
      </c>
      <c r="G50" s="299" t="s">
        <v>104</v>
      </c>
      <c r="H50" s="299" t="s">
        <v>101</v>
      </c>
      <c r="I50" s="299">
        <v>10602</v>
      </c>
    </row>
    <row r="51" spans="1:9">
      <c r="A51" s="299" t="s">
        <v>109</v>
      </c>
      <c r="B51" s="299" t="s">
        <v>104</v>
      </c>
      <c r="C51" s="299" t="s">
        <v>105</v>
      </c>
      <c r="D51" s="1"/>
      <c r="E51" s="299" t="s">
        <v>105</v>
      </c>
      <c r="F51" s="299" t="s">
        <v>109</v>
      </c>
      <c r="G51" s="299" t="s">
        <v>104</v>
      </c>
      <c r="H51" s="299" t="s">
        <v>102</v>
      </c>
      <c r="I51" s="299">
        <v>10603</v>
      </c>
    </row>
    <row r="52" spans="1:9">
      <c r="A52" s="299" t="s">
        <v>111</v>
      </c>
      <c r="B52" s="299" t="s">
        <v>104</v>
      </c>
      <c r="C52" s="299" t="s">
        <v>105</v>
      </c>
      <c r="D52" s="1"/>
      <c r="E52" s="299" t="s">
        <v>105</v>
      </c>
      <c r="F52" s="299" t="s">
        <v>111</v>
      </c>
      <c r="G52" s="299" t="s">
        <v>104</v>
      </c>
      <c r="H52" s="299" t="s">
        <v>106</v>
      </c>
      <c r="I52" s="299">
        <v>10604</v>
      </c>
    </row>
    <row r="53" spans="1:9">
      <c r="A53" s="299" t="s">
        <v>113</v>
      </c>
      <c r="B53" s="299" t="s">
        <v>104</v>
      </c>
      <c r="C53" s="299" t="s">
        <v>105</v>
      </c>
      <c r="D53" s="1"/>
      <c r="E53" s="299" t="s">
        <v>105</v>
      </c>
      <c r="F53" s="299" t="s">
        <v>113</v>
      </c>
      <c r="G53" s="299" t="s">
        <v>104</v>
      </c>
      <c r="H53" s="299" t="s">
        <v>108</v>
      </c>
      <c r="I53" s="299">
        <v>10605</v>
      </c>
    </row>
    <row r="54" spans="1:9">
      <c r="A54" s="299" t="s">
        <v>115</v>
      </c>
      <c r="B54" s="299" t="s">
        <v>104</v>
      </c>
      <c r="C54" s="299" t="s">
        <v>105</v>
      </c>
      <c r="D54" s="1"/>
      <c r="E54" s="299" t="s">
        <v>105</v>
      </c>
      <c r="F54" s="299" t="s">
        <v>115</v>
      </c>
      <c r="G54" s="299" t="s">
        <v>104</v>
      </c>
      <c r="H54" s="299" t="s">
        <v>110</v>
      </c>
      <c r="I54" s="299">
        <v>10606</v>
      </c>
    </row>
    <row r="55" spans="1:9">
      <c r="A55" s="299" t="s">
        <v>117</v>
      </c>
      <c r="B55" s="299" t="s">
        <v>104</v>
      </c>
      <c r="C55" s="299" t="s">
        <v>105</v>
      </c>
      <c r="D55" s="1"/>
      <c r="E55" s="299" t="s">
        <v>105</v>
      </c>
      <c r="F55" s="299" t="s">
        <v>117</v>
      </c>
      <c r="G55" s="299" t="s">
        <v>104</v>
      </c>
      <c r="H55" s="299" t="s">
        <v>112</v>
      </c>
      <c r="I55" s="299">
        <v>10607</v>
      </c>
    </row>
    <row r="56" spans="1:9">
      <c r="A56" s="299" t="s">
        <v>119</v>
      </c>
      <c r="B56" s="299" t="s">
        <v>104</v>
      </c>
      <c r="C56" s="299" t="s">
        <v>105</v>
      </c>
      <c r="D56" s="1"/>
      <c r="E56" s="299" t="s">
        <v>105</v>
      </c>
      <c r="F56" s="299" t="s">
        <v>119</v>
      </c>
      <c r="G56" s="299" t="s">
        <v>104</v>
      </c>
      <c r="H56" s="299" t="s">
        <v>114</v>
      </c>
      <c r="I56" s="299">
        <v>10608</v>
      </c>
    </row>
    <row r="57" spans="1:9">
      <c r="A57" s="299" t="s">
        <v>212</v>
      </c>
      <c r="B57" s="299" t="s">
        <v>104</v>
      </c>
      <c r="C57" s="299" t="s">
        <v>60</v>
      </c>
      <c r="D57" s="1"/>
      <c r="E57" s="299" t="s">
        <v>60</v>
      </c>
      <c r="F57" s="299" t="s">
        <v>212</v>
      </c>
      <c r="G57" s="299" t="s">
        <v>104</v>
      </c>
      <c r="H57" s="299" t="s">
        <v>116</v>
      </c>
      <c r="I57" s="299">
        <v>20203</v>
      </c>
    </row>
    <row r="58" spans="1:9">
      <c r="A58" s="299" t="s">
        <v>214</v>
      </c>
      <c r="B58" s="299" t="s">
        <v>104</v>
      </c>
      <c r="C58" s="299" t="s">
        <v>60</v>
      </c>
      <c r="D58" s="1"/>
      <c r="E58" s="299" t="s">
        <v>60</v>
      </c>
      <c r="F58" s="299" t="s">
        <v>214</v>
      </c>
      <c r="G58" s="299" t="s">
        <v>104</v>
      </c>
      <c r="H58" s="299" t="s">
        <v>118</v>
      </c>
      <c r="I58" s="299">
        <v>20206</v>
      </c>
    </row>
    <row r="59" spans="1:9">
      <c r="A59" s="299" t="s">
        <v>121</v>
      </c>
      <c r="B59" s="299" t="s">
        <v>104</v>
      </c>
      <c r="C59" s="299" t="s">
        <v>122</v>
      </c>
      <c r="D59" s="1"/>
      <c r="E59" s="299" t="s">
        <v>122</v>
      </c>
      <c r="F59" s="299" t="s">
        <v>121</v>
      </c>
      <c r="G59" s="299" t="s">
        <v>104</v>
      </c>
      <c r="H59" s="299" t="s">
        <v>120</v>
      </c>
      <c r="I59" s="299">
        <v>40101</v>
      </c>
    </row>
    <row r="60" spans="1:9">
      <c r="A60" s="299" t="s">
        <v>600</v>
      </c>
      <c r="B60" s="299" t="s">
        <v>104</v>
      </c>
      <c r="C60" s="299" t="s">
        <v>122</v>
      </c>
      <c r="D60" s="1"/>
      <c r="E60" s="299" t="s">
        <v>122</v>
      </c>
      <c r="F60" s="299" t="s">
        <v>600</v>
      </c>
      <c r="G60" s="299" t="s">
        <v>104</v>
      </c>
      <c r="H60" s="299" t="s">
        <v>123</v>
      </c>
      <c r="I60" s="299">
        <v>40102</v>
      </c>
    </row>
    <row r="61" spans="1:9">
      <c r="A61" s="299" t="s">
        <v>601</v>
      </c>
      <c r="B61" s="299" t="s">
        <v>104</v>
      </c>
      <c r="C61" s="299" t="s">
        <v>122</v>
      </c>
      <c r="D61" s="1"/>
      <c r="E61" s="299" t="s">
        <v>122</v>
      </c>
      <c r="F61" s="299" t="s">
        <v>601</v>
      </c>
      <c r="G61" s="299" t="s">
        <v>104</v>
      </c>
      <c r="H61" s="299" t="s">
        <v>124</v>
      </c>
      <c r="I61" s="299">
        <v>40103</v>
      </c>
    </row>
    <row r="62" spans="1:9">
      <c r="A62" s="299" t="s">
        <v>126</v>
      </c>
      <c r="B62" s="299" t="s">
        <v>104</v>
      </c>
      <c r="C62" s="299" t="s">
        <v>122</v>
      </c>
      <c r="D62" s="1"/>
      <c r="E62" s="299" t="s">
        <v>122</v>
      </c>
      <c r="F62" s="299" t="s">
        <v>126</v>
      </c>
      <c r="G62" s="299" t="s">
        <v>104</v>
      </c>
      <c r="H62" s="299" t="s">
        <v>125</v>
      </c>
      <c r="I62" s="299">
        <v>40104</v>
      </c>
    </row>
    <row r="63" spans="1:9">
      <c r="A63" s="299" t="s">
        <v>128</v>
      </c>
      <c r="B63" s="299" t="s">
        <v>104</v>
      </c>
      <c r="C63" s="299" t="s">
        <v>122</v>
      </c>
      <c r="D63" s="1"/>
      <c r="E63" s="299" t="s">
        <v>122</v>
      </c>
      <c r="F63" s="299" t="s">
        <v>128</v>
      </c>
      <c r="G63" s="299" t="s">
        <v>104</v>
      </c>
      <c r="H63" s="299" t="s">
        <v>127</v>
      </c>
      <c r="I63" s="299">
        <v>40105</v>
      </c>
    </row>
    <row r="64" spans="1:9">
      <c r="A64" s="299" t="s">
        <v>130</v>
      </c>
      <c r="B64" s="299" t="s">
        <v>104</v>
      </c>
      <c r="C64" s="299" t="s">
        <v>122</v>
      </c>
      <c r="D64" s="1"/>
      <c r="E64" s="299" t="s">
        <v>122</v>
      </c>
      <c r="F64" s="299" t="s">
        <v>130</v>
      </c>
      <c r="G64" s="299" t="s">
        <v>104</v>
      </c>
      <c r="H64" s="299" t="s">
        <v>129</v>
      </c>
      <c r="I64" s="299">
        <v>40106</v>
      </c>
    </row>
    <row r="65" spans="1:9">
      <c r="A65" s="299" t="s">
        <v>602</v>
      </c>
      <c r="B65" s="299" t="s">
        <v>104</v>
      </c>
      <c r="C65" s="299" t="s">
        <v>122</v>
      </c>
      <c r="D65" s="1"/>
      <c r="E65" s="299" t="s">
        <v>122</v>
      </c>
      <c r="F65" s="299" t="s">
        <v>602</v>
      </c>
      <c r="G65" s="299" t="s">
        <v>104</v>
      </c>
      <c r="H65" s="299" t="s">
        <v>131</v>
      </c>
      <c r="I65" s="299">
        <v>40107</v>
      </c>
    </row>
    <row r="66" spans="1:9">
      <c r="A66" s="299" t="s">
        <v>132</v>
      </c>
      <c r="B66" s="299" t="s">
        <v>104</v>
      </c>
      <c r="C66" s="299" t="s">
        <v>122</v>
      </c>
      <c r="D66" s="1"/>
      <c r="E66" s="299" t="s">
        <v>122</v>
      </c>
      <c r="F66" s="299" t="s">
        <v>132</v>
      </c>
      <c r="G66" s="299" t="s">
        <v>104</v>
      </c>
      <c r="H66" s="299" t="s">
        <v>133</v>
      </c>
      <c r="I66" s="299">
        <v>40108</v>
      </c>
    </row>
    <row r="67" spans="1:9">
      <c r="A67" s="299" t="s">
        <v>134</v>
      </c>
      <c r="B67" s="299" t="s">
        <v>104</v>
      </c>
      <c r="C67" s="299" t="s">
        <v>122</v>
      </c>
      <c r="D67" s="1"/>
      <c r="E67" s="299" t="s">
        <v>122</v>
      </c>
      <c r="F67" s="299" t="s">
        <v>134</v>
      </c>
      <c r="G67" s="299" t="s">
        <v>104</v>
      </c>
      <c r="H67" s="299" t="s">
        <v>135</v>
      </c>
      <c r="I67" s="299">
        <v>40109</v>
      </c>
    </row>
    <row r="68" spans="1:9">
      <c r="A68" s="299" t="s">
        <v>603</v>
      </c>
      <c r="B68" s="299" t="s">
        <v>104</v>
      </c>
      <c r="C68" s="299" t="s">
        <v>122</v>
      </c>
      <c r="D68" s="1"/>
      <c r="E68" s="299" t="s">
        <v>122</v>
      </c>
      <c r="F68" s="299" t="s">
        <v>603</v>
      </c>
      <c r="G68" s="299" t="s">
        <v>104</v>
      </c>
      <c r="H68" s="299" t="s">
        <v>136</v>
      </c>
      <c r="I68" s="299">
        <v>40110</v>
      </c>
    </row>
    <row r="69" spans="1:9">
      <c r="A69" s="299" t="s">
        <v>604</v>
      </c>
      <c r="B69" s="299" t="s">
        <v>104</v>
      </c>
      <c r="C69" s="299" t="s">
        <v>122</v>
      </c>
      <c r="D69" s="1"/>
      <c r="E69" s="299" t="s">
        <v>122</v>
      </c>
      <c r="F69" s="299" t="s">
        <v>604</v>
      </c>
      <c r="G69" s="299" t="s">
        <v>104</v>
      </c>
      <c r="H69" s="299" t="s">
        <v>138</v>
      </c>
      <c r="I69" s="299">
        <v>40111</v>
      </c>
    </row>
    <row r="70" spans="1:9">
      <c r="A70" s="299" t="s">
        <v>137</v>
      </c>
      <c r="B70" s="299" t="s">
        <v>104</v>
      </c>
      <c r="C70" s="299" t="s">
        <v>122</v>
      </c>
      <c r="D70" s="1"/>
      <c r="E70" s="299" t="s">
        <v>122</v>
      </c>
      <c r="F70" s="299" t="s">
        <v>137</v>
      </c>
      <c r="G70" s="299" t="s">
        <v>104</v>
      </c>
      <c r="H70" s="299" t="s">
        <v>140</v>
      </c>
      <c r="I70" s="299">
        <v>40112</v>
      </c>
    </row>
    <row r="71" spans="1:9">
      <c r="A71" s="299" t="s">
        <v>139</v>
      </c>
      <c r="B71" s="299" t="s">
        <v>104</v>
      </c>
      <c r="C71" s="299" t="s">
        <v>122</v>
      </c>
      <c r="D71" s="1"/>
      <c r="E71" s="299" t="s">
        <v>122</v>
      </c>
      <c r="F71" s="299" t="s">
        <v>139</v>
      </c>
      <c r="G71" s="299" t="s">
        <v>104</v>
      </c>
      <c r="H71" s="299" t="s">
        <v>142</v>
      </c>
      <c r="I71" s="299">
        <v>40201</v>
      </c>
    </row>
    <row r="72" spans="1:9">
      <c r="A72" s="299" t="s">
        <v>605</v>
      </c>
      <c r="B72" s="299" t="s">
        <v>104</v>
      </c>
      <c r="C72" s="299" t="s">
        <v>122</v>
      </c>
      <c r="D72" s="1"/>
      <c r="E72" s="299" t="s">
        <v>122</v>
      </c>
      <c r="F72" s="299" t="s">
        <v>605</v>
      </c>
      <c r="G72" s="299" t="s">
        <v>104</v>
      </c>
      <c r="H72" s="299" t="s">
        <v>143</v>
      </c>
      <c r="I72" s="299">
        <v>40202</v>
      </c>
    </row>
    <row r="73" spans="1:9">
      <c r="A73" s="299" t="s">
        <v>141</v>
      </c>
      <c r="B73" s="299" t="s">
        <v>104</v>
      </c>
      <c r="C73" s="299" t="s">
        <v>122</v>
      </c>
      <c r="D73" s="1"/>
      <c r="E73" s="299" t="s">
        <v>122</v>
      </c>
      <c r="F73" s="299" t="s">
        <v>141</v>
      </c>
      <c r="G73" s="299" t="s">
        <v>104</v>
      </c>
      <c r="H73" s="299" t="s">
        <v>145</v>
      </c>
      <c r="I73" s="299">
        <v>40203</v>
      </c>
    </row>
    <row r="74" spans="1:9">
      <c r="A74" s="299" t="s">
        <v>510</v>
      </c>
      <c r="B74" s="299" t="s">
        <v>104</v>
      </c>
      <c r="C74" s="299" t="s">
        <v>122</v>
      </c>
      <c r="D74" s="1"/>
      <c r="E74" s="299" t="s">
        <v>122</v>
      </c>
      <c r="F74" s="299" t="s">
        <v>510</v>
      </c>
      <c r="G74" s="299" t="s">
        <v>104</v>
      </c>
      <c r="H74" s="299" t="s">
        <v>147</v>
      </c>
      <c r="I74" s="299">
        <v>40301</v>
      </c>
    </row>
    <row r="75" spans="1:9">
      <c r="A75" s="299" t="s">
        <v>511</v>
      </c>
      <c r="B75" s="299" t="s">
        <v>104</v>
      </c>
      <c r="C75" s="299" t="s">
        <v>122</v>
      </c>
      <c r="D75" s="1"/>
      <c r="E75" s="299" t="s">
        <v>122</v>
      </c>
      <c r="F75" s="299" t="s">
        <v>511</v>
      </c>
      <c r="G75" s="299" t="s">
        <v>104</v>
      </c>
      <c r="H75" s="299" t="s">
        <v>149</v>
      </c>
      <c r="I75" s="299">
        <v>40302</v>
      </c>
    </row>
    <row r="76" spans="1:9">
      <c r="A76" s="299" t="s">
        <v>512</v>
      </c>
      <c r="B76" s="299" t="s">
        <v>104</v>
      </c>
      <c r="C76" s="299" t="s">
        <v>122</v>
      </c>
      <c r="D76" s="1"/>
      <c r="E76" s="299" t="s">
        <v>122</v>
      </c>
      <c r="F76" s="299" t="s">
        <v>512</v>
      </c>
      <c r="G76" s="299" t="s">
        <v>104</v>
      </c>
      <c r="H76" s="299" t="s">
        <v>151</v>
      </c>
      <c r="I76" s="299">
        <v>40303</v>
      </c>
    </row>
    <row r="77" spans="1:9">
      <c r="A77" s="299" t="s">
        <v>144</v>
      </c>
      <c r="B77" s="299" t="s">
        <v>104</v>
      </c>
      <c r="C77" s="299" t="s">
        <v>122</v>
      </c>
      <c r="D77" s="1"/>
      <c r="E77" s="299" t="s">
        <v>122</v>
      </c>
      <c r="F77" s="299" t="s">
        <v>144</v>
      </c>
      <c r="G77" s="299" t="s">
        <v>104</v>
      </c>
      <c r="H77" s="299" t="s">
        <v>153</v>
      </c>
      <c r="I77" s="299">
        <v>40401</v>
      </c>
    </row>
    <row r="78" spans="1:9">
      <c r="A78" s="299" t="s">
        <v>146</v>
      </c>
      <c r="B78" s="299" t="s">
        <v>104</v>
      </c>
      <c r="C78" s="299" t="s">
        <v>122</v>
      </c>
      <c r="D78" s="1"/>
      <c r="E78" s="299" t="s">
        <v>122</v>
      </c>
      <c r="F78" s="299" t="s">
        <v>146</v>
      </c>
      <c r="G78" s="299" t="s">
        <v>104</v>
      </c>
      <c r="H78" s="299" t="s">
        <v>155</v>
      </c>
      <c r="I78" s="299">
        <v>40402</v>
      </c>
    </row>
    <row r="79" spans="1:9">
      <c r="A79" s="299" t="s">
        <v>148</v>
      </c>
      <c r="B79" s="299" t="s">
        <v>104</v>
      </c>
      <c r="C79" s="299" t="s">
        <v>122</v>
      </c>
      <c r="D79" s="1"/>
      <c r="E79" s="299" t="s">
        <v>122</v>
      </c>
      <c r="F79" s="299" t="s">
        <v>148</v>
      </c>
      <c r="G79" s="299" t="s">
        <v>104</v>
      </c>
      <c r="H79" s="299" t="s">
        <v>157</v>
      </c>
      <c r="I79" s="299">
        <v>40403</v>
      </c>
    </row>
    <row r="80" spans="1:9">
      <c r="A80" s="299" t="s">
        <v>190</v>
      </c>
      <c r="B80" s="299" t="s">
        <v>104</v>
      </c>
      <c r="C80" s="299" t="s">
        <v>122</v>
      </c>
      <c r="D80" s="1"/>
      <c r="E80" s="299" t="s">
        <v>122</v>
      </c>
      <c r="F80" s="299" t="s">
        <v>190</v>
      </c>
      <c r="G80" s="299" t="s">
        <v>104</v>
      </c>
      <c r="H80" s="299" t="s">
        <v>159</v>
      </c>
      <c r="I80" s="299">
        <v>40404</v>
      </c>
    </row>
    <row r="81" spans="1:9">
      <c r="A81" s="299" t="s">
        <v>192</v>
      </c>
      <c r="B81" s="299" t="s">
        <v>104</v>
      </c>
      <c r="C81" s="299" t="s">
        <v>122</v>
      </c>
      <c r="D81" s="1"/>
      <c r="E81" s="299" t="s">
        <v>122</v>
      </c>
      <c r="F81" s="299" t="s">
        <v>192</v>
      </c>
      <c r="G81" s="299" t="s">
        <v>104</v>
      </c>
      <c r="H81" s="299" t="s">
        <v>161</v>
      </c>
      <c r="I81" s="299">
        <v>40405</v>
      </c>
    </row>
    <row r="82" spans="1:9">
      <c r="A82" s="299" t="s">
        <v>150</v>
      </c>
      <c r="B82" s="299" t="s">
        <v>104</v>
      </c>
      <c r="C82" s="299" t="s">
        <v>122</v>
      </c>
      <c r="D82" s="1"/>
      <c r="E82" s="299" t="s">
        <v>122</v>
      </c>
      <c r="F82" s="299" t="s">
        <v>150</v>
      </c>
      <c r="G82" s="299" t="s">
        <v>104</v>
      </c>
      <c r="H82" s="299" t="s">
        <v>163</v>
      </c>
      <c r="I82" s="299">
        <v>40406</v>
      </c>
    </row>
    <row r="83" spans="1:9">
      <c r="A83" s="299" t="s">
        <v>152</v>
      </c>
      <c r="B83" s="299" t="s">
        <v>104</v>
      </c>
      <c r="C83" s="299" t="s">
        <v>122</v>
      </c>
      <c r="D83" s="1"/>
      <c r="E83" s="299" t="s">
        <v>122</v>
      </c>
      <c r="F83" s="299" t="s">
        <v>152</v>
      </c>
      <c r="G83" s="299" t="s">
        <v>104</v>
      </c>
      <c r="H83" s="299" t="s">
        <v>165</v>
      </c>
      <c r="I83" s="299">
        <v>40407</v>
      </c>
    </row>
    <row r="84" spans="1:9">
      <c r="A84" s="299" t="s">
        <v>154</v>
      </c>
      <c r="B84" s="299" t="s">
        <v>104</v>
      </c>
      <c r="C84" s="299" t="s">
        <v>122</v>
      </c>
      <c r="D84" s="1"/>
      <c r="E84" s="299" t="s">
        <v>122</v>
      </c>
      <c r="F84" s="299" t="s">
        <v>154</v>
      </c>
      <c r="G84" s="299" t="s">
        <v>104</v>
      </c>
      <c r="H84" s="299" t="s">
        <v>167</v>
      </c>
      <c r="I84" s="299">
        <v>40408</v>
      </c>
    </row>
    <row r="85" spans="1:9">
      <c r="A85" s="299" t="s">
        <v>156</v>
      </c>
      <c r="B85" s="299" t="s">
        <v>104</v>
      </c>
      <c r="C85" s="299" t="s">
        <v>122</v>
      </c>
      <c r="D85" s="1"/>
      <c r="E85" s="299" t="s">
        <v>122</v>
      </c>
      <c r="F85" s="299" t="s">
        <v>156</v>
      </c>
      <c r="G85" s="299" t="s">
        <v>104</v>
      </c>
      <c r="H85" s="299" t="s">
        <v>169</v>
      </c>
      <c r="I85" s="299">
        <v>40409</v>
      </c>
    </row>
    <row r="86" spans="1:9">
      <c r="A86" s="299" t="s">
        <v>194</v>
      </c>
      <c r="B86" s="299" t="s">
        <v>104</v>
      </c>
      <c r="C86" s="299" t="s">
        <v>122</v>
      </c>
      <c r="D86" s="1"/>
      <c r="E86" s="299" t="s">
        <v>122</v>
      </c>
      <c r="F86" s="299" t="s">
        <v>194</v>
      </c>
      <c r="G86" s="299" t="s">
        <v>104</v>
      </c>
      <c r="H86" s="299" t="s">
        <v>171</v>
      </c>
      <c r="I86" s="299">
        <v>40410</v>
      </c>
    </row>
    <row r="87" spans="1:9">
      <c r="A87" s="299" t="s">
        <v>196</v>
      </c>
      <c r="B87" s="299" t="s">
        <v>104</v>
      </c>
      <c r="C87" s="299" t="s">
        <v>122</v>
      </c>
      <c r="D87" s="1"/>
      <c r="E87" s="299" t="s">
        <v>122</v>
      </c>
      <c r="F87" s="299" t="s">
        <v>196</v>
      </c>
      <c r="G87" s="299" t="s">
        <v>104</v>
      </c>
      <c r="H87" s="299" t="s">
        <v>173</v>
      </c>
      <c r="I87" s="299">
        <v>40411</v>
      </c>
    </row>
    <row r="88" spans="1:9">
      <c r="A88" s="299" t="s">
        <v>158</v>
      </c>
      <c r="B88" s="299" t="s">
        <v>104</v>
      </c>
      <c r="C88" s="299" t="s">
        <v>122</v>
      </c>
      <c r="D88" s="1"/>
      <c r="E88" s="299" t="s">
        <v>122</v>
      </c>
      <c r="F88" s="299" t="s">
        <v>158</v>
      </c>
      <c r="G88" s="299" t="s">
        <v>104</v>
      </c>
      <c r="H88" s="299" t="s">
        <v>175</v>
      </c>
      <c r="I88" s="299">
        <v>40412</v>
      </c>
    </row>
    <row r="89" spans="1:9">
      <c r="A89" s="299" t="s">
        <v>160</v>
      </c>
      <c r="B89" s="299" t="s">
        <v>104</v>
      </c>
      <c r="C89" s="299" t="s">
        <v>122</v>
      </c>
      <c r="D89" s="1"/>
      <c r="E89" s="299" t="s">
        <v>122</v>
      </c>
      <c r="F89" s="299" t="s">
        <v>160</v>
      </c>
      <c r="G89" s="299" t="s">
        <v>104</v>
      </c>
      <c r="H89" s="299" t="s">
        <v>177</v>
      </c>
      <c r="I89" s="299">
        <v>40413</v>
      </c>
    </row>
    <row r="90" spans="1:9">
      <c r="A90" s="299" t="s">
        <v>162</v>
      </c>
      <c r="B90" s="299" t="s">
        <v>104</v>
      </c>
      <c r="C90" s="299" t="s">
        <v>122</v>
      </c>
      <c r="D90" s="1"/>
      <c r="E90" s="299" t="s">
        <v>122</v>
      </c>
      <c r="F90" s="299" t="s">
        <v>162</v>
      </c>
      <c r="G90" s="299" t="s">
        <v>104</v>
      </c>
      <c r="H90" s="299" t="s">
        <v>179</v>
      </c>
      <c r="I90" s="299">
        <v>40414</v>
      </c>
    </row>
    <row r="91" spans="1:9">
      <c r="A91" s="299" t="s">
        <v>164</v>
      </c>
      <c r="B91" s="299" t="s">
        <v>104</v>
      </c>
      <c r="C91" s="299" t="s">
        <v>122</v>
      </c>
      <c r="D91" s="1"/>
      <c r="E91" s="299" t="s">
        <v>122</v>
      </c>
      <c r="F91" s="299" t="s">
        <v>164</v>
      </c>
      <c r="G91" s="299" t="s">
        <v>104</v>
      </c>
      <c r="H91" s="299" t="s">
        <v>181</v>
      </c>
      <c r="I91" s="299">
        <v>40415</v>
      </c>
    </row>
    <row r="92" spans="1:9">
      <c r="A92" s="299" t="s">
        <v>166</v>
      </c>
      <c r="B92" s="299" t="s">
        <v>104</v>
      </c>
      <c r="C92" s="299" t="s">
        <v>122</v>
      </c>
      <c r="D92" s="1"/>
      <c r="E92" s="299" t="s">
        <v>122</v>
      </c>
      <c r="F92" s="299" t="s">
        <v>166</v>
      </c>
      <c r="G92" s="299" t="s">
        <v>104</v>
      </c>
      <c r="H92" s="299" t="s">
        <v>183</v>
      </c>
      <c r="I92" s="299">
        <v>40416</v>
      </c>
    </row>
    <row r="93" spans="1:9">
      <c r="A93" s="299" t="s">
        <v>168</v>
      </c>
      <c r="B93" s="299" t="s">
        <v>104</v>
      </c>
      <c r="C93" s="299" t="s">
        <v>122</v>
      </c>
      <c r="D93" s="1"/>
      <c r="E93" s="299" t="s">
        <v>122</v>
      </c>
      <c r="F93" s="299" t="s">
        <v>168</v>
      </c>
      <c r="G93" s="299" t="s">
        <v>104</v>
      </c>
      <c r="H93" s="299" t="s">
        <v>185</v>
      </c>
      <c r="I93" s="299">
        <v>40417</v>
      </c>
    </row>
    <row r="94" spans="1:9">
      <c r="A94" s="299" t="s">
        <v>198</v>
      </c>
      <c r="B94" s="299" t="s">
        <v>104</v>
      </c>
      <c r="C94" s="299" t="s">
        <v>122</v>
      </c>
      <c r="D94" s="1"/>
      <c r="E94" s="299" t="s">
        <v>122</v>
      </c>
      <c r="F94" s="299" t="s">
        <v>198</v>
      </c>
      <c r="G94" s="299" t="s">
        <v>104</v>
      </c>
      <c r="H94" s="299" t="s">
        <v>187</v>
      </c>
      <c r="I94" s="299">
        <v>40418</v>
      </c>
    </row>
    <row r="95" spans="1:9">
      <c r="A95" s="299" t="s">
        <v>170</v>
      </c>
      <c r="B95" s="299" t="s">
        <v>104</v>
      </c>
      <c r="C95" s="299" t="s">
        <v>122</v>
      </c>
      <c r="D95" s="1"/>
      <c r="E95" s="299" t="s">
        <v>122</v>
      </c>
      <c r="F95" s="299" t="s">
        <v>170</v>
      </c>
      <c r="G95" s="299" t="s">
        <v>104</v>
      </c>
      <c r="H95" s="299" t="s">
        <v>189</v>
      </c>
      <c r="I95" s="299">
        <v>40419</v>
      </c>
    </row>
    <row r="96" spans="1:9">
      <c r="A96" s="299" t="s">
        <v>200</v>
      </c>
      <c r="B96" s="299" t="s">
        <v>104</v>
      </c>
      <c r="C96" s="299" t="s">
        <v>122</v>
      </c>
      <c r="D96" s="1"/>
      <c r="E96" s="299" t="s">
        <v>122</v>
      </c>
      <c r="F96" s="299" t="s">
        <v>200</v>
      </c>
      <c r="G96" s="299" t="s">
        <v>104</v>
      </c>
      <c r="H96" s="299" t="s">
        <v>191</v>
      </c>
      <c r="I96" s="299">
        <v>40420</v>
      </c>
    </row>
    <row r="97" spans="1:9">
      <c r="A97" s="299" t="s">
        <v>172</v>
      </c>
      <c r="B97" s="299" t="s">
        <v>104</v>
      </c>
      <c r="C97" s="299" t="s">
        <v>122</v>
      </c>
      <c r="D97" s="1"/>
      <c r="E97" s="299" t="s">
        <v>122</v>
      </c>
      <c r="F97" s="299" t="s">
        <v>172</v>
      </c>
      <c r="G97" s="299" t="s">
        <v>104</v>
      </c>
      <c r="H97" s="299" t="s">
        <v>193</v>
      </c>
      <c r="I97" s="299">
        <v>40421</v>
      </c>
    </row>
    <row r="98" spans="1:9">
      <c r="A98" s="299" t="s">
        <v>202</v>
      </c>
      <c r="B98" s="299" t="s">
        <v>104</v>
      </c>
      <c r="C98" s="299" t="s">
        <v>122</v>
      </c>
      <c r="D98" s="1"/>
      <c r="E98" s="299" t="s">
        <v>122</v>
      </c>
      <c r="F98" s="299" t="s">
        <v>202</v>
      </c>
      <c r="G98" s="299" t="s">
        <v>104</v>
      </c>
      <c r="H98" s="299" t="s">
        <v>195</v>
      </c>
      <c r="I98" s="299">
        <v>40422</v>
      </c>
    </row>
    <row r="99" spans="1:9">
      <c r="A99" s="299" t="s">
        <v>174</v>
      </c>
      <c r="B99" s="299" t="s">
        <v>104</v>
      </c>
      <c r="C99" s="299" t="s">
        <v>122</v>
      </c>
      <c r="D99" s="1"/>
      <c r="E99" s="299" t="s">
        <v>122</v>
      </c>
      <c r="F99" s="299" t="s">
        <v>174</v>
      </c>
      <c r="G99" s="299" t="s">
        <v>104</v>
      </c>
      <c r="H99" s="299" t="s">
        <v>197</v>
      </c>
      <c r="I99" s="299">
        <v>40423</v>
      </c>
    </row>
    <row r="100" spans="1:9">
      <c r="A100" s="299" t="s">
        <v>176</v>
      </c>
      <c r="B100" s="299" t="s">
        <v>104</v>
      </c>
      <c r="C100" s="299" t="s">
        <v>122</v>
      </c>
      <c r="D100" s="1"/>
      <c r="E100" s="299" t="s">
        <v>122</v>
      </c>
      <c r="F100" s="299" t="s">
        <v>176</v>
      </c>
      <c r="G100" s="299" t="s">
        <v>104</v>
      </c>
      <c r="H100" s="299" t="s">
        <v>199</v>
      </c>
      <c r="I100" s="299">
        <v>40424</v>
      </c>
    </row>
    <row r="101" spans="1:9">
      <c r="A101" s="299" t="s">
        <v>178</v>
      </c>
      <c r="B101" s="299" t="s">
        <v>104</v>
      </c>
      <c r="C101" s="299" t="s">
        <v>122</v>
      </c>
      <c r="D101" s="1"/>
      <c r="E101" s="299" t="s">
        <v>122</v>
      </c>
      <c r="F101" s="299" t="s">
        <v>178</v>
      </c>
      <c r="G101" s="299" t="s">
        <v>104</v>
      </c>
      <c r="H101" s="299" t="s">
        <v>201</v>
      </c>
      <c r="I101" s="299">
        <v>40425</v>
      </c>
    </row>
    <row r="102" spans="1:9">
      <c r="A102" s="299" t="s">
        <v>180</v>
      </c>
      <c r="B102" s="299" t="s">
        <v>104</v>
      </c>
      <c r="C102" s="299" t="s">
        <v>122</v>
      </c>
      <c r="D102" s="1"/>
      <c r="E102" s="299" t="s">
        <v>122</v>
      </c>
      <c r="F102" s="299" t="s">
        <v>180</v>
      </c>
      <c r="G102" s="299" t="s">
        <v>104</v>
      </c>
      <c r="H102" s="299" t="s">
        <v>203</v>
      </c>
      <c r="I102" s="299">
        <v>40426</v>
      </c>
    </row>
    <row r="103" spans="1:9">
      <c r="A103" s="299" t="s">
        <v>204</v>
      </c>
      <c r="B103" s="299" t="s">
        <v>104</v>
      </c>
      <c r="C103" s="299" t="s">
        <v>122</v>
      </c>
      <c r="D103" s="1"/>
      <c r="E103" s="299" t="s">
        <v>122</v>
      </c>
      <c r="F103" s="299" t="s">
        <v>204</v>
      </c>
      <c r="G103" s="299" t="s">
        <v>104</v>
      </c>
      <c r="H103" s="299" t="s">
        <v>205</v>
      </c>
      <c r="I103" s="299">
        <v>40427</v>
      </c>
    </row>
    <row r="104" spans="1:9">
      <c r="A104" s="299" t="s">
        <v>182</v>
      </c>
      <c r="B104" s="299" t="s">
        <v>104</v>
      </c>
      <c r="C104" s="299" t="s">
        <v>122</v>
      </c>
      <c r="D104" s="1"/>
      <c r="E104" s="299" t="s">
        <v>122</v>
      </c>
      <c r="F104" s="299" t="s">
        <v>182</v>
      </c>
      <c r="G104" s="299" t="s">
        <v>104</v>
      </c>
      <c r="H104" s="299" t="s">
        <v>207</v>
      </c>
      <c r="I104" s="299">
        <v>40428</v>
      </c>
    </row>
    <row r="105" spans="1:9">
      <c r="A105" s="299" t="s">
        <v>184</v>
      </c>
      <c r="B105" s="299" t="s">
        <v>104</v>
      </c>
      <c r="C105" s="299" t="s">
        <v>122</v>
      </c>
      <c r="D105" s="1"/>
      <c r="E105" s="299" t="s">
        <v>122</v>
      </c>
      <c r="F105" s="299" t="s">
        <v>184</v>
      </c>
      <c r="G105" s="299" t="s">
        <v>104</v>
      </c>
      <c r="H105" s="299" t="s">
        <v>209</v>
      </c>
      <c r="I105" s="299">
        <v>40429</v>
      </c>
    </row>
    <row r="106" spans="1:9">
      <c r="A106" s="299" t="s">
        <v>186</v>
      </c>
      <c r="B106" s="299" t="s">
        <v>104</v>
      </c>
      <c r="C106" s="299" t="s">
        <v>122</v>
      </c>
      <c r="D106" s="1"/>
      <c r="E106" s="299" t="s">
        <v>122</v>
      </c>
      <c r="F106" s="299" t="s">
        <v>186</v>
      </c>
      <c r="G106" s="299" t="s">
        <v>104</v>
      </c>
      <c r="H106" s="299" t="s">
        <v>211</v>
      </c>
      <c r="I106" s="299">
        <v>40430</v>
      </c>
    </row>
    <row r="107" spans="1:9">
      <c r="A107" s="299" t="s">
        <v>206</v>
      </c>
      <c r="B107" s="299" t="s">
        <v>104</v>
      </c>
      <c r="C107" s="299" t="s">
        <v>122</v>
      </c>
      <c r="D107" s="1"/>
      <c r="E107" s="299" t="s">
        <v>122</v>
      </c>
      <c r="F107" s="299" t="s">
        <v>206</v>
      </c>
      <c r="G107" s="299" t="s">
        <v>104</v>
      </c>
      <c r="H107" s="299" t="s">
        <v>213</v>
      </c>
      <c r="I107" s="299">
        <v>40431</v>
      </c>
    </row>
    <row r="108" spans="1:9">
      <c r="A108" s="299" t="s">
        <v>188</v>
      </c>
      <c r="B108" s="299" t="s">
        <v>104</v>
      </c>
      <c r="C108" s="299" t="s">
        <v>122</v>
      </c>
      <c r="D108" s="1"/>
      <c r="E108" s="299" t="s">
        <v>122</v>
      </c>
      <c r="F108" s="299" t="s">
        <v>188</v>
      </c>
      <c r="G108" s="299" t="s">
        <v>104</v>
      </c>
      <c r="H108" s="299" t="s">
        <v>215</v>
      </c>
      <c r="I108" s="299">
        <v>40432</v>
      </c>
    </row>
    <row r="109" spans="1:9">
      <c r="A109" s="299" t="s">
        <v>208</v>
      </c>
      <c r="B109" s="299" t="s">
        <v>104</v>
      </c>
      <c r="C109" s="299" t="s">
        <v>122</v>
      </c>
      <c r="D109" s="1"/>
      <c r="E109" s="299" t="s">
        <v>122</v>
      </c>
      <c r="F109" s="299" t="s">
        <v>208</v>
      </c>
      <c r="G109" s="299" t="s">
        <v>104</v>
      </c>
      <c r="H109" s="299" t="s">
        <v>217</v>
      </c>
      <c r="I109" s="299">
        <v>40433</v>
      </c>
    </row>
    <row r="110" spans="1:9">
      <c r="A110" s="299" t="s">
        <v>210</v>
      </c>
      <c r="B110" s="299" t="s">
        <v>104</v>
      </c>
      <c r="C110" s="299" t="s">
        <v>122</v>
      </c>
      <c r="D110" s="1"/>
      <c r="E110" s="299" t="s">
        <v>122</v>
      </c>
      <c r="F110" s="299" t="s">
        <v>210</v>
      </c>
      <c r="G110" s="299" t="s">
        <v>104</v>
      </c>
      <c r="H110" s="299" t="s">
        <v>221</v>
      </c>
      <c r="I110" s="299">
        <v>40434</v>
      </c>
    </row>
    <row r="111" spans="1:9">
      <c r="A111" s="299" t="s">
        <v>513</v>
      </c>
      <c r="B111" s="299" t="s">
        <v>104</v>
      </c>
      <c r="C111" s="299" t="s">
        <v>216</v>
      </c>
      <c r="D111" s="1"/>
      <c r="E111" s="299" t="s">
        <v>216</v>
      </c>
      <c r="F111" s="299" t="s">
        <v>513</v>
      </c>
      <c r="G111" s="299" t="s">
        <v>104</v>
      </c>
      <c r="H111" s="299" t="s">
        <v>223</v>
      </c>
      <c r="I111" s="299">
        <v>50301</v>
      </c>
    </row>
    <row r="112" spans="1:9">
      <c r="A112" s="299" t="s">
        <v>514</v>
      </c>
      <c r="B112" s="299" t="s">
        <v>104</v>
      </c>
      <c r="C112" s="299" t="s">
        <v>216</v>
      </c>
      <c r="D112" s="1"/>
      <c r="E112" s="299" t="s">
        <v>216</v>
      </c>
      <c r="F112" s="299" t="s">
        <v>514</v>
      </c>
      <c r="G112" s="299" t="s">
        <v>104</v>
      </c>
      <c r="H112" s="299" t="s">
        <v>225</v>
      </c>
      <c r="I112" s="299">
        <v>50302</v>
      </c>
    </row>
    <row r="113" spans="1:9">
      <c r="A113" s="299" t="s">
        <v>515</v>
      </c>
      <c r="B113" s="299" t="s">
        <v>104</v>
      </c>
      <c r="C113" s="299" t="s">
        <v>216</v>
      </c>
      <c r="D113" s="1"/>
      <c r="E113" s="299" t="s">
        <v>216</v>
      </c>
      <c r="F113" s="299" t="s">
        <v>515</v>
      </c>
      <c r="G113" s="299" t="s">
        <v>104</v>
      </c>
      <c r="H113" s="299" t="s">
        <v>227</v>
      </c>
      <c r="I113" s="299">
        <v>50303</v>
      </c>
    </row>
    <row r="114" spans="1:9">
      <c r="A114" s="299" t="s">
        <v>218</v>
      </c>
      <c r="B114" s="299" t="s">
        <v>219</v>
      </c>
      <c r="C114" s="299" t="s">
        <v>220</v>
      </c>
      <c r="D114" s="1"/>
      <c r="E114" s="299" t="s">
        <v>220</v>
      </c>
      <c r="F114" s="299" t="s">
        <v>218</v>
      </c>
      <c r="G114" s="299" t="s">
        <v>219</v>
      </c>
      <c r="H114" s="299" t="s">
        <v>229</v>
      </c>
      <c r="I114" s="299">
        <v>10801</v>
      </c>
    </row>
    <row r="115" spans="1:9">
      <c r="A115" s="299" t="s">
        <v>222</v>
      </c>
      <c r="B115" s="299" t="s">
        <v>219</v>
      </c>
      <c r="C115" s="299" t="s">
        <v>220</v>
      </c>
      <c r="D115" s="1"/>
      <c r="E115" s="299" t="s">
        <v>220</v>
      </c>
      <c r="F115" s="299" t="s">
        <v>222</v>
      </c>
      <c r="G115" s="299" t="s">
        <v>219</v>
      </c>
      <c r="H115" s="299" t="s">
        <v>231</v>
      </c>
      <c r="I115" s="299">
        <v>10802</v>
      </c>
    </row>
    <row r="116" spans="1:9">
      <c r="A116" s="299" t="s">
        <v>224</v>
      </c>
      <c r="B116" s="299" t="s">
        <v>219</v>
      </c>
      <c r="C116" s="299" t="s">
        <v>220</v>
      </c>
      <c r="D116" s="1"/>
      <c r="E116" s="299" t="s">
        <v>220</v>
      </c>
      <c r="F116" s="299" t="s">
        <v>224</v>
      </c>
      <c r="G116" s="299" t="s">
        <v>219</v>
      </c>
      <c r="H116" s="299" t="s">
        <v>233</v>
      </c>
      <c r="I116" s="299">
        <v>10803</v>
      </c>
    </row>
    <row r="117" spans="1:9">
      <c r="A117" s="299" t="s">
        <v>226</v>
      </c>
      <c r="B117" s="299" t="s">
        <v>219</v>
      </c>
      <c r="C117" s="299" t="s">
        <v>220</v>
      </c>
      <c r="D117" s="1"/>
      <c r="E117" s="299" t="s">
        <v>220</v>
      </c>
      <c r="F117" s="299" t="s">
        <v>226</v>
      </c>
      <c r="G117" s="299" t="s">
        <v>219</v>
      </c>
      <c r="H117" s="299" t="s">
        <v>237</v>
      </c>
      <c r="I117" s="299">
        <v>10804</v>
      </c>
    </row>
    <row r="118" spans="1:9">
      <c r="A118" s="299" t="s">
        <v>228</v>
      </c>
      <c r="B118" s="299" t="s">
        <v>219</v>
      </c>
      <c r="C118" s="299" t="s">
        <v>220</v>
      </c>
      <c r="D118" s="1"/>
      <c r="E118" s="299" t="s">
        <v>220</v>
      </c>
      <c r="F118" s="299" t="s">
        <v>228</v>
      </c>
      <c r="G118" s="299" t="s">
        <v>219</v>
      </c>
      <c r="H118" s="299" t="s">
        <v>239</v>
      </c>
      <c r="I118" s="299">
        <v>10805</v>
      </c>
    </row>
    <row r="119" spans="1:9">
      <c r="A119" s="299" t="s">
        <v>230</v>
      </c>
      <c r="B119" s="299" t="s">
        <v>219</v>
      </c>
      <c r="C119" s="299" t="s">
        <v>220</v>
      </c>
      <c r="D119" s="1"/>
      <c r="E119" s="299" t="s">
        <v>220</v>
      </c>
      <c r="F119" s="299" t="s">
        <v>230</v>
      </c>
      <c r="G119" s="299" t="s">
        <v>219</v>
      </c>
      <c r="H119" s="299" t="s">
        <v>241</v>
      </c>
      <c r="I119" s="299">
        <v>10806</v>
      </c>
    </row>
    <row r="120" spans="1:9">
      <c r="A120" s="299" t="s">
        <v>232</v>
      </c>
      <c r="B120" s="299" t="s">
        <v>219</v>
      </c>
      <c r="C120" s="299" t="s">
        <v>220</v>
      </c>
      <c r="D120" s="1"/>
      <c r="E120" s="299" t="s">
        <v>220</v>
      </c>
      <c r="F120" s="299" t="s">
        <v>232</v>
      </c>
      <c r="G120" s="299" t="s">
        <v>219</v>
      </c>
      <c r="H120" s="299" t="s">
        <v>243</v>
      </c>
      <c r="I120" s="299">
        <v>10807</v>
      </c>
    </row>
    <row r="121" spans="1:9">
      <c r="A121" s="299" t="s">
        <v>516</v>
      </c>
      <c r="B121" s="299" t="s">
        <v>219</v>
      </c>
      <c r="C121" s="299" t="s">
        <v>220</v>
      </c>
      <c r="D121" s="1"/>
      <c r="E121" s="299" t="s">
        <v>220</v>
      </c>
      <c r="F121" s="299" t="s">
        <v>516</v>
      </c>
      <c r="G121" s="299" t="s">
        <v>219</v>
      </c>
      <c r="H121" s="299" t="s">
        <v>245</v>
      </c>
      <c r="I121" s="299">
        <v>10808</v>
      </c>
    </row>
    <row r="122" spans="1:9">
      <c r="A122" s="299" t="s">
        <v>234</v>
      </c>
      <c r="B122" s="299" t="s">
        <v>235</v>
      </c>
      <c r="C122" s="299" t="s">
        <v>236</v>
      </c>
      <c r="D122" s="1"/>
      <c r="E122" s="299" t="s">
        <v>236</v>
      </c>
      <c r="F122" s="299" t="s">
        <v>234</v>
      </c>
      <c r="G122" s="299" t="s">
        <v>235</v>
      </c>
      <c r="H122" s="299" t="s">
        <v>247</v>
      </c>
      <c r="I122" s="299">
        <v>10901</v>
      </c>
    </row>
    <row r="123" spans="1:9">
      <c r="A123" s="299" t="s">
        <v>238</v>
      </c>
      <c r="B123" s="299" t="s">
        <v>235</v>
      </c>
      <c r="C123" s="299" t="s">
        <v>236</v>
      </c>
      <c r="D123" s="1"/>
      <c r="E123" s="299" t="s">
        <v>236</v>
      </c>
      <c r="F123" s="299" t="s">
        <v>238</v>
      </c>
      <c r="G123" s="299" t="s">
        <v>235</v>
      </c>
      <c r="H123" s="299" t="s">
        <v>249</v>
      </c>
      <c r="I123" s="299">
        <v>10902</v>
      </c>
    </row>
    <row r="124" spans="1:9">
      <c r="A124" s="299" t="s">
        <v>240</v>
      </c>
      <c r="B124" s="299" t="s">
        <v>235</v>
      </c>
      <c r="C124" s="299" t="s">
        <v>236</v>
      </c>
      <c r="D124" s="1"/>
      <c r="E124" s="299" t="s">
        <v>236</v>
      </c>
      <c r="F124" s="299" t="s">
        <v>240</v>
      </c>
      <c r="G124" s="299" t="s">
        <v>235</v>
      </c>
      <c r="H124" s="299" t="s">
        <v>252</v>
      </c>
      <c r="I124" s="299">
        <v>10903</v>
      </c>
    </row>
    <row r="125" spans="1:9">
      <c r="A125" s="299" t="s">
        <v>242</v>
      </c>
      <c r="B125" s="299" t="s">
        <v>235</v>
      </c>
      <c r="C125" s="299" t="s">
        <v>236</v>
      </c>
      <c r="D125" s="1"/>
      <c r="E125" s="299" t="s">
        <v>236</v>
      </c>
      <c r="F125" s="299" t="s">
        <v>242</v>
      </c>
      <c r="G125" s="299" t="s">
        <v>235</v>
      </c>
      <c r="H125" s="299" t="s">
        <v>254</v>
      </c>
      <c r="I125" s="299">
        <v>10904</v>
      </c>
    </row>
    <row r="126" spans="1:9">
      <c r="A126" s="299" t="s">
        <v>244</v>
      </c>
      <c r="B126" s="299" t="s">
        <v>235</v>
      </c>
      <c r="C126" s="299" t="s">
        <v>236</v>
      </c>
      <c r="D126" s="1"/>
      <c r="E126" s="299" t="s">
        <v>236</v>
      </c>
      <c r="F126" s="299" t="s">
        <v>244</v>
      </c>
      <c r="G126" s="299" t="s">
        <v>235</v>
      </c>
      <c r="H126" s="299" t="s">
        <v>256</v>
      </c>
      <c r="I126" s="299">
        <v>10905</v>
      </c>
    </row>
    <row r="127" spans="1:9">
      <c r="A127" s="299" t="s">
        <v>246</v>
      </c>
      <c r="B127" s="299" t="s">
        <v>235</v>
      </c>
      <c r="C127" s="299" t="s">
        <v>236</v>
      </c>
      <c r="D127" s="1"/>
      <c r="E127" s="299" t="s">
        <v>236</v>
      </c>
      <c r="F127" s="299" t="s">
        <v>246</v>
      </c>
      <c r="G127" s="299" t="s">
        <v>235</v>
      </c>
      <c r="H127" s="299" t="s">
        <v>257</v>
      </c>
      <c r="I127" s="299">
        <v>10906</v>
      </c>
    </row>
    <row r="128" spans="1:9">
      <c r="A128" s="299" t="s">
        <v>248</v>
      </c>
      <c r="B128" s="299" t="s">
        <v>235</v>
      </c>
      <c r="C128" s="299" t="s">
        <v>236</v>
      </c>
      <c r="D128" s="1"/>
      <c r="E128" s="299" t="s">
        <v>236</v>
      </c>
      <c r="F128" s="299" t="s">
        <v>248</v>
      </c>
      <c r="G128" s="299" t="s">
        <v>235</v>
      </c>
      <c r="H128" s="299" t="s">
        <v>258</v>
      </c>
      <c r="I128" s="299">
        <v>10907</v>
      </c>
    </row>
    <row r="129" spans="1:9">
      <c r="A129" s="299" t="s">
        <v>250</v>
      </c>
      <c r="B129" s="299" t="s">
        <v>235</v>
      </c>
      <c r="C129" s="299" t="s">
        <v>251</v>
      </c>
      <c r="D129" s="1"/>
      <c r="E129" s="299" t="s">
        <v>251</v>
      </c>
      <c r="F129" s="299" t="s">
        <v>250</v>
      </c>
      <c r="G129" s="299" t="s">
        <v>235</v>
      </c>
      <c r="H129" s="299" t="s">
        <v>260</v>
      </c>
      <c r="I129" s="299">
        <v>20401</v>
      </c>
    </row>
    <row r="130" spans="1:9">
      <c r="A130" s="299" t="s">
        <v>253</v>
      </c>
      <c r="B130" s="299" t="s">
        <v>235</v>
      </c>
      <c r="C130" s="299" t="s">
        <v>251</v>
      </c>
      <c r="D130" s="1"/>
      <c r="E130" s="299" t="s">
        <v>251</v>
      </c>
      <c r="F130" s="299" t="s">
        <v>253</v>
      </c>
      <c r="G130" s="299" t="s">
        <v>235</v>
      </c>
      <c r="H130" s="299" t="s">
        <v>262</v>
      </c>
      <c r="I130" s="299">
        <v>20402</v>
      </c>
    </row>
    <row r="131" spans="1:9">
      <c r="A131" s="299" t="s">
        <v>255</v>
      </c>
      <c r="B131" s="299" t="s">
        <v>235</v>
      </c>
      <c r="C131" s="299" t="s">
        <v>251</v>
      </c>
      <c r="D131" s="1"/>
      <c r="E131" s="299" t="s">
        <v>251</v>
      </c>
      <c r="F131" s="299" t="s">
        <v>255</v>
      </c>
      <c r="G131" s="299" t="s">
        <v>235</v>
      </c>
      <c r="H131" s="299" t="s">
        <v>264</v>
      </c>
      <c r="I131" s="299">
        <v>20403</v>
      </c>
    </row>
    <row r="132" spans="1:9">
      <c r="A132" s="299" t="s">
        <v>517</v>
      </c>
      <c r="B132" s="299" t="s">
        <v>235</v>
      </c>
      <c r="C132" s="299" t="s">
        <v>251</v>
      </c>
      <c r="D132" s="1"/>
      <c r="E132" s="299" t="s">
        <v>251</v>
      </c>
      <c r="F132" s="299" t="s">
        <v>517</v>
      </c>
      <c r="G132" s="299" t="s">
        <v>235</v>
      </c>
      <c r="H132" s="299" t="s">
        <v>266</v>
      </c>
      <c r="I132" s="299">
        <v>20405</v>
      </c>
    </row>
    <row r="133" spans="1:9">
      <c r="A133" s="299" t="s">
        <v>518</v>
      </c>
      <c r="B133" s="299" t="s">
        <v>235</v>
      </c>
      <c r="C133" s="299" t="s">
        <v>251</v>
      </c>
      <c r="D133" s="1"/>
      <c r="E133" s="299" t="s">
        <v>251</v>
      </c>
      <c r="F133" s="299" t="s">
        <v>518</v>
      </c>
      <c r="G133" s="299" t="s">
        <v>235</v>
      </c>
      <c r="H133" s="299" t="s">
        <v>268</v>
      </c>
      <c r="I133" s="299">
        <v>20406</v>
      </c>
    </row>
    <row r="134" spans="1:9">
      <c r="A134" s="299" t="s">
        <v>259</v>
      </c>
      <c r="B134" s="299" t="s">
        <v>235</v>
      </c>
      <c r="C134" s="299" t="s">
        <v>251</v>
      </c>
      <c r="D134" s="1"/>
      <c r="E134" s="299" t="s">
        <v>251</v>
      </c>
      <c r="F134" s="299" t="s">
        <v>259</v>
      </c>
      <c r="G134" s="299" t="s">
        <v>235</v>
      </c>
      <c r="H134" s="299" t="s">
        <v>269</v>
      </c>
      <c r="I134" s="299">
        <v>20407</v>
      </c>
    </row>
    <row r="135" spans="1:9">
      <c r="A135" s="299" t="s">
        <v>519</v>
      </c>
      <c r="B135" s="299" t="s">
        <v>235</v>
      </c>
      <c r="C135" s="299" t="s">
        <v>251</v>
      </c>
      <c r="D135" s="1"/>
      <c r="E135" s="299" t="s">
        <v>251</v>
      </c>
      <c r="F135" s="299" t="s">
        <v>519</v>
      </c>
      <c r="G135" s="299" t="s">
        <v>235</v>
      </c>
      <c r="H135" s="299" t="s">
        <v>271</v>
      </c>
      <c r="I135" s="299">
        <v>20408</v>
      </c>
    </row>
    <row r="136" spans="1:9">
      <c r="A136" s="299" t="s">
        <v>520</v>
      </c>
      <c r="B136" s="299" t="s">
        <v>235</v>
      </c>
      <c r="C136" s="299" t="s">
        <v>261</v>
      </c>
      <c r="D136" s="1"/>
      <c r="E136" s="299" t="s">
        <v>261</v>
      </c>
      <c r="F136" s="299" t="s">
        <v>520</v>
      </c>
      <c r="G136" s="299" t="s">
        <v>235</v>
      </c>
      <c r="H136" s="299" t="s">
        <v>273</v>
      </c>
      <c r="I136" s="299">
        <v>50201</v>
      </c>
    </row>
    <row r="137" spans="1:9">
      <c r="A137" s="299" t="s">
        <v>263</v>
      </c>
      <c r="B137" s="299" t="s">
        <v>235</v>
      </c>
      <c r="C137" s="299" t="s">
        <v>261</v>
      </c>
      <c r="D137" s="1"/>
      <c r="E137" s="299" t="s">
        <v>261</v>
      </c>
      <c r="F137" s="299" t="s">
        <v>263</v>
      </c>
      <c r="G137" s="299" t="s">
        <v>235</v>
      </c>
      <c r="H137" s="299" t="s">
        <v>275</v>
      </c>
      <c r="I137" s="299">
        <v>50202</v>
      </c>
    </row>
    <row r="138" spans="1:9">
      <c r="A138" s="299" t="s">
        <v>265</v>
      </c>
      <c r="B138" s="299" t="s">
        <v>235</v>
      </c>
      <c r="C138" s="299" t="s">
        <v>261</v>
      </c>
      <c r="D138" s="1"/>
      <c r="E138" s="299" t="s">
        <v>261</v>
      </c>
      <c r="F138" s="299" t="s">
        <v>265</v>
      </c>
      <c r="G138" s="299" t="s">
        <v>235</v>
      </c>
      <c r="H138" s="299" t="s">
        <v>277</v>
      </c>
      <c r="I138" s="299">
        <v>50203</v>
      </c>
    </row>
    <row r="139" spans="1:9">
      <c r="A139" s="299" t="s">
        <v>267</v>
      </c>
      <c r="B139" s="299" t="s">
        <v>235</v>
      </c>
      <c r="C139" s="299" t="s">
        <v>261</v>
      </c>
      <c r="D139" s="1"/>
      <c r="E139" s="299" t="s">
        <v>261</v>
      </c>
      <c r="F139" s="299" t="s">
        <v>267</v>
      </c>
      <c r="G139" s="299" t="s">
        <v>235</v>
      </c>
      <c r="H139" s="299" t="s">
        <v>279</v>
      </c>
      <c r="I139" s="299">
        <v>50204</v>
      </c>
    </row>
    <row r="140" spans="1:9">
      <c r="A140" s="299" t="s">
        <v>521</v>
      </c>
      <c r="B140" s="299" t="s">
        <v>235</v>
      </c>
      <c r="C140" s="299" t="s">
        <v>261</v>
      </c>
      <c r="D140" s="1"/>
      <c r="E140" s="299" t="s">
        <v>261</v>
      </c>
      <c r="F140" s="299" t="s">
        <v>521</v>
      </c>
      <c r="G140" s="299" t="s">
        <v>235</v>
      </c>
      <c r="H140" s="299" t="s">
        <v>282</v>
      </c>
      <c r="I140" s="299">
        <v>50205</v>
      </c>
    </row>
    <row r="141" spans="1:9">
      <c r="A141" s="299" t="s">
        <v>270</v>
      </c>
      <c r="B141" s="299" t="s">
        <v>235</v>
      </c>
      <c r="C141" s="299" t="s">
        <v>261</v>
      </c>
      <c r="D141" s="1"/>
      <c r="E141" s="299" t="s">
        <v>261</v>
      </c>
      <c r="F141" s="299" t="s">
        <v>270</v>
      </c>
      <c r="G141" s="299" t="s">
        <v>235</v>
      </c>
      <c r="H141" s="299" t="s">
        <v>284</v>
      </c>
      <c r="I141" s="299">
        <v>50206</v>
      </c>
    </row>
    <row r="142" spans="1:9">
      <c r="A142" s="299" t="s">
        <v>272</v>
      </c>
      <c r="B142" s="299" t="s">
        <v>235</v>
      </c>
      <c r="C142" s="299" t="s">
        <v>261</v>
      </c>
      <c r="D142" s="1"/>
      <c r="E142" s="299" t="s">
        <v>261</v>
      </c>
      <c r="F142" s="299" t="s">
        <v>272</v>
      </c>
      <c r="G142" s="299" t="s">
        <v>235</v>
      </c>
      <c r="H142" s="299" t="s">
        <v>286</v>
      </c>
      <c r="I142" s="299">
        <v>50207</v>
      </c>
    </row>
    <row r="143" spans="1:9">
      <c r="A143" s="299" t="s">
        <v>274</v>
      </c>
      <c r="B143" s="299" t="s">
        <v>235</v>
      </c>
      <c r="C143" s="299" t="s">
        <v>261</v>
      </c>
      <c r="D143" s="1"/>
      <c r="E143" s="299" t="s">
        <v>261</v>
      </c>
      <c r="F143" s="299" t="s">
        <v>274</v>
      </c>
      <c r="G143" s="299" t="s">
        <v>235</v>
      </c>
      <c r="H143" s="299" t="s">
        <v>288</v>
      </c>
      <c r="I143" s="299">
        <v>50208</v>
      </c>
    </row>
    <row r="144" spans="1:9">
      <c r="A144" s="299" t="s">
        <v>276</v>
      </c>
      <c r="B144" s="299" t="s">
        <v>235</v>
      </c>
      <c r="C144" s="299" t="s">
        <v>261</v>
      </c>
      <c r="D144" s="1"/>
      <c r="E144" s="299" t="s">
        <v>261</v>
      </c>
      <c r="F144" s="299" t="s">
        <v>276</v>
      </c>
      <c r="G144" s="299" t="s">
        <v>235</v>
      </c>
      <c r="H144" s="299" t="s">
        <v>290</v>
      </c>
      <c r="I144" s="299">
        <v>50209</v>
      </c>
    </row>
    <row r="145" spans="1:9">
      <c r="A145" s="299" t="s">
        <v>278</v>
      </c>
      <c r="B145" s="299" t="s">
        <v>235</v>
      </c>
      <c r="C145" s="299" t="s">
        <v>261</v>
      </c>
      <c r="D145" s="1"/>
      <c r="E145" s="299" t="s">
        <v>261</v>
      </c>
      <c r="F145" s="299" t="s">
        <v>278</v>
      </c>
      <c r="G145" s="299" t="s">
        <v>235</v>
      </c>
      <c r="H145" s="299" t="s">
        <v>292</v>
      </c>
      <c r="I145" s="299">
        <v>50210</v>
      </c>
    </row>
    <row r="146" spans="1:9">
      <c r="A146" s="299" t="s">
        <v>522</v>
      </c>
      <c r="B146" s="299" t="s">
        <v>280</v>
      </c>
      <c r="C146" s="299" t="s">
        <v>281</v>
      </c>
      <c r="D146" s="1"/>
      <c r="E146" s="299" t="s">
        <v>281</v>
      </c>
      <c r="F146" s="299" t="s">
        <v>522</v>
      </c>
      <c r="G146" s="299" t="s">
        <v>280</v>
      </c>
      <c r="H146" s="299" t="s">
        <v>294</v>
      </c>
      <c r="I146" s="299">
        <v>11001</v>
      </c>
    </row>
    <row r="147" spans="1:9">
      <c r="A147" s="299" t="s">
        <v>283</v>
      </c>
      <c r="B147" s="299" t="s">
        <v>280</v>
      </c>
      <c r="C147" s="299" t="s">
        <v>281</v>
      </c>
      <c r="D147" s="1"/>
      <c r="E147" s="299" t="s">
        <v>281</v>
      </c>
      <c r="F147" s="299" t="s">
        <v>283</v>
      </c>
      <c r="G147" s="299" t="s">
        <v>280</v>
      </c>
      <c r="H147" s="299" t="s">
        <v>297</v>
      </c>
      <c r="I147" s="299">
        <v>11001</v>
      </c>
    </row>
    <row r="148" spans="1:9">
      <c r="A148" s="299" t="s">
        <v>285</v>
      </c>
      <c r="B148" s="299" t="s">
        <v>280</v>
      </c>
      <c r="C148" s="299" t="s">
        <v>281</v>
      </c>
      <c r="D148" s="1"/>
      <c r="E148" s="299" t="s">
        <v>281</v>
      </c>
      <c r="F148" s="299" t="s">
        <v>285</v>
      </c>
      <c r="G148" s="299" t="s">
        <v>280</v>
      </c>
      <c r="H148" s="299" t="s">
        <v>299</v>
      </c>
      <c r="I148" s="299">
        <v>11001</v>
      </c>
    </row>
    <row r="149" spans="1:9">
      <c r="A149" s="299" t="s">
        <v>287</v>
      </c>
      <c r="B149" s="299" t="s">
        <v>280</v>
      </c>
      <c r="C149" s="299" t="s">
        <v>281</v>
      </c>
      <c r="D149" s="1"/>
      <c r="E149" s="299" t="s">
        <v>281</v>
      </c>
      <c r="F149" s="299" t="s">
        <v>287</v>
      </c>
      <c r="G149" s="299" t="s">
        <v>280</v>
      </c>
      <c r="H149" s="299" t="s">
        <v>301</v>
      </c>
      <c r="I149" s="299">
        <v>11001</v>
      </c>
    </row>
    <row r="150" spans="1:9">
      <c r="A150" s="299" t="s">
        <v>289</v>
      </c>
      <c r="B150" s="299" t="s">
        <v>280</v>
      </c>
      <c r="C150" s="299" t="s">
        <v>281</v>
      </c>
      <c r="D150" s="1"/>
      <c r="E150" s="299" t="s">
        <v>281</v>
      </c>
      <c r="F150" s="299" t="s">
        <v>289</v>
      </c>
      <c r="G150" s="299" t="s">
        <v>280</v>
      </c>
      <c r="H150" s="299" t="s">
        <v>302</v>
      </c>
      <c r="I150" s="299">
        <v>11001</v>
      </c>
    </row>
    <row r="151" spans="1:9">
      <c r="A151" s="299" t="s">
        <v>523</v>
      </c>
      <c r="B151" s="299" t="s">
        <v>280</v>
      </c>
      <c r="C151" s="299" t="s">
        <v>281</v>
      </c>
      <c r="D151" s="1"/>
      <c r="E151" s="299" t="s">
        <v>281</v>
      </c>
      <c r="F151" s="299" t="s">
        <v>523</v>
      </c>
      <c r="G151" s="299" t="s">
        <v>280</v>
      </c>
      <c r="H151" s="299" t="s">
        <v>303</v>
      </c>
      <c r="I151" s="299">
        <v>11001</v>
      </c>
    </row>
    <row r="152" spans="1:9">
      <c r="A152" s="299" t="s">
        <v>291</v>
      </c>
      <c r="B152" s="299" t="s">
        <v>280</v>
      </c>
      <c r="C152" s="299" t="s">
        <v>281</v>
      </c>
      <c r="D152" s="1"/>
      <c r="E152" s="299" t="s">
        <v>281</v>
      </c>
      <c r="F152" s="299" t="s">
        <v>291</v>
      </c>
      <c r="G152" s="299" t="s">
        <v>280</v>
      </c>
      <c r="H152" s="299" t="s">
        <v>305</v>
      </c>
      <c r="I152" s="299">
        <v>11001</v>
      </c>
    </row>
    <row r="153" spans="1:9">
      <c r="A153" s="299" t="s">
        <v>293</v>
      </c>
      <c r="B153" s="299" t="s">
        <v>280</v>
      </c>
      <c r="C153" s="299" t="s">
        <v>281</v>
      </c>
      <c r="D153" s="1"/>
      <c r="E153" s="299" t="s">
        <v>281</v>
      </c>
      <c r="F153" s="299" t="s">
        <v>293</v>
      </c>
      <c r="G153" s="299" t="s">
        <v>280</v>
      </c>
      <c r="H153" s="299" t="s">
        <v>309</v>
      </c>
      <c r="I153" s="299">
        <v>11001</v>
      </c>
    </row>
    <row r="154" spans="1:9">
      <c r="A154" s="299" t="s">
        <v>295</v>
      </c>
      <c r="B154" s="299" t="s">
        <v>280</v>
      </c>
      <c r="C154" s="299" t="s">
        <v>296</v>
      </c>
      <c r="D154" s="1"/>
      <c r="E154" s="299" t="s">
        <v>296</v>
      </c>
      <c r="F154" s="299" t="s">
        <v>295</v>
      </c>
      <c r="G154" s="299" t="s">
        <v>280</v>
      </c>
      <c r="H154" s="299" t="s">
        <v>311</v>
      </c>
      <c r="I154" s="299">
        <v>11001</v>
      </c>
    </row>
    <row r="155" spans="1:9">
      <c r="A155" s="299" t="s">
        <v>298</v>
      </c>
      <c r="B155" s="299" t="s">
        <v>280</v>
      </c>
      <c r="C155" s="299" t="s">
        <v>296</v>
      </c>
      <c r="D155" s="1"/>
      <c r="E155" s="299" t="s">
        <v>296</v>
      </c>
      <c r="F155" s="299" t="s">
        <v>298</v>
      </c>
      <c r="G155" s="299" t="s">
        <v>280</v>
      </c>
      <c r="H155" s="299" t="s">
        <v>313</v>
      </c>
      <c r="I155" s="299">
        <v>11001</v>
      </c>
    </row>
    <row r="156" spans="1:9">
      <c r="A156" s="299" t="s">
        <v>606</v>
      </c>
      <c r="B156" s="299" t="s">
        <v>280</v>
      </c>
      <c r="C156" s="299" t="s">
        <v>300</v>
      </c>
      <c r="D156" s="1"/>
      <c r="E156" s="299" t="s">
        <v>300</v>
      </c>
      <c r="F156" s="299" t="s">
        <v>606</v>
      </c>
      <c r="G156" s="299" t="s">
        <v>280</v>
      </c>
      <c r="H156" s="299" t="s">
        <v>316</v>
      </c>
      <c r="I156" s="299">
        <v>50401</v>
      </c>
    </row>
    <row r="157" spans="1:9">
      <c r="A157" s="299" t="s">
        <v>607</v>
      </c>
      <c r="B157" s="299" t="s">
        <v>280</v>
      </c>
      <c r="C157" s="299" t="s">
        <v>300</v>
      </c>
      <c r="D157" s="1"/>
      <c r="E157" s="299" t="s">
        <v>300</v>
      </c>
      <c r="F157" s="299" t="s">
        <v>607</v>
      </c>
      <c r="G157" s="299" t="s">
        <v>280</v>
      </c>
      <c r="H157" s="299" t="s">
        <v>318</v>
      </c>
      <c r="I157" s="299">
        <v>50402</v>
      </c>
    </row>
    <row r="158" spans="1:9">
      <c r="A158" s="299" t="s">
        <v>608</v>
      </c>
      <c r="B158" s="299" t="s">
        <v>280</v>
      </c>
      <c r="C158" s="299" t="s">
        <v>300</v>
      </c>
      <c r="D158" s="1"/>
      <c r="E158" s="299" t="s">
        <v>300</v>
      </c>
      <c r="F158" s="299" t="s">
        <v>608</v>
      </c>
      <c r="G158" s="299" t="s">
        <v>280</v>
      </c>
      <c r="H158" s="299" t="s">
        <v>320</v>
      </c>
      <c r="I158" s="299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99" t="s">
        <v>306</v>
      </c>
      <c r="B160" s="299" t="s">
        <v>307</v>
      </c>
      <c r="C160" s="299" t="s">
        <v>308</v>
      </c>
      <c r="D160" s="1"/>
      <c r="E160" s="299" t="s">
        <v>308</v>
      </c>
      <c r="F160" s="299" t="s">
        <v>306</v>
      </c>
      <c r="G160" s="299" t="s">
        <v>307</v>
      </c>
      <c r="H160" s="299" t="s">
        <v>324</v>
      </c>
      <c r="I160" s="299">
        <v>11301</v>
      </c>
    </row>
    <row r="161" spans="1:9">
      <c r="A161" s="299" t="s">
        <v>306</v>
      </c>
      <c r="B161" s="299" t="s">
        <v>307</v>
      </c>
      <c r="C161" s="299" t="s">
        <v>308</v>
      </c>
      <c r="D161" s="1"/>
      <c r="E161" s="299" t="s">
        <v>308</v>
      </c>
      <c r="F161" s="299" t="s">
        <v>306</v>
      </c>
      <c r="G161" s="299" t="s">
        <v>307</v>
      </c>
      <c r="H161" s="299" t="s">
        <v>326</v>
      </c>
      <c r="I161" s="299">
        <v>11301</v>
      </c>
    </row>
    <row r="162" spans="1:9">
      <c r="A162" s="299" t="s">
        <v>310</v>
      </c>
      <c r="B162" s="299" t="s">
        <v>307</v>
      </c>
      <c r="C162" s="299" t="s">
        <v>308</v>
      </c>
      <c r="D162" s="1"/>
      <c r="E162" s="299" t="s">
        <v>308</v>
      </c>
      <c r="F162" s="299" t="s">
        <v>310</v>
      </c>
      <c r="G162" s="299" t="s">
        <v>307</v>
      </c>
      <c r="H162" s="299" t="s">
        <v>328</v>
      </c>
      <c r="I162" s="299">
        <v>11302</v>
      </c>
    </row>
    <row r="163" spans="1:9">
      <c r="A163" s="299" t="s">
        <v>312</v>
      </c>
      <c r="B163" s="299" t="s">
        <v>307</v>
      </c>
      <c r="C163" s="299" t="s">
        <v>308</v>
      </c>
      <c r="D163" s="1"/>
      <c r="E163" s="299" t="s">
        <v>308</v>
      </c>
      <c r="F163" s="299" t="s">
        <v>312</v>
      </c>
      <c r="G163" s="299" t="s">
        <v>307</v>
      </c>
      <c r="H163" s="299" t="s">
        <v>330</v>
      </c>
      <c r="I163" s="299">
        <v>11303</v>
      </c>
    </row>
    <row r="164" spans="1:9">
      <c r="A164" s="299" t="s">
        <v>314</v>
      </c>
      <c r="B164" s="299" t="s">
        <v>307</v>
      </c>
      <c r="C164" s="299" t="s">
        <v>315</v>
      </c>
      <c r="D164" s="1"/>
      <c r="E164" s="299" t="s">
        <v>315</v>
      </c>
      <c r="F164" s="299" t="s">
        <v>314</v>
      </c>
      <c r="G164" s="299" t="s">
        <v>307</v>
      </c>
      <c r="H164" s="299" t="s">
        <v>331</v>
      </c>
      <c r="I164" s="299">
        <v>20501</v>
      </c>
    </row>
    <row r="165" spans="1:9">
      <c r="A165" s="299" t="s">
        <v>317</v>
      </c>
      <c r="B165" s="299" t="s">
        <v>307</v>
      </c>
      <c r="C165" s="299" t="s">
        <v>315</v>
      </c>
      <c r="D165" s="1"/>
      <c r="E165" s="299" t="s">
        <v>315</v>
      </c>
      <c r="F165" s="299" t="s">
        <v>317</v>
      </c>
      <c r="G165" s="299" t="s">
        <v>307</v>
      </c>
      <c r="H165" s="299" t="s">
        <v>334</v>
      </c>
      <c r="I165" s="299">
        <v>20502</v>
      </c>
    </row>
    <row r="166" spans="1:9">
      <c r="A166" s="299" t="s">
        <v>319</v>
      </c>
      <c r="B166" s="299" t="s">
        <v>307</v>
      </c>
      <c r="C166" s="299" t="s">
        <v>315</v>
      </c>
      <c r="D166" s="1"/>
      <c r="E166" s="299" t="s">
        <v>315</v>
      </c>
      <c r="F166" s="299" t="s">
        <v>319</v>
      </c>
      <c r="G166" s="299" t="s">
        <v>307</v>
      </c>
      <c r="H166" s="299" t="s">
        <v>336</v>
      </c>
      <c r="I166" s="299">
        <v>20503</v>
      </c>
    </row>
    <row r="167" spans="1:9">
      <c r="A167" s="299" t="s">
        <v>321</v>
      </c>
      <c r="B167" s="299" t="s">
        <v>307</v>
      </c>
      <c r="C167" s="299" t="s">
        <v>315</v>
      </c>
      <c r="D167" s="1"/>
      <c r="E167" s="299" t="s">
        <v>315</v>
      </c>
      <c r="F167" s="299" t="s">
        <v>321</v>
      </c>
      <c r="G167" s="299" t="s">
        <v>307</v>
      </c>
      <c r="H167" s="299" t="s">
        <v>338</v>
      </c>
      <c r="I167" s="299">
        <v>20504</v>
      </c>
    </row>
    <row r="168" spans="1:9">
      <c r="A168" s="299" t="s">
        <v>323</v>
      </c>
      <c r="B168" s="299" t="s">
        <v>307</v>
      </c>
      <c r="C168" s="299" t="s">
        <v>315</v>
      </c>
      <c r="D168" s="1"/>
      <c r="E168" s="299" t="s">
        <v>315</v>
      </c>
      <c r="F168" s="299" t="s">
        <v>323</v>
      </c>
      <c r="G168" s="299" t="s">
        <v>307</v>
      </c>
      <c r="H168" s="299" t="s">
        <v>340</v>
      </c>
      <c r="I168" s="299">
        <v>20505</v>
      </c>
    </row>
    <row r="169" spans="1:9">
      <c r="A169" s="299" t="s">
        <v>609</v>
      </c>
      <c r="B169" s="299" t="s">
        <v>307</v>
      </c>
      <c r="C169" s="299" t="s">
        <v>325</v>
      </c>
      <c r="D169" s="1"/>
      <c r="E169" s="299" t="s">
        <v>325</v>
      </c>
      <c r="F169" s="299" t="s">
        <v>609</v>
      </c>
      <c r="G169" s="299" t="s">
        <v>307</v>
      </c>
      <c r="H169" s="299" t="s">
        <v>341</v>
      </c>
      <c r="I169" s="299">
        <v>20601</v>
      </c>
    </row>
    <row r="170" spans="1:9">
      <c r="A170" s="299" t="s">
        <v>327</v>
      </c>
      <c r="B170" s="299" t="s">
        <v>307</v>
      </c>
      <c r="C170" s="299" t="s">
        <v>325</v>
      </c>
      <c r="D170" s="1"/>
      <c r="E170" s="299" t="s">
        <v>325</v>
      </c>
      <c r="F170" s="299" t="s">
        <v>327</v>
      </c>
      <c r="G170" s="299" t="s">
        <v>307</v>
      </c>
      <c r="H170" s="299" t="s">
        <v>345</v>
      </c>
      <c r="I170" s="299">
        <v>20602</v>
      </c>
    </row>
    <row r="171" spans="1:9">
      <c r="A171" s="299" t="s">
        <v>610</v>
      </c>
      <c r="B171" s="299" t="s">
        <v>307</v>
      </c>
      <c r="C171" s="299" t="s">
        <v>325</v>
      </c>
      <c r="D171" s="1"/>
      <c r="E171" s="299" t="s">
        <v>325</v>
      </c>
      <c r="F171" s="299" t="s">
        <v>610</v>
      </c>
      <c r="G171" s="299" t="s">
        <v>307</v>
      </c>
      <c r="H171" s="299" t="s">
        <v>347</v>
      </c>
      <c r="I171" s="299">
        <v>20603</v>
      </c>
    </row>
    <row r="172" spans="1:9">
      <c r="A172" s="299" t="s">
        <v>329</v>
      </c>
      <c r="B172" s="299" t="s">
        <v>307</v>
      </c>
      <c r="C172" s="299" t="s">
        <v>325</v>
      </c>
      <c r="D172" s="1"/>
      <c r="E172" s="299" t="s">
        <v>325</v>
      </c>
      <c r="F172" s="299" t="s">
        <v>329</v>
      </c>
      <c r="G172" s="299" t="s">
        <v>307</v>
      </c>
      <c r="H172" s="299" t="s">
        <v>349</v>
      </c>
      <c r="I172" s="299">
        <v>20604</v>
      </c>
    </row>
    <row r="173" spans="1:9">
      <c r="A173" s="299" t="s">
        <v>332</v>
      </c>
      <c r="B173" s="299" t="s">
        <v>307</v>
      </c>
      <c r="C173" s="299" t="s">
        <v>333</v>
      </c>
      <c r="D173" s="1"/>
      <c r="E173" s="299" t="s">
        <v>333</v>
      </c>
      <c r="F173" s="299" t="s">
        <v>332</v>
      </c>
      <c r="G173" s="299" t="s">
        <v>307</v>
      </c>
      <c r="H173" s="299" t="s">
        <v>351</v>
      </c>
      <c r="I173" s="299">
        <v>50701</v>
      </c>
    </row>
    <row r="174" spans="1:9">
      <c r="A174" s="299" t="s">
        <v>335</v>
      </c>
      <c r="B174" s="299" t="s">
        <v>307</v>
      </c>
      <c r="C174" s="299" t="s">
        <v>333</v>
      </c>
      <c r="D174" s="1"/>
      <c r="E174" s="299" t="s">
        <v>333</v>
      </c>
      <c r="F174" s="299" t="s">
        <v>335</v>
      </c>
      <c r="G174" s="299" t="s">
        <v>307</v>
      </c>
      <c r="H174" s="299" t="s">
        <v>353</v>
      </c>
      <c r="I174" s="299">
        <v>50702</v>
      </c>
    </row>
    <row r="175" spans="1:9">
      <c r="A175" s="299" t="s">
        <v>337</v>
      </c>
      <c r="B175" s="299" t="s">
        <v>307</v>
      </c>
      <c r="C175" s="299" t="s">
        <v>333</v>
      </c>
      <c r="D175" s="1"/>
      <c r="E175" s="299" t="s">
        <v>333</v>
      </c>
      <c r="F175" s="299" t="s">
        <v>337</v>
      </c>
      <c r="G175" s="299" t="s">
        <v>307</v>
      </c>
      <c r="H175" s="299" t="s">
        <v>355</v>
      </c>
      <c r="I175" s="299">
        <v>50703</v>
      </c>
    </row>
    <row r="176" spans="1:9">
      <c r="A176" s="299" t="s">
        <v>339</v>
      </c>
      <c r="B176" s="299" t="s">
        <v>307</v>
      </c>
      <c r="C176" s="299" t="s">
        <v>333</v>
      </c>
      <c r="D176" s="1"/>
      <c r="E176" s="299" t="s">
        <v>333</v>
      </c>
      <c r="F176" s="299" t="s">
        <v>339</v>
      </c>
      <c r="G176" s="299" t="s">
        <v>307</v>
      </c>
      <c r="H176" s="299" t="s">
        <v>357</v>
      </c>
      <c r="I176" s="299">
        <v>50704</v>
      </c>
    </row>
    <row r="177" spans="1:9">
      <c r="A177" s="299" t="s">
        <v>524</v>
      </c>
      <c r="B177" s="299" t="s">
        <v>307</v>
      </c>
      <c r="C177" s="299" t="s">
        <v>333</v>
      </c>
      <c r="D177" s="1"/>
      <c r="E177" s="299" t="s">
        <v>333</v>
      </c>
      <c r="F177" s="299" t="s">
        <v>524</v>
      </c>
      <c r="G177" s="299" t="s">
        <v>307</v>
      </c>
      <c r="H177" s="299" t="s">
        <v>358</v>
      </c>
      <c r="I177" s="299">
        <v>50705</v>
      </c>
    </row>
    <row r="178" spans="1:9">
      <c r="A178" s="299" t="s">
        <v>342</v>
      </c>
      <c r="B178" s="299" t="s">
        <v>343</v>
      </c>
      <c r="C178" s="299" t="s">
        <v>344</v>
      </c>
      <c r="D178" s="1"/>
      <c r="E178" s="299" t="s">
        <v>344</v>
      </c>
      <c r="F178" s="299" t="s">
        <v>342</v>
      </c>
      <c r="G178" s="299" t="s">
        <v>343</v>
      </c>
      <c r="H178" s="299" t="s">
        <v>360</v>
      </c>
      <c r="I178" s="299">
        <v>10501</v>
      </c>
    </row>
    <row r="179" spans="1:9">
      <c r="A179" s="299" t="s">
        <v>346</v>
      </c>
      <c r="B179" s="299" t="s">
        <v>343</v>
      </c>
      <c r="C179" s="299" t="s">
        <v>344</v>
      </c>
      <c r="D179" s="1"/>
      <c r="E179" s="299" t="s">
        <v>344</v>
      </c>
      <c r="F179" s="299" t="s">
        <v>346</v>
      </c>
      <c r="G179" s="299" t="s">
        <v>343</v>
      </c>
      <c r="H179" s="299" t="s">
        <v>362</v>
      </c>
      <c r="I179" s="299">
        <v>10502</v>
      </c>
    </row>
    <row r="180" spans="1:9">
      <c r="A180" s="299" t="s">
        <v>348</v>
      </c>
      <c r="B180" s="299" t="s">
        <v>343</v>
      </c>
      <c r="C180" s="299" t="s">
        <v>344</v>
      </c>
      <c r="D180" s="1"/>
      <c r="E180" s="299" t="s">
        <v>344</v>
      </c>
      <c r="F180" s="299" t="s">
        <v>348</v>
      </c>
      <c r="G180" s="299" t="s">
        <v>343</v>
      </c>
      <c r="H180" s="299" t="s">
        <v>365</v>
      </c>
      <c r="I180" s="299">
        <v>10503</v>
      </c>
    </row>
    <row r="181" spans="1:9">
      <c r="A181" s="299" t="s">
        <v>350</v>
      </c>
      <c r="B181" s="299" t="s">
        <v>343</v>
      </c>
      <c r="C181" s="299" t="s">
        <v>344</v>
      </c>
      <c r="D181" s="1"/>
      <c r="E181" s="299" t="s">
        <v>344</v>
      </c>
      <c r="F181" s="299" t="s">
        <v>350</v>
      </c>
      <c r="G181" s="299" t="s">
        <v>343</v>
      </c>
      <c r="H181" s="299" t="s">
        <v>367</v>
      </c>
      <c r="I181" s="299">
        <v>10504</v>
      </c>
    </row>
    <row r="182" spans="1:9">
      <c r="A182" s="299" t="s">
        <v>352</v>
      </c>
      <c r="B182" s="299" t="s">
        <v>343</v>
      </c>
      <c r="C182" s="299" t="s">
        <v>344</v>
      </c>
      <c r="D182" s="1"/>
      <c r="E182" s="299" t="s">
        <v>344</v>
      </c>
      <c r="F182" s="299" t="s">
        <v>352</v>
      </c>
      <c r="G182" s="299" t="s">
        <v>343</v>
      </c>
      <c r="H182" s="299" t="s">
        <v>369</v>
      </c>
      <c r="I182" s="299">
        <v>10505</v>
      </c>
    </row>
    <row r="183" spans="1:9">
      <c r="A183" s="299" t="s">
        <v>354</v>
      </c>
      <c r="B183" s="299" t="s">
        <v>343</v>
      </c>
      <c r="C183" s="299" t="s">
        <v>344</v>
      </c>
      <c r="D183" s="1"/>
      <c r="E183" s="299" t="s">
        <v>344</v>
      </c>
      <c r="F183" s="299" t="s">
        <v>354</v>
      </c>
      <c r="G183" s="299" t="s">
        <v>343</v>
      </c>
      <c r="H183" s="299" t="s">
        <v>371</v>
      </c>
      <c r="I183" s="299">
        <v>10506</v>
      </c>
    </row>
    <row r="184" spans="1:9">
      <c r="A184" s="299" t="s">
        <v>356</v>
      </c>
      <c r="B184" s="299" t="s">
        <v>343</v>
      </c>
      <c r="C184" s="299" t="s">
        <v>344</v>
      </c>
      <c r="D184" s="1"/>
      <c r="E184" s="299" t="s">
        <v>344</v>
      </c>
      <c r="F184" s="299" t="s">
        <v>356</v>
      </c>
      <c r="G184" s="299" t="s">
        <v>343</v>
      </c>
      <c r="H184" s="299" t="s">
        <v>373</v>
      </c>
      <c r="I184" s="299">
        <v>10507</v>
      </c>
    </row>
    <row r="185" spans="1:9">
      <c r="A185" s="299" t="s">
        <v>525</v>
      </c>
      <c r="B185" s="299" t="s">
        <v>343</v>
      </c>
      <c r="C185" s="299" t="s">
        <v>344</v>
      </c>
      <c r="D185" s="1"/>
      <c r="E185" s="299" t="s">
        <v>344</v>
      </c>
      <c r="F185" s="299" t="s">
        <v>525</v>
      </c>
      <c r="G185" s="299" t="s">
        <v>343</v>
      </c>
      <c r="H185" s="299" t="s">
        <v>375</v>
      </c>
      <c r="I185" s="299">
        <v>10508</v>
      </c>
    </row>
    <row r="186" spans="1:9">
      <c r="A186" s="299" t="s">
        <v>526</v>
      </c>
      <c r="B186" s="299" t="s">
        <v>343</v>
      </c>
      <c r="C186" s="299" t="s">
        <v>344</v>
      </c>
      <c r="D186" s="1"/>
      <c r="E186" s="299" t="s">
        <v>344</v>
      </c>
      <c r="F186" s="299" t="s">
        <v>526</v>
      </c>
      <c r="G186" s="299" t="s">
        <v>343</v>
      </c>
      <c r="H186" s="299" t="s">
        <v>377</v>
      </c>
      <c r="I186" s="299">
        <v>10509</v>
      </c>
    </row>
    <row r="187" spans="1:9">
      <c r="A187" s="299" t="s">
        <v>359</v>
      </c>
      <c r="B187" s="299" t="s">
        <v>343</v>
      </c>
      <c r="C187" s="299" t="s">
        <v>344</v>
      </c>
      <c r="D187" s="1"/>
      <c r="E187" s="299" t="s">
        <v>344</v>
      </c>
      <c r="F187" s="299" t="s">
        <v>359</v>
      </c>
      <c r="G187" s="299" t="s">
        <v>343</v>
      </c>
      <c r="H187" s="299" t="s">
        <v>379</v>
      </c>
      <c r="I187" s="299">
        <v>10510</v>
      </c>
    </row>
    <row r="188" spans="1:9">
      <c r="A188" s="299" t="s">
        <v>361</v>
      </c>
      <c r="B188" s="299" t="s">
        <v>343</v>
      </c>
      <c r="C188" s="299" t="s">
        <v>344</v>
      </c>
      <c r="D188" s="1"/>
      <c r="E188" s="299" t="s">
        <v>344</v>
      </c>
      <c r="F188" s="299" t="s">
        <v>361</v>
      </c>
      <c r="G188" s="299" t="s">
        <v>343</v>
      </c>
      <c r="H188" s="299" t="s">
        <v>380</v>
      </c>
      <c r="I188" s="299">
        <v>10511</v>
      </c>
    </row>
    <row r="189" spans="1:9">
      <c r="A189" s="299" t="s">
        <v>363</v>
      </c>
      <c r="B189" s="299" t="s">
        <v>343</v>
      </c>
      <c r="C189" s="299" t="s">
        <v>364</v>
      </c>
      <c r="D189" s="1"/>
      <c r="E189" s="299" t="s">
        <v>364</v>
      </c>
      <c r="F189" s="299" t="s">
        <v>363</v>
      </c>
      <c r="G189" s="299" t="s">
        <v>343</v>
      </c>
      <c r="H189" s="299" t="s">
        <v>381</v>
      </c>
      <c r="I189" s="299">
        <v>11101</v>
      </c>
    </row>
    <row r="190" spans="1:9">
      <c r="A190" s="299" t="s">
        <v>366</v>
      </c>
      <c r="B190" s="299" t="s">
        <v>343</v>
      </c>
      <c r="C190" s="299" t="s">
        <v>364</v>
      </c>
      <c r="D190" s="1"/>
      <c r="E190" s="299" t="s">
        <v>364</v>
      </c>
      <c r="F190" s="299" t="s">
        <v>366</v>
      </c>
      <c r="G190" s="299" t="s">
        <v>343</v>
      </c>
      <c r="H190" s="299" t="s">
        <v>383</v>
      </c>
      <c r="I190" s="299">
        <v>11102</v>
      </c>
    </row>
    <row r="191" spans="1:9">
      <c r="A191" s="299" t="s">
        <v>368</v>
      </c>
      <c r="B191" s="299" t="s">
        <v>343</v>
      </c>
      <c r="C191" s="299" t="s">
        <v>364</v>
      </c>
      <c r="D191" s="1"/>
      <c r="E191" s="299" t="s">
        <v>364</v>
      </c>
      <c r="F191" s="299" t="s">
        <v>368</v>
      </c>
      <c r="G191" s="299" t="s">
        <v>343</v>
      </c>
      <c r="H191" s="299" t="s">
        <v>386</v>
      </c>
      <c r="I191" s="299">
        <v>11103</v>
      </c>
    </row>
    <row r="192" spans="1:9">
      <c r="A192" s="299" t="s">
        <v>370</v>
      </c>
      <c r="B192" s="299" t="s">
        <v>343</v>
      </c>
      <c r="C192" s="299" t="s">
        <v>364</v>
      </c>
      <c r="D192" s="1"/>
      <c r="E192" s="299" t="s">
        <v>364</v>
      </c>
      <c r="F192" s="299" t="s">
        <v>370</v>
      </c>
      <c r="G192" s="299" t="s">
        <v>343</v>
      </c>
      <c r="H192" s="299" t="s">
        <v>388</v>
      </c>
      <c r="I192" s="299">
        <v>11104</v>
      </c>
    </row>
    <row r="193" spans="1:9">
      <c r="A193" s="299" t="s">
        <v>372</v>
      </c>
      <c r="B193" s="299" t="s">
        <v>343</v>
      </c>
      <c r="C193" s="299" t="s">
        <v>364</v>
      </c>
      <c r="D193" s="1"/>
      <c r="E193" s="299" t="s">
        <v>364</v>
      </c>
      <c r="F193" s="299" t="s">
        <v>372</v>
      </c>
      <c r="G193" s="299" t="s">
        <v>343</v>
      </c>
      <c r="H193" s="299" t="s">
        <v>390</v>
      </c>
      <c r="I193" s="299">
        <v>11105</v>
      </c>
    </row>
    <row r="194" spans="1:9">
      <c r="A194" s="299" t="s">
        <v>374</v>
      </c>
      <c r="B194" s="299" t="s">
        <v>343</v>
      </c>
      <c r="C194" s="299" t="s">
        <v>364</v>
      </c>
      <c r="D194" s="1"/>
      <c r="E194" s="299" t="s">
        <v>364</v>
      </c>
      <c r="F194" s="299" t="s">
        <v>374</v>
      </c>
      <c r="G194" s="299" t="s">
        <v>343</v>
      </c>
      <c r="H194" s="299" t="s">
        <v>392</v>
      </c>
      <c r="I194" s="299">
        <v>11106</v>
      </c>
    </row>
    <row r="195" spans="1:9">
      <c r="A195" s="299" t="s">
        <v>376</v>
      </c>
      <c r="B195" s="299" t="s">
        <v>343</v>
      </c>
      <c r="C195" s="299" t="s">
        <v>251</v>
      </c>
      <c r="D195" s="1"/>
      <c r="E195" s="299" t="s">
        <v>251</v>
      </c>
      <c r="F195" s="299" t="s">
        <v>376</v>
      </c>
      <c r="G195" s="299" t="s">
        <v>343</v>
      </c>
      <c r="H195" s="299" t="s">
        <v>394</v>
      </c>
      <c r="I195" s="299">
        <v>20404</v>
      </c>
    </row>
    <row r="196" spans="1:9">
      <c r="A196" s="299" t="s">
        <v>378</v>
      </c>
      <c r="B196" s="299" t="s">
        <v>343</v>
      </c>
      <c r="C196" s="299" t="s">
        <v>300</v>
      </c>
      <c r="D196" s="1"/>
      <c r="E196" s="299" t="s">
        <v>300</v>
      </c>
      <c r="F196" s="299" t="s">
        <v>378</v>
      </c>
      <c r="G196" s="299" t="s">
        <v>343</v>
      </c>
      <c r="H196" s="299" t="s">
        <v>395</v>
      </c>
      <c r="I196" s="299">
        <v>50404</v>
      </c>
    </row>
    <row r="197" spans="1:9">
      <c r="A197" s="299" t="s">
        <v>611</v>
      </c>
      <c r="B197" s="299" t="s">
        <v>343</v>
      </c>
      <c r="C197" s="299" t="s">
        <v>300</v>
      </c>
      <c r="D197" s="1"/>
      <c r="E197" s="299" t="s">
        <v>300</v>
      </c>
      <c r="F197" s="299" t="s">
        <v>611</v>
      </c>
      <c r="G197" s="299" t="s">
        <v>343</v>
      </c>
      <c r="H197" s="299" t="s">
        <v>396</v>
      </c>
      <c r="I197" s="299">
        <v>50405</v>
      </c>
    </row>
    <row r="198" spans="1:9">
      <c r="A198" s="299" t="s">
        <v>304</v>
      </c>
      <c r="B198" s="299" t="s">
        <v>343</v>
      </c>
      <c r="C198" s="299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99" t="s">
        <v>527</v>
      </c>
      <c r="B199" s="299" t="s">
        <v>343</v>
      </c>
      <c r="C199" s="299" t="s">
        <v>382</v>
      </c>
      <c r="D199" s="1"/>
      <c r="E199" s="299" t="s">
        <v>382</v>
      </c>
      <c r="F199" s="299" t="s">
        <v>527</v>
      </c>
      <c r="G199" s="299" t="s">
        <v>343</v>
      </c>
      <c r="H199" s="299" t="s">
        <v>399</v>
      </c>
      <c r="I199" s="299">
        <v>50601</v>
      </c>
    </row>
    <row r="200" spans="1:9">
      <c r="A200" s="299" t="s">
        <v>528</v>
      </c>
      <c r="B200" s="299" t="s">
        <v>343</v>
      </c>
      <c r="C200" s="299" t="s">
        <v>382</v>
      </c>
      <c r="D200" s="1"/>
      <c r="E200" s="299" t="s">
        <v>382</v>
      </c>
      <c r="F200" s="299" t="s">
        <v>528</v>
      </c>
      <c r="G200" s="299" t="s">
        <v>343</v>
      </c>
      <c r="H200" s="299" t="s">
        <v>402</v>
      </c>
      <c r="I200" s="299">
        <v>50602</v>
      </c>
    </row>
    <row r="201" spans="1:9">
      <c r="A201" s="299" t="s">
        <v>529</v>
      </c>
      <c r="B201" s="299" t="s">
        <v>343</v>
      </c>
      <c r="C201" s="299" t="s">
        <v>382</v>
      </c>
      <c r="D201" s="1"/>
      <c r="E201" s="299" t="s">
        <v>382</v>
      </c>
      <c r="F201" s="299" t="s">
        <v>529</v>
      </c>
      <c r="G201" s="299" t="s">
        <v>343</v>
      </c>
      <c r="H201" s="299" t="s">
        <v>404</v>
      </c>
      <c r="I201" s="299">
        <v>50603</v>
      </c>
    </row>
    <row r="202" spans="1:9">
      <c r="A202" s="299" t="s">
        <v>530</v>
      </c>
      <c r="B202" s="299" t="s">
        <v>343</v>
      </c>
      <c r="C202" s="299" t="s">
        <v>382</v>
      </c>
      <c r="D202" s="1"/>
      <c r="E202" s="299" t="s">
        <v>382</v>
      </c>
      <c r="F202" s="299" t="s">
        <v>530</v>
      </c>
      <c r="G202" s="299" t="s">
        <v>343</v>
      </c>
      <c r="H202" s="299" t="s">
        <v>406</v>
      </c>
      <c r="I202" s="299">
        <v>50604</v>
      </c>
    </row>
    <row r="203" spans="1:9">
      <c r="A203" s="299" t="s">
        <v>400</v>
      </c>
      <c r="B203" s="299" t="s">
        <v>384</v>
      </c>
      <c r="C203" s="299" t="s">
        <v>401</v>
      </c>
      <c r="D203" s="1"/>
      <c r="E203" s="299" t="s">
        <v>401</v>
      </c>
      <c r="F203" s="299" t="s">
        <v>400</v>
      </c>
      <c r="G203" s="299" t="s">
        <v>384</v>
      </c>
      <c r="H203" s="299" t="s">
        <v>535</v>
      </c>
      <c r="I203" s="299">
        <v>10701</v>
      </c>
    </row>
    <row r="204" spans="1:9">
      <c r="A204" s="299" t="s">
        <v>403</v>
      </c>
      <c r="B204" s="299" t="s">
        <v>384</v>
      </c>
      <c r="C204" s="299" t="s">
        <v>401</v>
      </c>
      <c r="D204" s="1"/>
      <c r="E204" s="299" t="s">
        <v>401</v>
      </c>
      <c r="F204" s="299" t="s">
        <v>403</v>
      </c>
      <c r="G204" s="299" t="s">
        <v>384</v>
      </c>
      <c r="H204" s="299" t="s">
        <v>536</v>
      </c>
      <c r="I204" s="299">
        <v>10702</v>
      </c>
    </row>
    <row r="205" spans="1:9">
      <c r="A205" s="299" t="s">
        <v>405</v>
      </c>
      <c r="B205" s="299" t="s">
        <v>384</v>
      </c>
      <c r="C205" s="299" t="s">
        <v>401</v>
      </c>
      <c r="D205" s="1"/>
      <c r="E205" s="299" t="s">
        <v>401</v>
      </c>
      <c r="F205" s="299" t="s">
        <v>405</v>
      </c>
      <c r="G205" s="299" t="s">
        <v>384</v>
      </c>
      <c r="H205" s="299" t="s">
        <v>537</v>
      </c>
      <c r="I205" s="299">
        <v>10703</v>
      </c>
    </row>
    <row r="206" spans="1:9">
      <c r="A206" s="299" t="s">
        <v>531</v>
      </c>
      <c r="B206" s="299" t="s">
        <v>384</v>
      </c>
      <c r="C206" s="299" t="s">
        <v>385</v>
      </c>
      <c r="D206" s="1"/>
      <c r="E206" s="299" t="s">
        <v>385</v>
      </c>
      <c r="F206" s="299" t="s">
        <v>531</v>
      </c>
      <c r="G206" s="299" t="s">
        <v>384</v>
      </c>
      <c r="H206" s="299" t="s">
        <v>538</v>
      </c>
      <c r="I206" s="299">
        <v>11201</v>
      </c>
    </row>
    <row r="207" spans="1:9">
      <c r="A207" s="299" t="s">
        <v>532</v>
      </c>
      <c r="B207" s="299" t="s">
        <v>384</v>
      </c>
      <c r="C207" s="299" t="s">
        <v>385</v>
      </c>
      <c r="D207" s="1"/>
      <c r="E207" s="299" t="s">
        <v>385</v>
      </c>
      <c r="F207" s="299" t="s">
        <v>532</v>
      </c>
      <c r="G207" s="299" t="s">
        <v>384</v>
      </c>
      <c r="H207" s="299" t="s">
        <v>539</v>
      </c>
      <c r="I207" s="299">
        <v>11201</v>
      </c>
    </row>
    <row r="208" spans="1:9">
      <c r="A208" s="299" t="s">
        <v>387</v>
      </c>
      <c r="B208" s="299" t="s">
        <v>384</v>
      </c>
      <c r="C208" s="299" t="s">
        <v>385</v>
      </c>
      <c r="D208" s="1"/>
      <c r="E208" s="299" t="s">
        <v>385</v>
      </c>
      <c r="F208" s="299" t="s">
        <v>387</v>
      </c>
      <c r="G208" s="299" t="s">
        <v>384</v>
      </c>
      <c r="H208" s="299" t="s">
        <v>540</v>
      </c>
      <c r="I208" s="299">
        <v>11201</v>
      </c>
    </row>
    <row r="209" spans="1:9">
      <c r="A209" s="299" t="s">
        <v>389</v>
      </c>
      <c r="B209" s="299" t="s">
        <v>384</v>
      </c>
      <c r="C209" s="299" t="s">
        <v>385</v>
      </c>
      <c r="D209" s="1"/>
      <c r="E209" s="299" t="s">
        <v>385</v>
      </c>
      <c r="F209" s="299" t="s">
        <v>389</v>
      </c>
      <c r="G209" s="299" t="s">
        <v>384</v>
      </c>
      <c r="H209" s="299" t="s">
        <v>541</v>
      </c>
      <c r="I209" s="299">
        <v>11201</v>
      </c>
    </row>
    <row r="210" spans="1:9">
      <c r="A210" s="299" t="s">
        <v>391</v>
      </c>
      <c r="B210" s="299" t="s">
        <v>384</v>
      </c>
      <c r="C210" s="299" t="s">
        <v>385</v>
      </c>
      <c r="D210" s="1"/>
      <c r="E210" s="299" t="s">
        <v>385</v>
      </c>
      <c r="F210" s="299" t="s">
        <v>391</v>
      </c>
      <c r="G210" s="299" t="s">
        <v>384</v>
      </c>
      <c r="H210" s="299" t="s">
        <v>542</v>
      </c>
      <c r="I210" s="299">
        <v>11201</v>
      </c>
    </row>
    <row r="211" spans="1:9">
      <c r="A211" s="299" t="s">
        <v>393</v>
      </c>
      <c r="B211" s="299" t="s">
        <v>384</v>
      </c>
      <c r="C211" s="299" t="s">
        <v>385</v>
      </c>
      <c r="D211" s="1"/>
      <c r="E211" s="299" t="s">
        <v>385</v>
      </c>
      <c r="F211" s="299" t="s">
        <v>393</v>
      </c>
      <c r="G211" s="299" t="s">
        <v>384</v>
      </c>
      <c r="H211" s="299" t="s">
        <v>543</v>
      </c>
      <c r="I211" s="299">
        <v>11201</v>
      </c>
    </row>
    <row r="212" spans="1:9">
      <c r="A212" s="299" t="s">
        <v>533</v>
      </c>
      <c r="B212" s="299" t="s">
        <v>384</v>
      </c>
      <c r="C212" s="299" t="s">
        <v>296</v>
      </c>
      <c r="D212" s="1"/>
      <c r="E212" s="299" t="s">
        <v>296</v>
      </c>
      <c r="F212" s="299" t="s">
        <v>533</v>
      </c>
      <c r="G212" s="299" t="s">
        <v>384</v>
      </c>
      <c r="H212" s="299" t="s">
        <v>544</v>
      </c>
      <c r="I212" s="299">
        <v>11201</v>
      </c>
    </row>
    <row r="213" spans="1:9">
      <c r="A213" s="299" t="s">
        <v>534</v>
      </c>
      <c r="B213" s="299" t="s">
        <v>384</v>
      </c>
      <c r="C213" s="299" t="s">
        <v>296</v>
      </c>
      <c r="D213" s="1"/>
      <c r="E213" s="299" t="s">
        <v>296</v>
      </c>
      <c r="F213" s="299" t="s">
        <v>534</v>
      </c>
      <c r="G213" s="299" t="s">
        <v>384</v>
      </c>
      <c r="H213" s="299" t="s">
        <v>545</v>
      </c>
      <c r="I213" s="299">
        <v>11201</v>
      </c>
    </row>
    <row r="214" spans="1:9">
      <c r="A214" s="299" t="s">
        <v>397</v>
      </c>
      <c r="B214" s="299" t="s">
        <v>384</v>
      </c>
      <c r="C214" s="299" t="s">
        <v>296</v>
      </c>
      <c r="E214" s="299" t="s">
        <v>296</v>
      </c>
      <c r="F214" s="299" t="s">
        <v>397</v>
      </c>
      <c r="G214" s="299" t="s">
        <v>384</v>
      </c>
      <c r="H214" s="299" t="s">
        <v>546</v>
      </c>
      <c r="I214" s="299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11" t="s">
        <v>577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2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7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11" t="s">
        <v>577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8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7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A8" sqref="A8"/>
    </sheetView>
  </sheetViews>
  <sheetFormatPr defaultRowHeight="30" customHeight="1"/>
  <cols>
    <col min="1" max="1" width="7.625" customWidth="1"/>
  </cols>
  <sheetData>
    <row r="1" spans="1:13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10" customFormat="1" ht="60" customHeight="1">
      <c r="A6" s="8" t="s">
        <v>407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4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98"/>
      <c r="B8" s="298" t="s">
        <v>576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7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3" t="s">
        <v>503</v>
      </c>
      <c r="B1" s="83"/>
      <c r="C1" s="83"/>
      <c r="D1" s="83"/>
      <c r="E1" s="83"/>
      <c r="F1" s="83"/>
      <c r="H1" s="85" t="s">
        <v>504</v>
      </c>
      <c r="I1" s="84"/>
      <c r="J1" s="85" t="s">
        <v>500</v>
      </c>
      <c r="K1" s="75">
        <f>IFERROR(INDEX('1추일출'!AF6:AF18,MATCH("*예비비*",'1추일출'!I6:I18,0)),0)</f>
        <v>0</v>
      </c>
      <c r="L1" s="85" t="s">
        <v>501</v>
      </c>
      <c r="M1" s="75">
        <f>I1+K1</f>
        <v>0</v>
      </c>
    </row>
    <row r="2" spans="1:13" ht="24.95" customHeight="1">
      <c r="M2" s="16" t="s">
        <v>497</v>
      </c>
    </row>
    <row r="3" spans="1:13" ht="24.95" customHeight="1">
      <c r="A3" s="332" t="s">
        <v>483</v>
      </c>
      <c r="B3" s="76" t="s">
        <v>496</v>
      </c>
      <c r="C3" s="77"/>
      <c r="D3" s="77"/>
      <c r="E3" s="77"/>
      <c r="F3" s="77"/>
      <c r="H3" s="332" t="s">
        <v>483</v>
      </c>
      <c r="I3" s="76" t="s">
        <v>498</v>
      </c>
      <c r="J3" s="77"/>
      <c r="K3" s="77"/>
      <c r="L3" s="77"/>
      <c r="M3" s="77"/>
    </row>
    <row r="4" spans="1:13" ht="24.95" customHeight="1">
      <c r="A4" s="332"/>
      <c r="B4" s="78" t="s">
        <v>484</v>
      </c>
      <c r="C4" s="78" t="s">
        <v>485</v>
      </c>
      <c r="D4" s="78" t="s">
        <v>486</v>
      </c>
      <c r="E4" s="78" t="s">
        <v>485</v>
      </c>
      <c r="F4" s="78" t="s">
        <v>487</v>
      </c>
      <c r="H4" s="332"/>
      <c r="I4" s="78" t="s">
        <v>484</v>
      </c>
      <c r="J4" s="78" t="s">
        <v>485</v>
      </c>
      <c r="K4" s="78" t="s">
        <v>486</v>
      </c>
      <c r="L4" s="78" t="s">
        <v>485</v>
      </c>
      <c r="M4" s="78" t="s">
        <v>487</v>
      </c>
    </row>
    <row r="5" spans="1:13" ht="24.95" customHeight="1">
      <c r="A5" s="79" t="s">
        <v>488</v>
      </c>
      <c r="B5" s="80">
        <f>SUM(B6:B13)/2</f>
        <v>0</v>
      </c>
      <c r="C5" s="79" t="str">
        <f>IF(B5=SUM('1추일입'!K6:L6),"OK","@@")</f>
        <v>@@</v>
      </c>
      <c r="D5" s="80">
        <f>SUM(D6:D13)/2</f>
        <v>0</v>
      </c>
      <c r="E5" s="79" t="e">
        <f>IF(D5=SUM('1추일출'!#REF!),"OK","@@")</f>
        <v>#REF!</v>
      </c>
      <c r="F5" s="80"/>
      <c r="H5" s="79" t="s">
        <v>488</v>
      </c>
      <c r="I5" s="80">
        <f>SUM(I6:I13)/2</f>
        <v>0</v>
      </c>
      <c r="J5" s="79" t="str">
        <f>IF(I5=SUM('1추일입'!N6:O6),"OK","@@")</f>
        <v>OK</v>
      </c>
      <c r="K5" s="80">
        <f>SUM(K6:K13)/2</f>
        <v>0</v>
      </c>
      <c r="L5" s="79" t="e">
        <f>IF(K5=SUM('1추일출'!#REF!),"OK","@@")</f>
        <v>#REF!</v>
      </c>
      <c r="M5" s="80"/>
    </row>
    <row r="6" spans="1:13" ht="24.95" customHeight="1">
      <c r="A6" s="81" t="s">
        <v>489</v>
      </c>
      <c r="B6" s="82">
        <f>SUM(B7:B8)</f>
        <v>0</v>
      </c>
      <c r="C6" s="81" t="str">
        <f>IF(B6='1추일입'!Y6,"OK","@@")</f>
        <v>OK</v>
      </c>
      <c r="D6" s="82">
        <f>SUM(D7:D8)</f>
        <v>0</v>
      </c>
      <c r="E6" s="81" t="e">
        <f>IF(D6='1추일출'!#REF!,"OK","@@")</f>
        <v>#REF!</v>
      </c>
      <c r="F6" s="82"/>
      <c r="H6" s="81" t="s">
        <v>489</v>
      </c>
      <c r="I6" s="82">
        <f>SUM(I7:I8)</f>
        <v>0</v>
      </c>
      <c r="J6" s="81" t="str">
        <f>IF(I6='1추일입'!AD6,"OK","@@")</f>
        <v>OK</v>
      </c>
      <c r="K6" s="82">
        <f>SUM(K7:K8)</f>
        <v>0</v>
      </c>
      <c r="L6" s="81" t="e">
        <f>IF(K6='1추일출'!#REF!,"OK","@@")</f>
        <v>#REF!</v>
      </c>
      <c r="M6" s="82"/>
    </row>
    <row r="7" spans="1:13" ht="24.95" customHeight="1">
      <c r="A7" s="73" t="s">
        <v>490</v>
      </c>
      <c r="B7" s="74">
        <f>SUMIFS('1추일입'!Y6:Y72,'1추일입'!W6:W72,"도비")</f>
        <v>0</v>
      </c>
      <c r="C7" s="73"/>
      <c r="D7" s="74">
        <f>SUMIFS('1추일출'!$AA$6:$AA$18,'1추일출'!$Y$6:$Y$18,"도비")</f>
        <v>0</v>
      </c>
      <c r="E7" s="73"/>
      <c r="F7" s="74"/>
      <c r="H7" s="73" t="s">
        <v>490</v>
      </c>
      <c r="I7" s="74">
        <f>SUMIFS('1추일입'!AD6:AD72,'1추일입'!AB6:AB72,"국비")</f>
        <v>0</v>
      </c>
      <c r="J7" s="73"/>
      <c r="K7" s="74">
        <f>SUMIFS('1추일출'!$AF$6:$AF$18,'1추일출'!$AD$6:$AD$18,"도비")</f>
        <v>0</v>
      </c>
      <c r="L7" s="73"/>
      <c r="M7" s="74"/>
    </row>
    <row r="8" spans="1:13" ht="24.95" customHeight="1">
      <c r="A8" s="73" t="s">
        <v>491</v>
      </c>
      <c r="B8" s="74">
        <f>SUMIFS('1추일입'!Y6:Y72,'1추일입'!W6:W72,"국비")+SUMIFS('1추일입'!Y6:Y72,'1추일입'!W6:W72,"지특")+SUMIFS('1추일입'!Y6:Y72,'1추일입'!W6:W72,"기금")+SUMIFS('1추일입'!Y6:Y72,'1추일입'!W6:W72,"특교")</f>
        <v>0</v>
      </c>
      <c r="C8" s="73"/>
      <c r="D8" s="74">
        <f>SUMIFS('1추일출'!$AA$6:$AA$18,'1추일출'!$Y$6:$Y$18,"국비")+SUMIFS('1추일출'!$AA$6:$AA$18,'1추일출'!$Y$6:$Y$18,"지특")+SUMIFS('1추일출'!$AA$6:$AA$18,'1추일출'!$Y$6:$Y$18,"기금")+SUMIFS('1추일출'!$AA$6:$AA$18,'1추일출'!$Y$6:$Y$18,"특교")</f>
        <v>0</v>
      </c>
      <c r="E8" s="73"/>
      <c r="F8" s="74"/>
      <c r="H8" s="73" t="s">
        <v>491</v>
      </c>
      <c r="I8" s="74">
        <f>SUMIFS('1추일입'!AD6:AD72,'1추일입'!AB6:AB72,"국비")+SUMIFS('1추일입'!AD6:AD72,'1추일입'!AB6:AB72,"지특")+SUMIFS('1추일입'!AD6:AD72,'1추일입'!AB6:AB72,"기금")+SUMIFS('1추일입'!AD6:AD72,'1추일입'!AB6:AB72,"특교")</f>
        <v>0</v>
      </c>
      <c r="J8" s="73"/>
      <c r="K8" s="74">
        <f>SUMIFS('1추일출'!$AF$6:$AF$18,'1추일출'!$AD$6:$AD$18,"국비")+SUMIFS('1추일출'!$AF$6:$AF$18,'1추일출'!$AD$6:$AD$18,"지특")+SUMIFS('1추일출'!$AF$6:$AF$18,'1추일출'!$AD$6:$AD$18,"기금")+SUMIFS('1추일출'!$AF$6:$AF$18,'1추일출'!$AD$6:$AD$18,"특교")</f>
        <v>0</v>
      </c>
      <c r="L8" s="73"/>
      <c r="M8" s="74"/>
    </row>
    <row r="9" spans="1:13" ht="24.95" customHeight="1">
      <c r="A9" s="81" t="s">
        <v>492</v>
      </c>
      <c r="B9" s="82">
        <f>SUM(B10:B13)</f>
        <v>0</v>
      </c>
      <c r="C9" s="81" t="str">
        <f>IF(B9='1추일입'!X6,"OK","@@")</f>
        <v>@@</v>
      </c>
      <c r="D9" s="82">
        <f>SUM(D10:D13)</f>
        <v>0</v>
      </c>
      <c r="E9" s="81" t="e">
        <f>IF(D9='1추일출'!#REF!,"OK","@@")</f>
        <v>#REF!</v>
      </c>
      <c r="F9" s="82">
        <f>SUM(F10:F13)</f>
        <v>0</v>
      </c>
      <c r="H9" s="81" t="s">
        <v>492</v>
      </c>
      <c r="I9" s="82">
        <f>SUM(I10:I13)</f>
        <v>0</v>
      </c>
      <c r="J9" s="81" t="str">
        <f>IF(I9='1추일입'!X6,"OK","@@")</f>
        <v>@@</v>
      </c>
      <c r="K9" s="82">
        <f>SUM(K10:K13)</f>
        <v>0</v>
      </c>
      <c r="L9" s="81" t="e">
        <f>IF(K9='1추일출'!#REF!,"OK","@@")</f>
        <v>#REF!</v>
      </c>
      <c r="M9" s="82">
        <f>SUM(M10:M13)</f>
        <v>0</v>
      </c>
    </row>
    <row r="10" spans="1:13" ht="24.95" customHeight="1">
      <c r="A10" s="73" t="s">
        <v>493</v>
      </c>
      <c r="B10" s="74">
        <f>SUMIFS('1추일입'!$Y$6:$Y$72,'1추일입'!$W$6:$W$72,검증!A10)</f>
        <v>0</v>
      </c>
      <c r="C10" s="73"/>
      <c r="D10" s="74">
        <f>SUMIFS('1추일출'!$AA$6:$AA$18,'1추일출'!$Y$6:$Y$18,검증!A10)</f>
        <v>0</v>
      </c>
      <c r="E10" s="73"/>
      <c r="F10" s="74">
        <f>D10-B10</f>
        <v>0</v>
      </c>
      <c r="H10" s="73" t="s">
        <v>493</v>
      </c>
      <c r="I10" s="74">
        <f>SUMIFS('1추일입'!$AD$6:$AD$72,'1추일입'!$AB$6:$AB$72,검증!H10)</f>
        <v>0</v>
      </c>
      <c r="J10" s="73"/>
      <c r="K10" s="74">
        <f>SUMIFS('1추일출'!$AF$6:$AF$18,'1추일출'!$AD$6:$AD$18,검증!H10)</f>
        <v>0</v>
      </c>
      <c r="L10" s="73"/>
      <c r="M10" s="74">
        <f>K10-I10</f>
        <v>0</v>
      </c>
    </row>
    <row r="11" spans="1:13" ht="24.95" customHeight="1">
      <c r="A11" s="73" t="s">
        <v>499</v>
      </c>
      <c r="B11" s="74">
        <f>SUMIFS('1추일입'!$Y$6:$Y$72,'1추일입'!$W$6:$W$72,검증!A11)</f>
        <v>0</v>
      </c>
      <c r="C11" s="73"/>
      <c r="D11" s="74">
        <f>SUMIFS('1추일출'!$AA$6:$AA$18,'1추일출'!$Y$6:$Y$18,검증!A11)</f>
        <v>0</v>
      </c>
      <c r="E11" s="73"/>
      <c r="F11" s="74">
        <f t="shared" ref="F11:F13" si="0">D11-B11</f>
        <v>0</v>
      </c>
      <c r="H11" s="73" t="s">
        <v>499</v>
      </c>
      <c r="I11" s="74">
        <f>SUMIFS('1추일입'!$AD$6:$AD$72,'1추일입'!$AB$6:$AB$72,검증!H11)</f>
        <v>0</v>
      </c>
      <c r="J11" s="73"/>
      <c r="K11" s="74">
        <f>SUMIFS('1추일출'!$AF$6:$AF$18,'1추일출'!$AD$6:$AD$18,검증!H11)</f>
        <v>0</v>
      </c>
      <c r="L11" s="73"/>
      <c r="M11" s="74">
        <f t="shared" ref="M11:M13" si="1">K11-I11</f>
        <v>0</v>
      </c>
    </row>
    <row r="12" spans="1:13" ht="24.95" customHeight="1">
      <c r="A12" s="73" t="s">
        <v>494</v>
      </c>
      <c r="B12" s="74">
        <f>SUMIFS('1추일입'!$Y$6:$Y$72,'1추일입'!$W$6:$W$72,검증!A12)</f>
        <v>0</v>
      </c>
      <c r="C12" s="73"/>
      <c r="D12" s="74">
        <f>SUMIFS('1추일출'!$AA$6:$AA$18,'1추일출'!$Y$6:$Y$18,검증!A12)</f>
        <v>0</v>
      </c>
      <c r="E12" s="73"/>
      <c r="F12" s="74">
        <f t="shared" si="0"/>
        <v>0</v>
      </c>
      <c r="H12" s="73" t="s">
        <v>494</v>
      </c>
      <c r="I12" s="74">
        <f>SUMIFS('1추일입'!$AD$6:$AD$72,'1추일입'!$AB$6:$AB$72,검증!H12)</f>
        <v>0</v>
      </c>
      <c r="J12" s="73"/>
      <c r="K12" s="74">
        <f>SUMIFS('1추일출'!$AF$6:$AF$18,'1추일출'!$AD$6:$AD$18,검증!H12)</f>
        <v>0</v>
      </c>
      <c r="L12" s="73"/>
      <c r="M12" s="74">
        <f t="shared" si="1"/>
        <v>0</v>
      </c>
    </row>
    <row r="13" spans="1:13" ht="24.95" customHeight="1">
      <c r="A13" s="73" t="s">
        <v>495</v>
      </c>
      <c r="B13" s="74">
        <f>SUMIFS('1추일입'!$Y$6:$Y$72,'1추일입'!$W$6:$W$72,검증!A13)</f>
        <v>0</v>
      </c>
      <c r="C13" s="73"/>
      <c r="D13" s="74">
        <f>SUMIFS('1추일출'!$AA$6:$AA$18,'1추일출'!$Y$6:$Y$18,검증!A13)</f>
        <v>0</v>
      </c>
      <c r="E13" s="73"/>
      <c r="F13" s="74">
        <f t="shared" si="0"/>
        <v>0</v>
      </c>
      <c r="H13" s="73" t="s">
        <v>495</v>
      </c>
      <c r="I13" s="74">
        <f>SUMIFS('1추일입'!$AD$6:$AD$72,'1추일입'!$AB$6:$AB$72,검증!H13)</f>
        <v>0</v>
      </c>
      <c r="J13" s="73"/>
      <c r="K13" s="74">
        <f>SUMIFS('1추일출'!$AF$6:$AF$18,'1추일출'!$AD$6:$AD$18,검증!H13)</f>
        <v>0</v>
      </c>
      <c r="L13" s="73"/>
      <c r="M13" s="7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workbookViewId="0">
      <selection activeCell="F10" sqref="F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9" customWidth="1"/>
    <col min="11" max="15" width="15.625" customWidth="1"/>
  </cols>
  <sheetData>
    <row r="1" spans="1:15" ht="66.75" customHeight="1">
      <c r="A1" s="59" t="s">
        <v>578</v>
      </c>
      <c r="B1" s="4"/>
      <c r="C1" s="4"/>
      <c r="D1" s="4"/>
      <c r="E1" s="4"/>
      <c r="F1" s="4"/>
      <c r="G1" s="4"/>
      <c r="H1" s="4"/>
      <c r="I1" s="4"/>
      <c r="J1" s="68"/>
    </row>
    <row r="2" spans="1:15" ht="18" customHeight="1"/>
    <row r="3" spans="1:15" ht="31.5" customHeight="1">
      <c r="A3" s="48" t="s">
        <v>441</v>
      </c>
      <c r="C3" s="86" t="s">
        <v>442</v>
      </c>
      <c r="D3" s="52">
        <f>SUM(C7:D7)</f>
        <v>0</v>
      </c>
      <c r="F3" s="86" t="s">
        <v>443</v>
      </c>
      <c r="G3" s="52">
        <f>SUM(F7:G7)</f>
        <v>0</v>
      </c>
      <c r="H3" s="156"/>
    </row>
    <row r="4" spans="1:15" ht="15" customHeight="1" thickBot="1">
      <c r="C4" s="61"/>
      <c r="D4" s="61"/>
      <c r="E4" s="61"/>
      <c r="F4" s="63" t="s">
        <v>471</v>
      </c>
      <c r="G4" s="61"/>
      <c r="H4" s="61"/>
      <c r="I4" s="16" t="s">
        <v>444</v>
      </c>
      <c r="J4" s="69"/>
    </row>
    <row r="5" spans="1:15" ht="28.5" customHeight="1">
      <c r="A5" s="335" t="s">
        <v>445</v>
      </c>
      <c r="B5" s="337" t="s">
        <v>446</v>
      </c>
      <c r="C5" s="341" t="s">
        <v>447</v>
      </c>
      <c r="D5" s="342"/>
      <c r="E5" s="343"/>
      <c r="F5" s="341" t="s">
        <v>448</v>
      </c>
      <c r="G5" s="342"/>
      <c r="H5" s="343"/>
      <c r="I5" s="339" t="s">
        <v>449</v>
      </c>
      <c r="J5" s="64"/>
      <c r="K5" s="60" t="s">
        <v>478</v>
      </c>
      <c r="L5" s="71"/>
      <c r="M5" s="71"/>
      <c r="N5" s="71"/>
      <c r="O5" s="71"/>
    </row>
    <row r="6" spans="1:15" ht="28.5" customHeight="1">
      <c r="A6" s="336"/>
      <c r="B6" s="338"/>
      <c r="C6" s="154" t="s">
        <v>459</v>
      </c>
      <c r="D6" s="154" t="s">
        <v>460</v>
      </c>
      <c r="E6" s="154" t="s">
        <v>561</v>
      </c>
      <c r="F6" s="154" t="s">
        <v>459</v>
      </c>
      <c r="G6" s="154" t="s">
        <v>460</v>
      </c>
      <c r="H6" s="154" t="s">
        <v>561</v>
      </c>
      <c r="I6" s="340"/>
      <c r="J6" s="64"/>
      <c r="K6" s="89" t="s">
        <v>445</v>
      </c>
      <c r="L6" s="89" t="s">
        <v>475</v>
      </c>
      <c r="M6" s="89" t="s">
        <v>476</v>
      </c>
      <c r="N6" s="89" t="s">
        <v>477</v>
      </c>
      <c r="O6" s="89" t="s">
        <v>482</v>
      </c>
    </row>
    <row r="7" spans="1:15" ht="28.5" customHeight="1">
      <c r="A7" s="91" t="s">
        <v>450</v>
      </c>
      <c r="B7" s="87">
        <f>SUM(B8:B17)</f>
        <v>0</v>
      </c>
      <c r="C7" s="87">
        <f t="shared" ref="C7:I7" si="0">SUM(C8:C17)</f>
        <v>0</v>
      </c>
      <c r="D7" s="87">
        <f t="shared" si="0"/>
        <v>0</v>
      </c>
      <c r="E7" s="87">
        <f t="shared" si="0"/>
        <v>0</v>
      </c>
      <c r="F7" s="87">
        <f t="shared" si="0"/>
        <v>0</v>
      </c>
      <c r="G7" s="87">
        <f t="shared" si="0"/>
        <v>0</v>
      </c>
      <c r="H7" s="87">
        <f t="shared" si="0"/>
        <v>0</v>
      </c>
      <c r="I7" s="92">
        <f t="shared" si="0"/>
        <v>0</v>
      </c>
      <c r="J7" s="70"/>
      <c r="K7" s="72" t="s">
        <v>480</v>
      </c>
      <c r="L7" s="87">
        <f>SUM(L8:L9)</f>
        <v>0</v>
      </c>
      <c r="M7" s="87" t="e">
        <f>SUM(M8:M9)</f>
        <v>#REF!</v>
      </c>
      <c r="N7" s="88" t="e">
        <f>L7-M7</f>
        <v>#REF!</v>
      </c>
      <c r="O7" s="90"/>
    </row>
    <row r="8" spans="1:15" ht="28.5" customHeight="1">
      <c r="A8" s="54" t="s">
        <v>451</v>
      </c>
      <c r="B8" s="50">
        <f>B31</f>
        <v>0</v>
      </c>
      <c r="C8" s="50">
        <f>SUMIFS('1추일입'!N$6:N$72,'1추일입'!$A$6:$A$72,총괄표!$A8)+SUMIFS('1추특입'!N$6:N$16,'1추특입'!$A$6:$A$16,총괄표!$A8)</f>
        <v>0</v>
      </c>
      <c r="D8" s="50">
        <f>SUMIFS('1추일입'!O$6:O$72,'1추일입'!$A$6:$A$72,총괄표!$A8)+SUMIFS('1추특입'!O$6:O$16,'1추특입'!$A$6:$A$16,총괄표!$A8)</f>
        <v>0</v>
      </c>
      <c r="E8" s="50">
        <f>D8+C8</f>
        <v>0</v>
      </c>
      <c r="F8" s="50">
        <f>SUMIFS('1추일출'!P$6:P$18,'1추일출'!$B$6:$B$18,총괄표!$A8)+SUMIFS('1추특출'!O$6:O$22,'1추특출'!$A$6:$A$22,총괄표!$A8)</f>
        <v>0</v>
      </c>
      <c r="G8" s="50">
        <f>SUMIFS('1추일출'!Q$6:Q$18,'1추일출'!$B$6:$B$18,총괄표!$A8)+SUMIFS('1추특출'!P$6:P$22,'1추특출'!$A$6:$A$22,총괄표!$A8)</f>
        <v>0</v>
      </c>
      <c r="H8" s="50">
        <f t="shared" ref="H8:H17" si="1">G8+F8</f>
        <v>0</v>
      </c>
      <c r="I8" s="55">
        <f>B8+F8+G8</f>
        <v>0</v>
      </c>
      <c r="J8" s="70"/>
      <c r="K8" s="51" t="s">
        <v>462</v>
      </c>
      <c r="L8" s="52">
        <f>SUM(C24:D24)</f>
        <v>0</v>
      </c>
      <c r="M8" s="52" t="e">
        <f>SUM(F24:G24)</f>
        <v>#REF!</v>
      </c>
      <c r="N8" s="52" t="e">
        <f>L8-M8</f>
        <v>#REF!</v>
      </c>
      <c r="O8" s="333" t="s">
        <v>481</v>
      </c>
    </row>
    <row r="9" spans="1:15" ht="28.5" customHeight="1">
      <c r="A9" s="54" t="s">
        <v>452</v>
      </c>
      <c r="B9" s="50">
        <f t="shared" ref="B9:B17" si="2">B32</f>
        <v>0</v>
      </c>
      <c r="C9" s="50">
        <f>SUMIFS('1추일입'!N$6:N$72,'1추일입'!$A$6:$A$72,총괄표!$A9)+SUMIFS('1추특입'!N$6:N$16,'1추특입'!$A$6:$A$16,총괄표!$A9)</f>
        <v>0</v>
      </c>
      <c r="D9" s="50">
        <f>SUMIFS('1추일입'!O$6:O$72,'1추일입'!$A$6:$A$72,총괄표!$A9)+SUMIFS('1추특입'!O$6:O$16,'1추특입'!$A$6:$A$16,총괄표!$A9)</f>
        <v>0</v>
      </c>
      <c r="E9" s="50">
        <f t="shared" ref="E9:E17" si="3">D9+C9</f>
        <v>0</v>
      </c>
      <c r="F9" s="50">
        <f>SUMIFS('1추일출'!P$6:P$18,'1추일출'!$B$6:$B$18,총괄표!$A9)+SUMIFS('1추특출'!O$6:O$22,'1추특출'!$A$6:$A$22,총괄표!$A9)</f>
        <v>0</v>
      </c>
      <c r="G9" s="50">
        <f>SUMIFS('1추일출'!Q$6:Q$18,'1추일출'!$B$6:$B$18,총괄표!$A9)+SUMIFS('1추특출'!P$6:P$22,'1추특출'!$A$6:$A$22,총괄표!$A9)</f>
        <v>0</v>
      </c>
      <c r="H9" s="50">
        <f t="shared" si="1"/>
        <v>0</v>
      </c>
      <c r="I9" s="55">
        <f t="shared" ref="I9:I17" si="4">B9+F9+G9</f>
        <v>0</v>
      </c>
      <c r="J9" s="70"/>
      <c r="K9" s="51" t="s">
        <v>479</v>
      </c>
      <c r="L9" s="52">
        <f>SUM(C25:D25)</f>
        <v>0</v>
      </c>
      <c r="M9" s="52">
        <f>SUM(F25:G25)</f>
        <v>0</v>
      </c>
      <c r="N9" s="52">
        <f>L9-M9</f>
        <v>0</v>
      </c>
      <c r="O9" s="334"/>
    </row>
    <row r="10" spans="1:15" ht="28.5" customHeight="1">
      <c r="A10" s="54" t="s">
        <v>453</v>
      </c>
      <c r="B10" s="50">
        <f t="shared" si="2"/>
        <v>0</v>
      </c>
      <c r="C10" s="50">
        <f>SUMIFS('1추일입'!N$6:N$72,'1추일입'!$A$6:$A$72,총괄표!$A10)+SUMIFS('1추특입'!N$6:N$16,'1추특입'!$A$6:$A$16,총괄표!$A10)</f>
        <v>0</v>
      </c>
      <c r="D10" s="50">
        <f>SUMIFS('1추일입'!O$6:O$72,'1추일입'!$A$6:$A$72,총괄표!$A10)+SUMIFS('1추특입'!O$6:O$16,'1추특입'!$A$6:$A$16,총괄표!$A10)</f>
        <v>0</v>
      </c>
      <c r="E10" s="50">
        <f t="shared" si="3"/>
        <v>0</v>
      </c>
      <c r="F10" s="50">
        <f>SUMIFS('1추일출'!P$6:P$18,'1추일출'!$B$6:$B$18,총괄표!$A10)+SUMIFS('1추특출'!O$6:O$22,'1추특출'!$A$6:$A$22,총괄표!$A10)</f>
        <v>0</v>
      </c>
      <c r="G10" s="50">
        <f>SUMIFS('1추일출'!Q$6:Q$18,'1추일출'!$B$6:$B$18,총괄표!$A10)+SUMIFS('1추특출'!P$6:P$22,'1추특출'!$A$6:$A$22,총괄표!$A10)</f>
        <v>0</v>
      </c>
      <c r="H10" s="50">
        <f t="shared" si="1"/>
        <v>0</v>
      </c>
      <c r="I10" s="55">
        <f t="shared" si="4"/>
        <v>0</v>
      </c>
      <c r="J10" s="70"/>
    </row>
    <row r="11" spans="1:15" ht="28.5" customHeight="1">
      <c r="A11" s="54" t="s">
        <v>454</v>
      </c>
      <c r="B11" s="50">
        <f t="shared" si="2"/>
        <v>0</v>
      </c>
      <c r="C11" s="50">
        <f>SUMIFS('1추일입'!N$6:N$72,'1추일입'!$A$6:$A$72,총괄표!$A11)+SUMIFS('1추특입'!N$6:N$16,'1추특입'!$A$6:$A$16,총괄표!$A11)</f>
        <v>0</v>
      </c>
      <c r="D11" s="50">
        <f>SUMIFS('1추일입'!O$6:O$72,'1추일입'!$A$6:$A$72,총괄표!$A11)+SUMIFS('1추특입'!O$6:O$16,'1추특입'!$A$6:$A$16,총괄표!$A11)</f>
        <v>0</v>
      </c>
      <c r="E11" s="50">
        <f t="shared" si="3"/>
        <v>0</v>
      </c>
      <c r="F11" s="50">
        <f>SUMIFS('1추일출'!P$6:P$18,'1추일출'!$B$6:$B$18,총괄표!$A11)+SUMIFS('1추특출'!O$6:O$22,'1추특출'!$A$6:$A$22,총괄표!$A11)</f>
        <v>0</v>
      </c>
      <c r="G11" s="50">
        <f>SUMIFS('1추일출'!Q$6:Q$18,'1추일출'!$B$6:$B$18,총괄표!$A11)+SUMIFS('1추특출'!P$6:P$22,'1추특출'!$A$6:$A$22,총괄표!$A11)</f>
        <v>0</v>
      </c>
      <c r="H11" s="50">
        <f t="shared" si="1"/>
        <v>0</v>
      </c>
      <c r="I11" s="55">
        <f t="shared" si="4"/>
        <v>0</v>
      </c>
      <c r="J11" s="70"/>
    </row>
    <row r="12" spans="1:15" ht="28.5" customHeight="1">
      <c r="A12" s="54" t="s">
        <v>455</v>
      </c>
      <c r="B12" s="50">
        <f t="shared" si="2"/>
        <v>0</v>
      </c>
      <c r="C12" s="50">
        <f>SUMIFS('1추일입'!N$6:N$72,'1추일입'!$A$6:$A$72,총괄표!$A12)+SUMIFS('1추특입'!N$6:N$16,'1추특입'!$A$6:$A$16,총괄표!$A12)</f>
        <v>0</v>
      </c>
      <c r="D12" s="50">
        <f>SUMIFS('1추일입'!O$6:O$72,'1추일입'!$A$6:$A$72,총괄표!$A12)+SUMIFS('1추특입'!O$6:O$16,'1추특입'!$A$6:$A$16,총괄표!$A12)</f>
        <v>0</v>
      </c>
      <c r="E12" s="50">
        <f t="shared" si="3"/>
        <v>0</v>
      </c>
      <c r="F12" s="50">
        <f>SUMIFS('1추일출'!P$6:P$18,'1추일출'!$B$6:$B$18,총괄표!$A12)+SUMIFS('1추특출'!O$6:O$22,'1추특출'!$A$6:$A$22,총괄표!$A12)</f>
        <v>0</v>
      </c>
      <c r="G12" s="50">
        <f>SUMIFS('1추일출'!Q$6:Q$18,'1추일출'!$B$6:$B$18,총괄표!$A12)+SUMIFS('1추특출'!P$6:P$22,'1추특출'!$A$6:$A$22,총괄표!$A12)</f>
        <v>0</v>
      </c>
      <c r="H12" s="50">
        <f t="shared" si="1"/>
        <v>0</v>
      </c>
      <c r="I12" s="55">
        <f t="shared" si="4"/>
        <v>0</v>
      </c>
      <c r="J12" s="70"/>
    </row>
    <row r="13" spans="1:15" ht="28.5" customHeight="1">
      <c r="A13" s="54" t="s">
        <v>456</v>
      </c>
      <c r="B13" s="50">
        <f t="shared" si="2"/>
        <v>0</v>
      </c>
      <c r="C13" s="50">
        <f>SUMIFS('1추일입'!N$6:N$72,'1추일입'!$A$6:$A$72,총괄표!$A13)+SUMIFS('1추특입'!N$6:N$16,'1추특입'!$A$6:$A$16,총괄표!$A13)</f>
        <v>0</v>
      </c>
      <c r="D13" s="50">
        <f>SUMIFS('1추일입'!O$6:O$72,'1추일입'!$A$6:$A$72,총괄표!$A13)+SUMIFS('1추특입'!O$6:O$16,'1추특입'!$A$6:$A$16,총괄표!$A13)</f>
        <v>0</v>
      </c>
      <c r="E13" s="50">
        <f t="shared" si="3"/>
        <v>0</v>
      </c>
      <c r="F13" s="50">
        <f>SUMIFS('1추일출'!P$6:P$18,'1추일출'!$B$6:$B$18,총괄표!$A13)+SUMIFS('1추특출'!O$6:O$22,'1추특출'!$A$6:$A$22,총괄표!$A13)</f>
        <v>0</v>
      </c>
      <c r="G13" s="50">
        <f>SUMIFS('1추일출'!Q$6:Q$18,'1추일출'!$B$6:$B$18,총괄표!$A13)+SUMIFS('1추특출'!P$6:P$22,'1추특출'!$A$6:$A$22,총괄표!$A13)</f>
        <v>0</v>
      </c>
      <c r="H13" s="50">
        <f t="shared" si="1"/>
        <v>0</v>
      </c>
      <c r="I13" s="55">
        <f t="shared" si="4"/>
        <v>0</v>
      </c>
      <c r="J13" s="70"/>
    </row>
    <row r="14" spans="1:15" ht="28.5" customHeight="1">
      <c r="A14" s="54" t="s">
        <v>457</v>
      </c>
      <c r="B14" s="50">
        <f t="shared" si="2"/>
        <v>0</v>
      </c>
      <c r="C14" s="50">
        <f>SUMIFS('1추일입'!N$6:N$72,'1추일입'!$A$6:$A$72,총괄표!$A14)+SUMIFS('1추특입'!N$6:N$16,'1추특입'!$A$6:$A$16,총괄표!$A14)</f>
        <v>0</v>
      </c>
      <c r="D14" s="50">
        <f>SUMIFS('1추일입'!O$6:O$72,'1추일입'!$A$6:$A$72,총괄표!$A14)+SUMIFS('1추특입'!O$6:O$16,'1추특입'!$A$6:$A$16,총괄표!$A14)</f>
        <v>0</v>
      </c>
      <c r="E14" s="50">
        <f t="shared" si="3"/>
        <v>0</v>
      </c>
      <c r="F14" s="50">
        <f>SUMIFS('1추일출'!P$6:P$18,'1추일출'!$B$6:$B$18,총괄표!$A14)+SUMIFS('1추특출'!O$6:O$22,'1추특출'!$A$6:$A$22,총괄표!$A14)</f>
        <v>0</v>
      </c>
      <c r="G14" s="50">
        <f>SUMIFS('1추일출'!Q$6:Q$18,'1추일출'!$B$6:$B$18,총괄표!$A14)+SUMIFS('1추특출'!P$6:P$22,'1추특출'!$A$6:$A$22,총괄표!$A14)</f>
        <v>0</v>
      </c>
      <c r="H14" s="50">
        <f t="shared" si="1"/>
        <v>0</v>
      </c>
      <c r="I14" s="55">
        <f t="shared" si="4"/>
        <v>0</v>
      </c>
      <c r="J14" s="70"/>
    </row>
    <row r="15" spans="1:15" ht="28.5" customHeight="1">
      <c r="A15" s="54" t="s">
        <v>458</v>
      </c>
      <c r="B15" s="50">
        <f t="shared" si="2"/>
        <v>0</v>
      </c>
      <c r="C15" s="50">
        <f>SUMIFS('1추일입'!N$6:N$72,'1추일입'!$A$6:$A$72,총괄표!$A15)+SUMIFS('1추특입'!N$6:N$16,'1추특입'!$A$6:$A$16,총괄표!$A15)</f>
        <v>0</v>
      </c>
      <c r="D15" s="50">
        <f>SUMIFS('1추일입'!O$6:O$72,'1추일입'!$A$6:$A$72,총괄표!$A15)+SUMIFS('1추특입'!O$6:O$16,'1추특입'!$A$6:$A$16,총괄표!$A15)</f>
        <v>0</v>
      </c>
      <c r="E15" s="50">
        <f t="shared" si="3"/>
        <v>0</v>
      </c>
      <c r="F15" s="50">
        <f>SUMIFS('1추일출'!P$6:P$18,'1추일출'!$B$6:$B$18,총괄표!$A15)+SUMIFS('1추특출'!O$6:O$22,'1추특출'!$A$6:$A$22,총괄표!$A15)</f>
        <v>0</v>
      </c>
      <c r="G15" s="50">
        <f>SUMIFS('1추일출'!Q$6:Q$18,'1추일출'!$B$6:$B$18,총괄표!$A15)+SUMIFS('1추특출'!P$6:P$22,'1추특출'!$A$6:$A$22,총괄표!$A15)</f>
        <v>0</v>
      </c>
      <c r="H15" s="50">
        <f t="shared" si="1"/>
        <v>0</v>
      </c>
      <c r="I15" s="55">
        <f t="shared" si="4"/>
        <v>0</v>
      </c>
      <c r="J15" s="70"/>
    </row>
    <row r="16" spans="1:15" ht="28.5" customHeight="1">
      <c r="A16" s="93" t="s">
        <v>502</v>
      </c>
      <c r="B16" s="50">
        <f t="shared" si="2"/>
        <v>0</v>
      </c>
      <c r="C16" s="50">
        <f>SUMIFS('1추일입'!N$6:N$72,'1추일입'!$A$6:$A$72,총괄표!$A16)+SUMIFS('1추특입'!N$6:N$16,'1추특입'!$A$6:$A$16,총괄표!$A16)</f>
        <v>0</v>
      </c>
      <c r="D16" s="50">
        <f>SUMIFS('1추일입'!O$6:O$72,'1추일입'!$A$6:$A$72,총괄표!$A16)+SUMIFS('1추특입'!O$6:O$16,'1추특입'!$A$6:$A$16,총괄표!$A16)</f>
        <v>0</v>
      </c>
      <c r="E16" s="50">
        <f t="shared" si="3"/>
        <v>0</v>
      </c>
      <c r="F16" s="50">
        <f>SUMIFS('1추일출'!P$6:P$18,'1추일출'!$B$6:$B$18,총괄표!$A16)+SUMIFS('1추특출'!O$6:O$22,'1추특출'!$A$6:$A$22,총괄표!$A16)</f>
        <v>0</v>
      </c>
      <c r="G16" s="50">
        <f>SUMIFS('1추일출'!Q$6:Q$18,'1추일출'!$B$6:$B$18,총괄표!$A16)+SUMIFS('1추특출'!P$6:P$22,'1추특출'!$A$6:$A$22,총괄표!$A16)</f>
        <v>0</v>
      </c>
      <c r="H16" s="50">
        <f t="shared" si="1"/>
        <v>0</v>
      </c>
      <c r="I16" s="55">
        <f t="shared" ref="I16" si="5">B16+F16+G16</f>
        <v>0</v>
      </c>
      <c r="J16" s="70"/>
    </row>
    <row r="17" spans="1:13" ht="28.5" customHeight="1" thickBot="1">
      <c r="A17" s="56" t="s">
        <v>568</v>
      </c>
      <c r="B17" s="57">
        <f t="shared" si="2"/>
        <v>0</v>
      </c>
      <c r="C17" s="57">
        <f>SUMIFS('1추일입'!N$6:N$72,'1추일입'!$A$6:$A$72,총괄표!$A17)+SUMIFS('1추특입'!N$6:N$16,'1추특입'!$A$6:$A$16,총괄표!$A17)</f>
        <v>0</v>
      </c>
      <c r="D17" s="57">
        <f>SUMIFS('1추일입'!O$6:O$72,'1추일입'!$A$6:$A$72,총괄표!$A17)+SUMIFS('1추특입'!O$6:O$16,'1추특입'!$A$6:$A$16,총괄표!$A17)</f>
        <v>0</v>
      </c>
      <c r="E17" s="57">
        <f t="shared" si="3"/>
        <v>0</v>
      </c>
      <c r="F17" s="57">
        <f>SUMIFS('1추일출'!P$6:P$18,'1추일출'!$B$6:$B$18,총괄표!$A17)+SUMIFS('1추특출'!O$6:O$22,'1추특출'!$A$6:$A$22,총괄표!$A17)</f>
        <v>0</v>
      </c>
      <c r="G17" s="57">
        <f>SUMIFS('1추일출'!Q$6:Q$18,'1추일출'!$B$6:$B$18,총괄표!$A17)+SUMIFS('1추특출'!P$6:P$22,'1추특출'!$A$6:$A$22,총괄표!$A17)</f>
        <v>0</v>
      </c>
      <c r="H17" s="57">
        <f t="shared" si="1"/>
        <v>0</v>
      </c>
      <c r="I17" s="58">
        <f t="shared" si="4"/>
        <v>0</v>
      </c>
      <c r="J17" s="70"/>
    </row>
    <row r="18" spans="1:13" ht="28.5" customHeight="1"/>
    <row r="19" spans="1:13" ht="28.5" customHeight="1">
      <c r="A19" s="48" t="s">
        <v>461</v>
      </c>
    </row>
    <row r="20" spans="1:13" ht="28.5" customHeight="1" thickBot="1">
      <c r="I20" s="16" t="s">
        <v>444</v>
      </c>
      <c r="J20" s="69"/>
    </row>
    <row r="21" spans="1:13" ht="20.25" customHeight="1">
      <c r="A21" s="335" t="s">
        <v>445</v>
      </c>
      <c r="B21" s="337" t="s">
        <v>446</v>
      </c>
      <c r="C21" s="341" t="s">
        <v>447</v>
      </c>
      <c r="D21" s="342"/>
      <c r="E21" s="343"/>
      <c r="F21" s="341" t="s">
        <v>448</v>
      </c>
      <c r="G21" s="342"/>
      <c r="H21" s="343"/>
      <c r="I21" s="339" t="s">
        <v>449</v>
      </c>
      <c r="J21" s="64"/>
      <c r="K21" s="66" t="s">
        <v>472</v>
      </c>
      <c r="L21" s="67"/>
      <c r="M21" s="61"/>
    </row>
    <row r="22" spans="1:13" ht="20.25" customHeight="1">
      <c r="A22" s="336"/>
      <c r="B22" s="338"/>
      <c r="C22" s="154" t="s">
        <v>459</v>
      </c>
      <c r="D22" s="154" t="s">
        <v>460</v>
      </c>
      <c r="E22" s="154" t="s">
        <v>561</v>
      </c>
      <c r="F22" s="154" t="s">
        <v>459</v>
      </c>
      <c r="G22" s="154" t="s">
        <v>460</v>
      </c>
      <c r="H22" s="154" t="s">
        <v>561</v>
      </c>
      <c r="I22" s="340"/>
      <c r="J22" s="64"/>
      <c r="K22" s="62" t="s">
        <v>473</v>
      </c>
      <c r="L22" s="66" t="s">
        <v>474</v>
      </c>
      <c r="M22" s="61"/>
    </row>
    <row r="23" spans="1:13" ht="28.5" customHeight="1">
      <c r="A23" s="91" t="s">
        <v>480</v>
      </c>
      <c r="B23" s="87">
        <f>SUM(B24:B25)</f>
        <v>0</v>
      </c>
      <c r="C23" s="87">
        <f t="shared" ref="C23:I23" si="6">SUM(C24:C25)</f>
        <v>0</v>
      </c>
      <c r="D23" s="87">
        <f t="shared" si="6"/>
        <v>0</v>
      </c>
      <c r="E23" s="87">
        <f t="shared" si="6"/>
        <v>0</v>
      </c>
      <c r="F23" s="87" t="e">
        <f t="shared" si="6"/>
        <v>#REF!</v>
      </c>
      <c r="G23" s="87" t="e">
        <f t="shared" si="6"/>
        <v>#REF!</v>
      </c>
      <c r="H23" s="87" t="e">
        <f t="shared" si="6"/>
        <v>#REF!</v>
      </c>
      <c r="I23" s="92" t="e">
        <f t="shared" si="6"/>
        <v>#REF!</v>
      </c>
      <c r="J23" s="70"/>
      <c r="K23" s="65">
        <f>SUM(K24:K25)</f>
        <v>0</v>
      </c>
      <c r="L23" s="65" t="e">
        <f>I23-K23</f>
        <v>#REF!</v>
      </c>
      <c r="M23" s="61"/>
    </row>
    <row r="24" spans="1:13" ht="28.5" customHeight="1">
      <c r="A24" s="54" t="s">
        <v>462</v>
      </c>
      <c r="B24" s="50">
        <f>D30</f>
        <v>0</v>
      </c>
      <c r="C24" s="50">
        <f>'1추일입'!N6</f>
        <v>0</v>
      </c>
      <c r="D24" s="50">
        <f>'1추일입'!O6</f>
        <v>0</v>
      </c>
      <c r="E24" s="50">
        <f>D24+C24</f>
        <v>0</v>
      </c>
      <c r="F24" s="50" t="e">
        <f>'1추일출'!#REF!</f>
        <v>#REF!</v>
      </c>
      <c r="G24" s="50" t="e">
        <f>'1추일출'!#REF!</f>
        <v>#REF!</v>
      </c>
      <c r="H24" s="50" t="e">
        <f>G24+F24</f>
        <v>#REF!</v>
      </c>
      <c r="I24" s="55" t="e">
        <f>B24+F24+G24</f>
        <v>#REF!</v>
      </c>
      <c r="J24" s="70"/>
      <c r="K24" s="65">
        <f>B24+C24+D24</f>
        <v>0</v>
      </c>
      <c r="L24" s="65" t="e">
        <f t="shared" ref="L24:L25" si="7">I24-K24</f>
        <v>#REF!</v>
      </c>
      <c r="M24" s="61"/>
    </row>
    <row r="25" spans="1:13" ht="28.5" customHeight="1" thickBot="1">
      <c r="A25" s="56" t="s">
        <v>463</v>
      </c>
      <c r="B25" s="57">
        <f>E30+F30</f>
        <v>0</v>
      </c>
      <c r="C25" s="57">
        <f>'1추특입'!N6</f>
        <v>0</v>
      </c>
      <c r="D25" s="57">
        <f>'1추특입'!O6</f>
        <v>0</v>
      </c>
      <c r="E25" s="57">
        <f>D25+C25</f>
        <v>0</v>
      </c>
      <c r="F25" s="57">
        <f>'1추특출'!O6</f>
        <v>0</v>
      </c>
      <c r="G25" s="57">
        <f>'1추특출'!P6</f>
        <v>0</v>
      </c>
      <c r="H25" s="57">
        <f>G25+F25</f>
        <v>0</v>
      </c>
      <c r="I25" s="58">
        <f>B25+F25+G25</f>
        <v>0</v>
      </c>
      <c r="J25" s="70"/>
      <c r="K25" s="65">
        <f>B25+C25+D25</f>
        <v>0</v>
      </c>
      <c r="L25" s="65">
        <f t="shared" si="7"/>
        <v>0</v>
      </c>
      <c r="M25" s="61"/>
    </row>
    <row r="28" spans="1:13" ht="20.100000000000001" customHeight="1">
      <c r="A28" s="157" t="s">
        <v>563</v>
      </c>
    </row>
    <row r="29" spans="1:13" ht="20.100000000000001" customHeight="1">
      <c r="A29" s="89" t="s">
        <v>464</v>
      </c>
      <c r="B29" s="89" t="s">
        <v>467</v>
      </c>
      <c r="C29" s="89" t="s">
        <v>469</v>
      </c>
      <c r="D29" s="89" t="s">
        <v>462</v>
      </c>
      <c r="E29" s="89" t="s">
        <v>465</v>
      </c>
      <c r="F29" s="89" t="s">
        <v>466</v>
      </c>
    </row>
    <row r="30" spans="1:13" ht="20.100000000000001" customHeight="1">
      <c r="A30" s="72" t="s">
        <v>468</v>
      </c>
      <c r="B30" s="87">
        <f>SUM(B31:B40)</f>
        <v>0</v>
      </c>
      <c r="C30" s="87">
        <f>SUM(C31:C40)</f>
        <v>0</v>
      </c>
      <c r="D30" s="87">
        <f t="shared" ref="D30" si="8">SUM(D31:D40)</f>
        <v>0</v>
      </c>
      <c r="E30" s="87">
        <f t="shared" ref="E30:F30" si="9">SUM(E31:E40)</f>
        <v>0</v>
      </c>
      <c r="F30" s="87">
        <f t="shared" si="9"/>
        <v>0</v>
      </c>
    </row>
    <row r="31" spans="1:13" ht="20.100000000000001" customHeight="1">
      <c r="A31" s="53" t="s">
        <v>451</v>
      </c>
      <c r="B31" s="52">
        <f t="shared" ref="B31:B40" si="10">SUM(D31:G31)</f>
        <v>0</v>
      </c>
      <c r="C31" s="52">
        <f>D31+E31</f>
        <v>0</v>
      </c>
      <c r="D31" s="52"/>
      <c r="E31" s="52"/>
      <c r="F31" s="52"/>
    </row>
    <row r="32" spans="1:13" ht="20.100000000000001" customHeight="1">
      <c r="A32" s="53" t="s">
        <v>452</v>
      </c>
      <c r="B32" s="52">
        <f t="shared" si="10"/>
        <v>0</v>
      </c>
      <c r="C32" s="52">
        <f t="shared" ref="C32:C40" si="11">D32+E32</f>
        <v>0</v>
      </c>
      <c r="D32" s="52"/>
      <c r="E32" s="52"/>
      <c r="F32" s="52"/>
    </row>
    <row r="33" spans="1:6" ht="20.100000000000001" customHeight="1">
      <c r="A33" s="53" t="s">
        <v>453</v>
      </c>
      <c r="B33" s="52">
        <f t="shared" si="10"/>
        <v>0</v>
      </c>
      <c r="C33" s="52">
        <f t="shared" si="11"/>
        <v>0</v>
      </c>
      <c r="D33" s="52"/>
      <c r="E33" s="52"/>
      <c r="F33" s="52"/>
    </row>
    <row r="34" spans="1:6" ht="20.100000000000001" customHeight="1">
      <c r="A34" s="53" t="s">
        <v>454</v>
      </c>
      <c r="B34" s="52">
        <f t="shared" si="10"/>
        <v>0</v>
      </c>
      <c r="C34" s="52">
        <f t="shared" si="11"/>
        <v>0</v>
      </c>
      <c r="D34" s="52"/>
      <c r="E34" s="52"/>
      <c r="F34" s="52"/>
    </row>
    <row r="35" spans="1:6" ht="20.100000000000001" customHeight="1">
      <c r="A35" s="53" t="s">
        <v>455</v>
      </c>
      <c r="B35" s="52">
        <f t="shared" si="10"/>
        <v>0</v>
      </c>
      <c r="C35" s="52">
        <f t="shared" si="11"/>
        <v>0</v>
      </c>
      <c r="D35" s="52"/>
      <c r="E35" s="52"/>
      <c r="F35" s="52"/>
    </row>
    <row r="36" spans="1:6" ht="20.100000000000001" customHeight="1">
      <c r="A36" s="53" t="s">
        <v>456</v>
      </c>
      <c r="B36" s="52">
        <f t="shared" si="10"/>
        <v>0</v>
      </c>
      <c r="C36" s="52">
        <f t="shared" si="11"/>
        <v>0</v>
      </c>
      <c r="D36" s="52"/>
      <c r="E36" s="52"/>
      <c r="F36" s="52"/>
    </row>
    <row r="37" spans="1:6" ht="20.100000000000001" customHeight="1">
      <c r="A37" s="53" t="s">
        <v>457</v>
      </c>
      <c r="B37" s="52">
        <f t="shared" si="10"/>
        <v>0</v>
      </c>
      <c r="C37" s="52">
        <f t="shared" si="11"/>
        <v>0</v>
      </c>
      <c r="D37" s="52"/>
      <c r="E37" s="52"/>
      <c r="F37" s="52"/>
    </row>
    <row r="38" spans="1:6" ht="20.100000000000001" customHeight="1">
      <c r="A38" s="53" t="s">
        <v>458</v>
      </c>
      <c r="B38" s="52">
        <f t="shared" si="10"/>
        <v>0</v>
      </c>
      <c r="C38" s="52">
        <f t="shared" si="11"/>
        <v>0</v>
      </c>
      <c r="D38" s="52"/>
      <c r="E38" s="52"/>
      <c r="F38" s="52"/>
    </row>
    <row r="39" spans="1:6" ht="20.100000000000001" customHeight="1">
      <c r="A39" s="53" t="s">
        <v>502</v>
      </c>
      <c r="B39" s="52">
        <f t="shared" ref="B39" si="12">SUM(D39:G39)</f>
        <v>0</v>
      </c>
      <c r="C39" s="52">
        <f t="shared" si="11"/>
        <v>0</v>
      </c>
      <c r="D39" s="52"/>
      <c r="E39" s="52"/>
      <c r="F39" s="52"/>
    </row>
    <row r="40" spans="1:6" ht="20.100000000000001" customHeight="1">
      <c r="A40" s="53" t="s">
        <v>574</v>
      </c>
      <c r="B40" s="52">
        <f t="shared" si="10"/>
        <v>0</v>
      </c>
      <c r="C40" s="52">
        <f t="shared" si="11"/>
        <v>0</v>
      </c>
      <c r="D40" s="52"/>
      <c r="E40" s="52"/>
      <c r="F40" s="52"/>
    </row>
    <row r="42" spans="1:6" ht="20.100000000000001" customHeight="1">
      <c r="A42" s="94" t="s">
        <v>470</v>
      </c>
      <c r="B42" s="52"/>
      <c r="C42" s="52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9" sqref="G9"/>
    </sheetView>
  </sheetViews>
  <sheetFormatPr defaultColWidth="9" defaultRowHeight="50.1" customHeight="1"/>
  <cols>
    <col min="1" max="1" width="14.625" style="203" customWidth="1"/>
    <col min="2" max="3" width="12.625" style="203" customWidth="1"/>
    <col min="4" max="6" width="7.125" style="203" customWidth="1"/>
    <col min="7" max="7" width="41.625" style="203" customWidth="1"/>
    <col min="8" max="10" width="14.625" style="203" customWidth="1"/>
    <col min="11" max="12" width="11.625" style="203" customWidth="1"/>
    <col min="13" max="13" width="14.625" style="203" customWidth="1"/>
    <col min="14" max="15" width="11.625" style="203" customWidth="1"/>
    <col min="16" max="16" width="14.625" style="203" customWidth="1"/>
    <col min="17" max="17" width="7.625" style="203" hidden="1" customWidth="1"/>
    <col min="18" max="18" width="15.875" style="203" bestFit="1" customWidth="1"/>
    <col min="19" max="19" width="17.5" style="203" bestFit="1" customWidth="1"/>
    <col min="20" max="20" width="38.625" style="203" customWidth="1"/>
    <col min="21" max="21" width="6.625" style="203" customWidth="1"/>
    <col min="22" max="22" width="2.625" style="203" customWidth="1"/>
    <col min="23" max="23" width="6.625" style="203" customWidth="1"/>
    <col min="24" max="25" width="11.625" style="203" customWidth="1"/>
    <col min="26" max="26" width="6.625" style="203" customWidth="1"/>
    <col min="27" max="27" width="2.625" style="203" customWidth="1"/>
    <col min="28" max="28" width="6.625" style="203" customWidth="1"/>
    <col min="29" max="30" width="11.625" style="203" customWidth="1"/>
    <col min="31" max="31" width="6.625" style="203" customWidth="1"/>
    <col min="32" max="32" width="2.625" style="203" customWidth="1"/>
    <col min="33" max="33" width="10.625" style="203" customWidth="1"/>
    <col min="34" max="34" width="2.625" style="203" customWidth="1"/>
    <col min="35" max="35" width="10.625" style="203" customWidth="1"/>
    <col min="36" max="36" width="2.625" style="203" customWidth="1"/>
    <col min="37" max="37" width="8.375" style="203" hidden="1" customWidth="1"/>
    <col min="38" max="38" width="2.625" style="203" hidden="1" customWidth="1"/>
    <col min="39" max="39" width="11.625" style="203" customWidth="1"/>
    <col min="40" max="41" width="5.625" style="203" customWidth="1"/>
    <col min="42" max="42" width="2.625" style="203" customWidth="1"/>
    <col min="43" max="43" width="11.625" style="203" customWidth="1"/>
    <col min="44" max="44" width="5.625" style="203" customWidth="1"/>
    <col min="45" max="45" width="9.5" style="203" customWidth="1"/>
    <col min="46" max="16384" width="9" style="203"/>
  </cols>
  <sheetData>
    <row r="1" spans="1:45" ht="35.1" customHeight="1">
      <c r="A1" s="200" t="s">
        <v>591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45" ht="20.25" customHeight="1">
      <c r="A2" s="204" t="s">
        <v>440</v>
      </c>
      <c r="P2" s="258">
        <f>P6-J6</f>
        <v>0</v>
      </c>
      <c r="X2" s="206" t="s">
        <v>437</v>
      </c>
      <c r="AC2" s="206" t="s">
        <v>437</v>
      </c>
    </row>
    <row r="3" spans="1:45" ht="20.25" customHeight="1">
      <c r="J3" s="207"/>
      <c r="K3" s="207"/>
      <c r="L3" s="207"/>
      <c r="M3" s="207"/>
      <c r="N3" s="207"/>
      <c r="O3" s="207"/>
      <c r="P3" s="207"/>
      <c r="T3" s="208" t="s">
        <v>419</v>
      </c>
      <c r="X3" s="209" t="e">
        <f>IF(X6='1추일출'!#REF!,"OK","@@")</f>
        <v>#REF!</v>
      </c>
      <c r="Y3" s="210"/>
      <c r="Z3" s="209" t="str">
        <f>IF(COUNTIF(Z6:Z72,"검토")&gt;0,"@@","OK")</f>
        <v>OK</v>
      </c>
      <c r="AC3" s="209" t="e">
        <f>IF(AC6='1추일출'!#REF!,"OK","@@")</f>
        <v>#REF!</v>
      </c>
      <c r="AD3" s="211">
        <f>N6+O6-AC6-AD6</f>
        <v>0</v>
      </c>
      <c r="AE3" s="209" t="str">
        <f>IF(COUNTIF(AE6:AE72,"검토")&gt;0,"@@","OK")</f>
        <v>OK</v>
      </c>
    </row>
    <row r="4" spans="1:45" s="277" customFormat="1" ht="30" customHeight="1">
      <c r="A4" s="346" t="s">
        <v>410</v>
      </c>
      <c r="B4" s="357" t="s">
        <v>411</v>
      </c>
      <c r="C4" s="355" t="s">
        <v>592</v>
      </c>
      <c r="D4" s="354" t="s">
        <v>418</v>
      </c>
      <c r="E4" s="352" t="s">
        <v>413</v>
      </c>
      <c r="F4" s="354" t="s">
        <v>566</v>
      </c>
      <c r="G4" s="350" t="s">
        <v>569</v>
      </c>
      <c r="H4" s="366" t="s">
        <v>612</v>
      </c>
      <c r="I4" s="366" t="s">
        <v>613</v>
      </c>
      <c r="J4" s="348" t="s">
        <v>614</v>
      </c>
      <c r="K4" s="359" t="s">
        <v>615</v>
      </c>
      <c r="L4" s="360"/>
      <c r="M4" s="361" t="s">
        <v>616</v>
      </c>
      <c r="N4" s="363" t="s">
        <v>617</v>
      </c>
      <c r="O4" s="364"/>
      <c r="P4" s="344" t="s">
        <v>618</v>
      </c>
      <c r="Q4" s="370" t="s">
        <v>417</v>
      </c>
      <c r="R4" s="377" t="s">
        <v>619</v>
      </c>
      <c r="S4" s="377" t="s">
        <v>620</v>
      </c>
      <c r="T4" s="370" t="s">
        <v>416</v>
      </c>
      <c r="U4" s="372" t="s">
        <v>420</v>
      </c>
      <c r="V4" s="279"/>
      <c r="W4" s="373" t="s">
        <v>421</v>
      </c>
      <c r="X4" s="374" t="s">
        <v>422</v>
      </c>
      <c r="Y4" s="374"/>
      <c r="Z4" s="374"/>
      <c r="AB4" s="375" t="s">
        <v>421</v>
      </c>
      <c r="AC4" s="369" t="s">
        <v>426</v>
      </c>
      <c r="AD4" s="369"/>
      <c r="AE4" s="369"/>
      <c r="AG4" s="375" t="s">
        <v>427</v>
      </c>
      <c r="AI4" s="376" t="s">
        <v>428</v>
      </c>
      <c r="AK4" s="376" t="s">
        <v>429</v>
      </c>
      <c r="AM4" s="374" t="s">
        <v>430</v>
      </c>
      <c r="AN4" s="374"/>
      <c r="AO4" s="374"/>
      <c r="AQ4" s="369" t="s">
        <v>433</v>
      </c>
      <c r="AR4" s="369"/>
      <c r="AS4" s="369"/>
    </row>
    <row r="5" spans="1:45" s="277" customFormat="1" ht="18" customHeight="1">
      <c r="A5" s="347"/>
      <c r="B5" s="358"/>
      <c r="C5" s="356"/>
      <c r="D5" s="351"/>
      <c r="E5" s="353"/>
      <c r="F5" s="365"/>
      <c r="G5" s="351"/>
      <c r="H5" s="367"/>
      <c r="I5" s="368"/>
      <c r="J5" s="349"/>
      <c r="K5" s="325" t="s">
        <v>414</v>
      </c>
      <c r="L5" s="325" t="s">
        <v>415</v>
      </c>
      <c r="M5" s="362"/>
      <c r="N5" s="321" t="s">
        <v>414</v>
      </c>
      <c r="O5" s="321" t="s">
        <v>415</v>
      </c>
      <c r="P5" s="345"/>
      <c r="Q5" s="371"/>
      <c r="R5" s="378"/>
      <c r="S5" s="378"/>
      <c r="T5" s="371"/>
      <c r="U5" s="373"/>
      <c r="V5" s="279"/>
      <c r="W5" s="373"/>
      <c r="X5" s="301" t="s">
        <v>423</v>
      </c>
      <c r="Y5" s="301" t="s">
        <v>424</v>
      </c>
      <c r="Z5" s="301" t="s">
        <v>425</v>
      </c>
      <c r="AB5" s="375"/>
      <c r="AC5" s="302" t="s">
        <v>423</v>
      </c>
      <c r="AD5" s="302" t="s">
        <v>424</v>
      </c>
      <c r="AE5" s="302" t="s">
        <v>425</v>
      </c>
      <c r="AG5" s="375"/>
      <c r="AI5" s="375"/>
      <c r="AK5" s="375"/>
      <c r="AM5" s="302" t="s">
        <v>431</v>
      </c>
      <c r="AN5" s="302" t="s">
        <v>432</v>
      </c>
      <c r="AO5" s="302" t="s">
        <v>425</v>
      </c>
      <c r="AQ5" s="302" t="s">
        <v>431</v>
      </c>
      <c r="AR5" s="302" t="s">
        <v>432</v>
      </c>
      <c r="AS5" s="302" t="s">
        <v>425</v>
      </c>
    </row>
    <row r="6" spans="1:45" ht="50.1" customHeight="1">
      <c r="A6" s="215" t="s">
        <v>434</v>
      </c>
      <c r="B6" s="236"/>
      <c r="C6" s="236"/>
      <c r="D6" s="236"/>
      <c r="E6" s="244"/>
      <c r="F6" s="236"/>
      <c r="G6" s="303"/>
      <c r="H6" s="271">
        <f t="shared" ref="H6:P6" si="0">SUBTOTAL(9,H7:H72)</f>
        <v>0</v>
      </c>
      <c r="I6" s="271">
        <f t="shared" si="0"/>
        <v>0</v>
      </c>
      <c r="J6" s="271">
        <f t="shared" si="0"/>
        <v>0</v>
      </c>
      <c r="K6" s="271">
        <f t="shared" si="0"/>
        <v>0</v>
      </c>
      <c r="L6" s="271">
        <f t="shared" si="0"/>
        <v>200</v>
      </c>
      <c r="M6" s="272">
        <f t="shared" si="0"/>
        <v>200</v>
      </c>
      <c r="N6" s="271">
        <f t="shared" si="0"/>
        <v>0</v>
      </c>
      <c r="O6" s="271">
        <f t="shared" si="0"/>
        <v>0</v>
      </c>
      <c r="P6" s="271">
        <f t="shared" si="0"/>
        <v>0</v>
      </c>
      <c r="Q6" s="226"/>
      <c r="R6" s="226"/>
      <c r="S6" s="226"/>
      <c r="T6" s="236"/>
      <c r="U6" s="213"/>
      <c r="W6" s="213"/>
      <c r="X6" s="214">
        <f>SUBTOTAL(9,X7:X72)</f>
        <v>200</v>
      </c>
      <c r="Y6" s="214">
        <f>SUBTOTAL(9,Y7:Y72)</f>
        <v>0</v>
      </c>
      <c r="Z6" s="215" t="str">
        <f t="shared" ref="Z6" si="1">IF(SUM($K6:$L6)=SUM($X6:$Y6),"OK","검토")</f>
        <v>OK</v>
      </c>
      <c r="AB6" s="213"/>
      <c r="AC6" s="214">
        <f>SUBTOTAL(9,AC7:AC72)</f>
        <v>0</v>
      </c>
      <c r="AD6" s="214">
        <f>SUBTOTAL(9,AD7:AD72)</f>
        <v>0</v>
      </c>
      <c r="AE6" s="215" t="str">
        <f>IF(SUM($K6:$L6)=SUM($X6:$Y6),"OK","검토")</f>
        <v>OK</v>
      </c>
      <c r="AG6" s="213"/>
      <c r="AI6" s="213"/>
      <c r="AK6" s="213"/>
      <c r="AM6" s="214">
        <f>SUBTOTAL(9,AM7:AM72)</f>
        <v>0</v>
      </c>
      <c r="AN6" s="214">
        <f>SUBTOTAL(9,AN7:AN72)</f>
        <v>0</v>
      </c>
      <c r="AO6" s="212" t="str">
        <f>IF(COUNTIF(AO7:AO72,"@@")&gt;0,"@@","OK")</f>
        <v>@@</v>
      </c>
      <c r="AQ6" s="214">
        <f>SUBTOTAL(9,AQ7:AQ72)</f>
        <v>0</v>
      </c>
      <c r="AR6" s="214">
        <f>SUBTOTAL(9,AR7:AR72)</f>
        <v>0</v>
      </c>
      <c r="AS6" s="212" t="str">
        <f>IF(COUNTIF(AS7:AS72,"@@")&gt;0,"@@","OK")</f>
        <v>OK</v>
      </c>
    </row>
    <row r="7" spans="1:45" ht="50.1" customHeight="1">
      <c r="A7" s="216"/>
      <c r="B7" s="217"/>
      <c r="C7" s="218"/>
      <c r="D7" s="219"/>
      <c r="E7" s="220"/>
      <c r="F7" s="219"/>
      <c r="G7" s="221"/>
      <c r="H7" s="222"/>
      <c r="I7" s="222"/>
      <c r="J7" s="323" t="str">
        <f>IF(D7="","",H7-I7)</f>
        <v/>
      </c>
      <c r="K7" s="222"/>
      <c r="L7" s="223"/>
      <c r="M7" s="224">
        <f t="shared" ref="M7:M38" si="2">SUM(J7:L7)</f>
        <v>0</v>
      </c>
      <c r="N7" s="280"/>
      <c r="O7" s="225"/>
      <c r="P7" s="275">
        <f t="shared" ref="P7:P38" si="3">SUM(J7,N7,O7)</f>
        <v>0</v>
      </c>
      <c r="Q7" s="226" t="str">
        <f>IF(AND((M7=0),(P7&gt;0)),"O",IF(AND((K7&lt;0),(M7-P7&lt;0)),"O","X"))</f>
        <v>X</v>
      </c>
      <c r="R7" s="226"/>
      <c r="S7" s="226"/>
      <c r="T7" s="265"/>
      <c r="U7" s="227"/>
      <c r="W7" s="227"/>
      <c r="X7" s="222">
        <f t="shared" ref="X7:X70" si="4">IF($W7&lt;&gt;"도비",IF($U7="국도비","직접입력",SUM($K7:$L7)),)</f>
        <v>0</v>
      </c>
      <c r="Y7" s="222">
        <f t="shared" ref="Y7:Y70" si="5">IF($W7="도비",SUM($K7:$L7),IF($U7="국도비","직접입력",SUM($K7:$L7)-$X7))</f>
        <v>0</v>
      </c>
      <c r="Z7" s="227" t="str">
        <f t="shared" ref="Z7:Z70" si="6">IF(SUM($K7:$L7)=SUM($X7:$Y7),"OK","검토")</f>
        <v>OK</v>
      </c>
      <c r="AB7" s="227"/>
      <c r="AC7" s="222">
        <f t="shared" ref="AC7:AC70" si="7">IF($W7&lt;&gt;"도비",IF($U7="국도비","직접입력",SUM($N7:$O7)),)</f>
        <v>0</v>
      </c>
      <c r="AD7" s="222">
        <f t="shared" ref="AD7:AD70" si="8">IF($W7="도비",SUM(N7:O7),IF($U7="국도비","직접입력",SUM(N7:O7)-AC7))</f>
        <v>0</v>
      </c>
      <c r="AE7" s="227" t="str">
        <f t="shared" ref="AE7:AE70" si="9">IF(SUM(N7:O7)=SUM(AC7:AD7),"OK","검토")</f>
        <v>OK</v>
      </c>
      <c r="AG7" s="227" t="str">
        <f>IF(AI7="","",IF(W7="도비","세입없음",CONCATENATE(AI7,"-",COUNTIF($AI$7:AI7,AI7))))</f>
        <v/>
      </c>
      <c r="AI7" s="227" t="str">
        <f t="array" ref="AI7">IF(C7="","",INDEX(구분표!$I$2:$I$311, MATCH(1,(구분표!$E$2:$E$311='1추일입'!B7)*(구분표!$F$2:$F$311='1추일입'!C7)*(구분표!$G$2:$G$311='1추일입'!A7),0)))</f>
        <v/>
      </c>
      <c r="AK7" s="227"/>
      <c r="AM7" s="222">
        <f>IF(AG7="",0,SUMIFS('1추일출'!$Z$6:$Z$18,'1추일출'!$AI$6:$AI$18,'1추일입'!$AG7))</f>
        <v>0</v>
      </c>
      <c r="AN7" s="222" t="str">
        <f>IF(AG7="","",COUNTIFS('1추일출'!$AI$6:$AI$18,'1추일입'!AG7))</f>
        <v/>
      </c>
      <c r="AO7" s="227" t="str">
        <f t="shared" ref="AO7:AO70" si="10">IF(X7=AM7,"OK","@@")</f>
        <v>OK</v>
      </c>
      <c r="AQ7" s="222">
        <f>IF(AG7="",0,SUMIFS('1추일출'!$AE$6:$AE$18,'1추일출'!$AI$6:$AI$18,'1추일입'!$AG7))</f>
        <v>0</v>
      </c>
      <c r="AR7" s="222" t="str">
        <f>IF(AG7="","",COUNTIFS('1추일출'!$AI$6:$AI$18,AG7))</f>
        <v/>
      </c>
      <c r="AS7" s="227" t="str">
        <f t="shared" ref="AS7:AS70" si="11">IF(AC7=AQ7,"OK","@@")</f>
        <v>OK</v>
      </c>
    </row>
    <row r="8" spans="1:45" ht="50.1" customHeight="1">
      <c r="A8" s="216"/>
      <c r="B8" s="217"/>
      <c r="C8" s="228"/>
      <c r="D8" s="219"/>
      <c r="E8" s="220"/>
      <c r="F8" s="219"/>
      <c r="G8" s="221">
        <v>0</v>
      </c>
      <c r="H8" s="222"/>
      <c r="I8" s="222"/>
      <c r="J8" s="323" t="str">
        <f t="shared" ref="J8:J71" si="12">IF(D8="","",H8-I8)</f>
        <v/>
      </c>
      <c r="K8" s="222"/>
      <c r="L8" s="223">
        <v>200</v>
      </c>
      <c r="M8" s="224">
        <f t="shared" si="2"/>
        <v>200</v>
      </c>
      <c r="N8" s="280"/>
      <c r="O8" s="225"/>
      <c r="P8" s="275">
        <f t="shared" si="3"/>
        <v>0</v>
      </c>
      <c r="Q8" s="226" t="str">
        <f t="shared" ref="Q8:Q72" si="13">IF(AND((M8=0),(P8&gt;0)),"O",IF(AND((K8&lt;0),(M8-P8&lt;0)),"O","X"))</f>
        <v>X</v>
      </c>
      <c r="R8" s="226"/>
      <c r="S8" s="226"/>
      <c r="T8" s="265"/>
      <c r="U8" s="227"/>
      <c r="W8" s="227"/>
      <c r="X8" s="222">
        <f t="shared" si="4"/>
        <v>200</v>
      </c>
      <c r="Y8" s="222">
        <f t="shared" si="5"/>
        <v>0</v>
      </c>
      <c r="Z8" s="227" t="str">
        <f t="shared" si="6"/>
        <v>OK</v>
      </c>
      <c r="AB8" s="227"/>
      <c r="AC8" s="222">
        <f t="shared" si="7"/>
        <v>0</v>
      </c>
      <c r="AD8" s="222">
        <f t="shared" si="8"/>
        <v>0</v>
      </c>
      <c r="AE8" s="227" t="str">
        <f t="shared" si="9"/>
        <v>OK</v>
      </c>
      <c r="AG8" s="227" t="str">
        <f>IF(AI8="","",IF(W8="도비","세입없음",CONCATENATE(AI8,"-",COUNTIF($AI$7:AI8,AI8))))</f>
        <v/>
      </c>
      <c r="AI8" s="227" t="str">
        <f t="array" ref="AI8">IF(C8="","",INDEX(구분표!$I$2:$I$311, MATCH(1,(구분표!$E$2:$E$311='1추일입'!B8)*(구분표!$F$2:$F$311='1추일입'!C8)*(구분표!$G$2:$G$311='1추일입'!A8),0)))</f>
        <v/>
      </c>
      <c r="AK8" s="227"/>
      <c r="AM8" s="222">
        <f>IF(AG8="",0,SUMIFS('1추일출'!$Z$6:$Z$18,'1추일출'!$AI$6:$AI$18,'1추일입'!$AG8))</f>
        <v>0</v>
      </c>
      <c r="AN8" s="222" t="str">
        <f>IF(AG8="","",COUNTIFS('1추일출'!$AI$6:$AI$18,'1추일입'!AG8))</f>
        <v/>
      </c>
      <c r="AO8" s="227" t="str">
        <f t="shared" si="10"/>
        <v>@@</v>
      </c>
      <c r="AQ8" s="222">
        <f>IF(AG8="",0,SUMIFS('1추일출'!$AE$6:$AE$18,'1추일출'!$AI$6:$AI$18,'1추일입'!$AG8))</f>
        <v>0</v>
      </c>
      <c r="AR8" s="222" t="str">
        <f>IF(AG8="","",COUNTIFS('1추일출'!$AI$6:$AI$18,AG8))</f>
        <v/>
      </c>
      <c r="AS8" s="227" t="str">
        <f t="shared" si="11"/>
        <v>OK</v>
      </c>
    </row>
    <row r="9" spans="1:45" ht="50.1" customHeight="1">
      <c r="A9" s="216"/>
      <c r="B9" s="217"/>
      <c r="C9" s="218"/>
      <c r="D9" s="219"/>
      <c r="E9" s="219"/>
      <c r="F9" s="220"/>
      <c r="G9" s="221"/>
      <c r="H9" s="222"/>
      <c r="I9" s="222"/>
      <c r="J9" s="323" t="str">
        <f t="shared" si="12"/>
        <v/>
      </c>
      <c r="K9" s="222"/>
      <c r="L9" s="223"/>
      <c r="M9" s="224">
        <f t="shared" si="2"/>
        <v>0</v>
      </c>
      <c r="N9" s="280"/>
      <c r="O9" s="225"/>
      <c r="P9" s="275">
        <f t="shared" si="3"/>
        <v>0</v>
      </c>
      <c r="Q9" s="226" t="str">
        <f t="shared" si="13"/>
        <v>X</v>
      </c>
      <c r="R9" s="226"/>
      <c r="S9" s="226"/>
      <c r="T9" s="265"/>
      <c r="U9" s="227"/>
      <c r="W9" s="227"/>
      <c r="X9" s="222">
        <f t="shared" si="4"/>
        <v>0</v>
      </c>
      <c r="Y9" s="222">
        <f t="shared" si="5"/>
        <v>0</v>
      </c>
      <c r="Z9" s="227" t="str">
        <f t="shared" si="6"/>
        <v>OK</v>
      </c>
      <c r="AB9" s="227"/>
      <c r="AC9" s="222">
        <f t="shared" si="7"/>
        <v>0</v>
      </c>
      <c r="AD9" s="222">
        <f t="shared" si="8"/>
        <v>0</v>
      </c>
      <c r="AE9" s="227" t="str">
        <f t="shared" si="9"/>
        <v>OK</v>
      </c>
      <c r="AG9" s="227" t="str">
        <f>IF(AI9="","",IF(W9="도비","세입없음",CONCATENATE(AI9,"-",COUNTIF($AI$7:AI9,AI9))))</f>
        <v/>
      </c>
      <c r="AI9" s="227" t="str">
        <f t="array" ref="AI9">IF(C9="","",INDEX(구분표!$I$2:$I$311, MATCH(1,(구분표!$E$2:$E$311='1추일입'!B9)*(구분표!$F$2:$F$311='1추일입'!C9)*(구분표!$G$2:$G$311='1추일입'!A9),0)))</f>
        <v/>
      </c>
      <c r="AK9" s="227"/>
      <c r="AM9" s="222">
        <f>IF(AG9="",0,SUMIFS('1추일출'!$Z$6:$Z$18,'1추일출'!$AI$6:$AI$18,'1추일입'!$AG9))</f>
        <v>0</v>
      </c>
      <c r="AN9" s="222" t="str">
        <f>IF(AG9="","",COUNTIFS('1추일출'!$AI$6:$AI$18,'1추일입'!AG9))</f>
        <v/>
      </c>
      <c r="AO9" s="227" t="str">
        <f t="shared" si="10"/>
        <v>OK</v>
      </c>
      <c r="AQ9" s="222">
        <f>IF(AG9="",0,SUMIFS('1추일출'!$AE$6:$AE$18,'1추일출'!$AI$6:$AI$18,'1추일입'!$AG9))</f>
        <v>0</v>
      </c>
      <c r="AR9" s="222" t="str">
        <f>IF(AG9="","",COUNTIFS('1추일출'!$AI$6:$AI$18,AG9))</f>
        <v/>
      </c>
      <c r="AS9" s="227" t="str">
        <f t="shared" si="11"/>
        <v>OK</v>
      </c>
    </row>
    <row r="10" spans="1:45" ht="50.1" customHeight="1">
      <c r="A10" s="216"/>
      <c r="B10" s="217"/>
      <c r="C10" s="229"/>
      <c r="D10" s="219"/>
      <c r="E10" s="220"/>
      <c r="F10" s="230"/>
      <c r="G10" s="231"/>
      <c r="H10" s="222"/>
      <c r="I10" s="222"/>
      <c r="J10" s="323" t="str">
        <f t="shared" si="12"/>
        <v/>
      </c>
      <c r="K10" s="222"/>
      <c r="L10" s="223"/>
      <c r="M10" s="224">
        <f t="shared" si="2"/>
        <v>0</v>
      </c>
      <c r="N10" s="280"/>
      <c r="O10" s="225"/>
      <c r="P10" s="275">
        <f t="shared" si="3"/>
        <v>0</v>
      </c>
      <c r="Q10" s="226" t="str">
        <f t="shared" si="13"/>
        <v>X</v>
      </c>
      <c r="R10" s="226"/>
      <c r="S10" s="226"/>
      <c r="T10" s="265"/>
      <c r="U10" s="227"/>
      <c r="W10" s="227"/>
      <c r="X10" s="222">
        <f t="shared" si="4"/>
        <v>0</v>
      </c>
      <c r="Y10" s="222">
        <f t="shared" si="5"/>
        <v>0</v>
      </c>
      <c r="Z10" s="227" t="str">
        <f t="shared" si="6"/>
        <v>OK</v>
      </c>
      <c r="AB10" s="227"/>
      <c r="AC10" s="222">
        <f t="shared" si="7"/>
        <v>0</v>
      </c>
      <c r="AD10" s="222">
        <f t="shared" si="8"/>
        <v>0</v>
      </c>
      <c r="AE10" s="227" t="str">
        <f t="shared" si="9"/>
        <v>OK</v>
      </c>
      <c r="AG10" s="227" t="str">
        <f>IF(AI10="","",IF(W10="도비","세입없음",CONCATENATE(AI10,"-",COUNTIF($AI$7:AI10,AI10))))</f>
        <v/>
      </c>
      <c r="AI10" s="227" t="str">
        <f t="array" ref="AI10">IF(C10="","",INDEX(구분표!$I$2:$I$311, MATCH(1,(구분표!$E$2:$E$311='1추일입'!B10)*(구분표!$F$2:$F$311='1추일입'!C10)*(구분표!$G$2:$G$311='1추일입'!A10),0)))</f>
        <v/>
      </c>
      <c r="AK10" s="227"/>
      <c r="AM10" s="222">
        <f>IF(AG10="",0,SUMIFS('1추일출'!$Z$6:$Z$18,'1추일출'!$AI$6:$AI$18,'1추일입'!$AG10))</f>
        <v>0</v>
      </c>
      <c r="AN10" s="222" t="str">
        <f>IF(AG10="","",COUNTIFS('1추일출'!$AI$6:$AI$18,'1추일입'!AG10))</f>
        <v/>
      </c>
      <c r="AO10" s="227" t="str">
        <f t="shared" si="10"/>
        <v>OK</v>
      </c>
      <c r="AQ10" s="222">
        <f>IF(AG10="",0,SUMIFS('1추일출'!$AE$6:$AE$18,'1추일출'!$AI$6:$AI$18,'1추일입'!$AG10))</f>
        <v>0</v>
      </c>
      <c r="AR10" s="222" t="str">
        <f>IF(AG10="","",COUNTIFS('1추일출'!$AI$6:$AI$18,AG10))</f>
        <v/>
      </c>
      <c r="AS10" s="227" t="str">
        <f t="shared" si="11"/>
        <v>OK</v>
      </c>
    </row>
    <row r="11" spans="1:45" ht="50.1" customHeight="1">
      <c r="A11" s="216"/>
      <c r="B11" s="217"/>
      <c r="C11" s="229"/>
      <c r="D11" s="219"/>
      <c r="E11" s="220"/>
      <c r="F11" s="230"/>
      <c r="G11" s="231"/>
      <c r="H11" s="222"/>
      <c r="I11" s="222"/>
      <c r="J11" s="323" t="str">
        <f t="shared" si="12"/>
        <v/>
      </c>
      <c r="K11" s="222"/>
      <c r="L11" s="223"/>
      <c r="M11" s="224">
        <f t="shared" si="2"/>
        <v>0</v>
      </c>
      <c r="N11" s="280"/>
      <c r="O11" s="225"/>
      <c r="P11" s="275">
        <f t="shared" si="3"/>
        <v>0</v>
      </c>
      <c r="Q11" s="226" t="str">
        <f t="shared" si="13"/>
        <v>X</v>
      </c>
      <c r="R11" s="226"/>
      <c r="S11" s="226"/>
      <c r="T11" s="265"/>
      <c r="U11" s="227"/>
      <c r="W11" s="227"/>
      <c r="X11" s="222">
        <f t="shared" si="4"/>
        <v>0</v>
      </c>
      <c r="Y11" s="222">
        <f t="shared" si="5"/>
        <v>0</v>
      </c>
      <c r="Z11" s="227" t="str">
        <f t="shared" si="6"/>
        <v>OK</v>
      </c>
      <c r="AB11" s="227"/>
      <c r="AC11" s="222">
        <f t="shared" si="7"/>
        <v>0</v>
      </c>
      <c r="AD11" s="222">
        <f t="shared" si="8"/>
        <v>0</v>
      </c>
      <c r="AE11" s="227" t="str">
        <f t="shared" si="9"/>
        <v>OK</v>
      </c>
      <c r="AG11" s="227" t="str">
        <f>IF(AI11="","",IF(W11="도비","세입없음",CONCATENATE(AI11,"-",COUNTIF($AI$7:AI11,AI11))))</f>
        <v/>
      </c>
      <c r="AI11" s="227" t="str">
        <f t="array" ref="AI11">IF(C11="","",INDEX(구분표!$I$2:$I$311, MATCH(1,(구분표!$E$2:$E$311='1추일입'!B11)*(구분표!$F$2:$F$311='1추일입'!C11)*(구분표!$G$2:$G$311='1추일입'!A11),0)))</f>
        <v/>
      </c>
      <c r="AK11" s="227"/>
      <c r="AM11" s="222">
        <f>IF(AG11="",0,SUMIFS('1추일출'!$Z$6:$Z$18,'1추일출'!$AI$6:$AI$18,'1추일입'!$AG11))</f>
        <v>0</v>
      </c>
      <c r="AN11" s="222" t="str">
        <f>IF(AG11="","",COUNTIFS('1추일출'!$AI$6:$AI$18,'1추일입'!AG11))</f>
        <v/>
      </c>
      <c r="AO11" s="227" t="str">
        <f t="shared" si="10"/>
        <v>OK</v>
      </c>
      <c r="AQ11" s="222">
        <f>IF(AG11="",0,SUMIFS('1추일출'!$AE$6:$AE$18,'1추일출'!$AI$6:$AI$18,'1추일입'!$AG11))</f>
        <v>0</v>
      </c>
      <c r="AR11" s="222" t="str">
        <f>IF(AG11="","",COUNTIFS('1추일출'!$AI$6:$AI$18,AG11))</f>
        <v/>
      </c>
      <c r="AS11" s="227" t="str">
        <f t="shared" si="11"/>
        <v>OK</v>
      </c>
    </row>
    <row r="12" spans="1:45" ht="50.1" customHeight="1">
      <c r="A12" s="216"/>
      <c r="B12" s="217"/>
      <c r="C12" s="229"/>
      <c r="D12" s="219"/>
      <c r="E12" s="220"/>
      <c r="F12" s="230"/>
      <c r="G12" s="231"/>
      <c r="H12" s="222"/>
      <c r="I12" s="222"/>
      <c r="J12" s="323" t="str">
        <f t="shared" si="12"/>
        <v/>
      </c>
      <c r="K12" s="222"/>
      <c r="L12" s="223"/>
      <c r="M12" s="224">
        <f t="shared" si="2"/>
        <v>0</v>
      </c>
      <c r="N12" s="280"/>
      <c r="O12" s="225"/>
      <c r="P12" s="275">
        <f t="shared" si="3"/>
        <v>0</v>
      </c>
      <c r="Q12" s="226" t="str">
        <f t="shared" si="13"/>
        <v>X</v>
      </c>
      <c r="R12" s="226"/>
      <c r="S12" s="226"/>
      <c r="T12" s="265"/>
      <c r="U12" s="227"/>
      <c r="W12" s="227"/>
      <c r="X12" s="222">
        <f t="shared" si="4"/>
        <v>0</v>
      </c>
      <c r="Y12" s="222">
        <f t="shared" si="5"/>
        <v>0</v>
      </c>
      <c r="Z12" s="227" t="str">
        <f t="shared" si="6"/>
        <v>OK</v>
      </c>
      <c r="AB12" s="227"/>
      <c r="AC12" s="222">
        <f t="shared" si="7"/>
        <v>0</v>
      </c>
      <c r="AD12" s="222">
        <f t="shared" si="8"/>
        <v>0</v>
      </c>
      <c r="AE12" s="227" t="str">
        <f t="shared" si="9"/>
        <v>OK</v>
      </c>
      <c r="AG12" s="227" t="str">
        <f>IF(AI12="","",IF(W12="도비","세입없음",CONCATENATE(AI12,"-",COUNTIF($AI$7:AI12,AI12))))</f>
        <v/>
      </c>
      <c r="AI12" s="227" t="str">
        <f t="array" ref="AI12">IF(C12="","",INDEX(구분표!$I$2:$I$311, MATCH(1,(구분표!$E$2:$E$311='1추일입'!B12)*(구분표!$F$2:$F$311='1추일입'!C12)*(구분표!$G$2:$G$311='1추일입'!A12),0)))</f>
        <v/>
      </c>
      <c r="AK12" s="227"/>
      <c r="AM12" s="222">
        <f>IF(AG12="",0,SUMIFS('1추일출'!$Z$6:$Z$18,'1추일출'!$AI$6:$AI$18,'1추일입'!$AG12))</f>
        <v>0</v>
      </c>
      <c r="AN12" s="222" t="str">
        <f>IF(AG12="","",COUNTIFS('1추일출'!$AI$6:$AI$18,'1추일입'!AG12))</f>
        <v/>
      </c>
      <c r="AO12" s="227" t="str">
        <f t="shared" si="10"/>
        <v>OK</v>
      </c>
      <c r="AQ12" s="222">
        <f>IF(AG12="",0,SUMIFS('1추일출'!$AE$6:$AE$18,'1추일출'!$AI$6:$AI$18,'1추일입'!$AG12))</f>
        <v>0</v>
      </c>
      <c r="AR12" s="222" t="str">
        <f>IF(AG12="","",COUNTIFS('1추일출'!$AI$6:$AI$18,AG12))</f>
        <v/>
      </c>
      <c r="AS12" s="227" t="str">
        <f t="shared" si="11"/>
        <v>OK</v>
      </c>
    </row>
    <row r="13" spans="1:45" ht="50.1" customHeight="1">
      <c r="A13" s="216"/>
      <c r="B13" s="217"/>
      <c r="C13" s="229"/>
      <c r="D13" s="219"/>
      <c r="E13" s="220"/>
      <c r="F13" s="230"/>
      <c r="G13" s="231"/>
      <c r="H13" s="222"/>
      <c r="I13" s="222"/>
      <c r="J13" s="323" t="str">
        <f t="shared" si="12"/>
        <v/>
      </c>
      <c r="K13" s="222"/>
      <c r="L13" s="223"/>
      <c r="M13" s="224">
        <f t="shared" si="2"/>
        <v>0</v>
      </c>
      <c r="N13" s="280"/>
      <c r="O13" s="225"/>
      <c r="P13" s="275">
        <f t="shared" si="3"/>
        <v>0</v>
      </c>
      <c r="Q13" s="226" t="str">
        <f t="shared" si="13"/>
        <v>X</v>
      </c>
      <c r="R13" s="226"/>
      <c r="S13" s="226"/>
      <c r="T13" s="265"/>
      <c r="U13" s="227"/>
      <c r="W13" s="227"/>
      <c r="X13" s="222">
        <f t="shared" si="4"/>
        <v>0</v>
      </c>
      <c r="Y13" s="222">
        <f t="shared" si="5"/>
        <v>0</v>
      </c>
      <c r="Z13" s="227" t="str">
        <f t="shared" si="6"/>
        <v>OK</v>
      </c>
      <c r="AB13" s="227"/>
      <c r="AC13" s="222">
        <f t="shared" si="7"/>
        <v>0</v>
      </c>
      <c r="AD13" s="222">
        <f t="shared" si="8"/>
        <v>0</v>
      </c>
      <c r="AE13" s="227" t="str">
        <f t="shared" si="9"/>
        <v>OK</v>
      </c>
      <c r="AG13" s="227" t="str">
        <f>IF(AI13="","",IF(W13="도비","세입없음",CONCATENATE(AI13,"-",COUNTIF($AI$7:AI13,AI13))))</f>
        <v/>
      </c>
      <c r="AI13" s="227" t="str">
        <f t="array" ref="AI13">IF(C13="","",INDEX(구분표!$I$2:$I$311, MATCH(1,(구분표!$E$2:$E$311='1추일입'!B13)*(구분표!$F$2:$F$311='1추일입'!C13)*(구분표!$G$2:$G$311='1추일입'!A13),0)))</f>
        <v/>
      </c>
      <c r="AK13" s="227"/>
      <c r="AM13" s="222">
        <f>IF(AG13="",0,SUMIFS('1추일출'!$Z$6:$Z$18,'1추일출'!$AI$6:$AI$18,'1추일입'!$AG13))</f>
        <v>0</v>
      </c>
      <c r="AN13" s="222" t="str">
        <f>IF(AG13="","",COUNTIFS('1추일출'!$AI$6:$AI$18,'1추일입'!AG13))</f>
        <v/>
      </c>
      <c r="AO13" s="227" t="str">
        <f t="shared" si="10"/>
        <v>OK</v>
      </c>
      <c r="AQ13" s="222">
        <f>IF(AG13="",0,SUMIFS('1추일출'!$AE$6:$AE$18,'1추일출'!$AI$6:$AI$18,'1추일입'!$AG13))</f>
        <v>0</v>
      </c>
      <c r="AR13" s="222" t="str">
        <f>IF(AG13="","",COUNTIFS('1추일출'!$AI$6:$AI$18,AG13))</f>
        <v/>
      </c>
      <c r="AS13" s="227" t="str">
        <f t="shared" si="11"/>
        <v>OK</v>
      </c>
    </row>
    <row r="14" spans="1:45" ht="50.1" customHeight="1">
      <c r="A14" s="216"/>
      <c r="B14" s="217"/>
      <c r="C14" s="218"/>
      <c r="D14" s="219"/>
      <c r="E14" s="220"/>
      <c r="F14" s="230"/>
      <c r="G14" s="231"/>
      <c r="H14" s="222"/>
      <c r="I14" s="222"/>
      <c r="J14" s="323" t="str">
        <f t="shared" si="12"/>
        <v/>
      </c>
      <c r="K14" s="222"/>
      <c r="L14" s="223"/>
      <c r="M14" s="224">
        <f t="shared" si="2"/>
        <v>0</v>
      </c>
      <c r="N14" s="280"/>
      <c r="O14" s="225"/>
      <c r="P14" s="275">
        <f t="shared" si="3"/>
        <v>0</v>
      </c>
      <c r="Q14" s="226" t="str">
        <f t="shared" si="13"/>
        <v>X</v>
      </c>
      <c r="R14" s="226"/>
      <c r="S14" s="226"/>
      <c r="T14" s="265"/>
      <c r="U14" s="227"/>
      <c r="W14" s="227"/>
      <c r="X14" s="222">
        <f t="shared" si="4"/>
        <v>0</v>
      </c>
      <c r="Y14" s="222">
        <f t="shared" si="5"/>
        <v>0</v>
      </c>
      <c r="Z14" s="227" t="str">
        <f t="shared" si="6"/>
        <v>OK</v>
      </c>
      <c r="AB14" s="227"/>
      <c r="AC14" s="222">
        <f t="shared" si="7"/>
        <v>0</v>
      </c>
      <c r="AD14" s="222">
        <f t="shared" si="8"/>
        <v>0</v>
      </c>
      <c r="AE14" s="227" t="str">
        <f t="shared" si="9"/>
        <v>OK</v>
      </c>
      <c r="AG14" s="227" t="str">
        <f>IF(AI14="","",IF(W14="도비","세입없음",CONCATENATE(AI14,"-",COUNTIF($AI$7:AI14,AI14))))</f>
        <v/>
      </c>
      <c r="AI14" s="227" t="str">
        <f t="array" ref="AI14">IF(C14="","",INDEX(구분표!$I$2:$I$311, MATCH(1,(구분표!$E$2:$E$311='1추일입'!B14)*(구분표!$F$2:$F$311='1추일입'!C14)*(구분표!$G$2:$G$311='1추일입'!A14),0)))</f>
        <v/>
      </c>
      <c r="AK14" s="227"/>
      <c r="AM14" s="222">
        <f>IF(AG14="",0,SUMIFS('1추일출'!$Z$6:$Z$18,'1추일출'!$AI$6:$AI$18,'1추일입'!$AG14))</f>
        <v>0</v>
      </c>
      <c r="AN14" s="222" t="str">
        <f>IF(AG14="","",COUNTIFS('1추일출'!$AI$6:$AI$18,'1추일입'!AG14))</f>
        <v/>
      </c>
      <c r="AO14" s="227" t="str">
        <f t="shared" si="10"/>
        <v>OK</v>
      </c>
      <c r="AQ14" s="222">
        <f>IF(AG14="",0,SUMIFS('1추일출'!$AE$6:$AE$18,'1추일출'!$AI$6:$AI$18,'1추일입'!$AG14))</f>
        <v>0</v>
      </c>
      <c r="AR14" s="222" t="str">
        <f>IF(AG14="","",COUNTIFS('1추일출'!$AI$6:$AI$18,AG14))</f>
        <v/>
      </c>
      <c r="AS14" s="227" t="str">
        <f t="shared" si="11"/>
        <v>OK</v>
      </c>
    </row>
    <row r="15" spans="1:45" ht="50.1" customHeight="1">
      <c r="A15" s="216"/>
      <c r="B15" s="217"/>
      <c r="C15" s="218"/>
      <c r="D15" s="219"/>
      <c r="E15" s="220"/>
      <c r="F15" s="219"/>
      <c r="G15" s="231"/>
      <c r="H15" s="222"/>
      <c r="I15" s="222"/>
      <c r="J15" s="323" t="str">
        <f t="shared" si="12"/>
        <v/>
      </c>
      <c r="K15" s="222"/>
      <c r="L15" s="223"/>
      <c r="M15" s="224">
        <f t="shared" si="2"/>
        <v>0</v>
      </c>
      <c r="N15" s="280"/>
      <c r="O15" s="225"/>
      <c r="P15" s="275">
        <f t="shared" si="3"/>
        <v>0</v>
      </c>
      <c r="Q15" s="226" t="str">
        <f t="shared" si="13"/>
        <v>X</v>
      </c>
      <c r="R15" s="226"/>
      <c r="S15" s="226"/>
      <c r="T15" s="265"/>
      <c r="U15" s="227"/>
      <c r="W15" s="227"/>
      <c r="X15" s="222">
        <f t="shared" si="4"/>
        <v>0</v>
      </c>
      <c r="Y15" s="222">
        <f t="shared" si="5"/>
        <v>0</v>
      </c>
      <c r="Z15" s="227" t="str">
        <f t="shared" si="6"/>
        <v>OK</v>
      </c>
      <c r="AB15" s="227"/>
      <c r="AC15" s="222">
        <f t="shared" si="7"/>
        <v>0</v>
      </c>
      <c r="AD15" s="222">
        <f t="shared" si="8"/>
        <v>0</v>
      </c>
      <c r="AE15" s="227" t="str">
        <f t="shared" si="9"/>
        <v>OK</v>
      </c>
      <c r="AG15" s="227" t="str">
        <f>IF(AI15="","",IF(W15="도비","세입없음",CONCATENATE(AI15,"-",COUNTIF($AI$7:AI15,AI15))))</f>
        <v/>
      </c>
      <c r="AI15" s="227" t="str">
        <f t="array" ref="AI15">IF(C15="","",INDEX(구분표!$I$2:$I$311, MATCH(1,(구분표!$E$2:$E$311='1추일입'!B15)*(구분표!$F$2:$F$311='1추일입'!C15)*(구분표!$G$2:$G$311='1추일입'!A15),0)))</f>
        <v/>
      </c>
      <c r="AK15" s="227"/>
      <c r="AM15" s="222">
        <f>IF(AG15="",0,SUMIFS('1추일출'!$Z$6:$Z$18,'1추일출'!$AI$6:$AI$18,'1추일입'!$AG15))</f>
        <v>0</v>
      </c>
      <c r="AN15" s="222" t="str">
        <f>IF(AG15="","",COUNTIFS('1추일출'!$AI$6:$AI$18,'1추일입'!AG15))</f>
        <v/>
      </c>
      <c r="AO15" s="227" t="str">
        <f t="shared" si="10"/>
        <v>OK</v>
      </c>
      <c r="AQ15" s="222">
        <f>IF(AG15="",0,SUMIFS('1추일출'!$AE$6:$AE$18,'1추일출'!$AI$6:$AI$18,'1추일입'!$AG15))</f>
        <v>0</v>
      </c>
      <c r="AR15" s="222" t="str">
        <f>IF(AG15="","",COUNTIFS('1추일출'!$AI$6:$AI$18,AG15))</f>
        <v/>
      </c>
      <c r="AS15" s="227" t="str">
        <f t="shared" si="11"/>
        <v>OK</v>
      </c>
    </row>
    <row r="16" spans="1:45" ht="50.1" customHeight="1">
      <c r="A16" s="216"/>
      <c r="B16" s="217"/>
      <c r="C16" s="218"/>
      <c r="D16" s="219"/>
      <c r="E16" s="220"/>
      <c r="F16" s="219"/>
      <c r="G16" s="231"/>
      <c r="H16" s="222"/>
      <c r="I16" s="222"/>
      <c r="J16" s="323" t="str">
        <f t="shared" si="12"/>
        <v/>
      </c>
      <c r="K16" s="222"/>
      <c r="L16" s="223"/>
      <c r="M16" s="224">
        <f t="shared" si="2"/>
        <v>0</v>
      </c>
      <c r="N16" s="280"/>
      <c r="O16" s="225"/>
      <c r="P16" s="275">
        <f t="shared" si="3"/>
        <v>0</v>
      </c>
      <c r="Q16" s="226" t="str">
        <f t="shared" si="13"/>
        <v>X</v>
      </c>
      <c r="R16" s="226"/>
      <c r="S16" s="226"/>
      <c r="T16" s="265"/>
      <c r="U16" s="227"/>
      <c r="W16" s="227"/>
      <c r="X16" s="222">
        <f t="shared" si="4"/>
        <v>0</v>
      </c>
      <c r="Y16" s="222">
        <f t="shared" si="5"/>
        <v>0</v>
      </c>
      <c r="Z16" s="227" t="str">
        <f t="shared" si="6"/>
        <v>OK</v>
      </c>
      <c r="AB16" s="227"/>
      <c r="AC16" s="222">
        <f t="shared" si="7"/>
        <v>0</v>
      </c>
      <c r="AD16" s="222">
        <f t="shared" si="8"/>
        <v>0</v>
      </c>
      <c r="AE16" s="227" t="str">
        <f t="shared" si="9"/>
        <v>OK</v>
      </c>
      <c r="AG16" s="227" t="str">
        <f>IF(AI16="","",IF(W16="도비","세입없음",CONCATENATE(AI16,"-",COUNTIF($AI$7:AI16,AI16))))</f>
        <v/>
      </c>
      <c r="AI16" s="227" t="str">
        <f t="array" ref="AI16">IF(C16="","",INDEX(구분표!$I$2:$I$311, MATCH(1,(구분표!$E$2:$E$311='1추일입'!B16)*(구분표!$F$2:$F$311='1추일입'!C16)*(구분표!$G$2:$G$311='1추일입'!A16),0)))</f>
        <v/>
      </c>
      <c r="AK16" s="227"/>
      <c r="AM16" s="222">
        <f>IF(AG16="",0,SUMIFS('1추일출'!$Z$6:$Z$18,'1추일출'!$AI$6:$AI$18,'1추일입'!$AG16))</f>
        <v>0</v>
      </c>
      <c r="AN16" s="222" t="str">
        <f>IF(AG16="","",COUNTIFS('1추일출'!$AI$6:$AI$18,'1추일입'!AG16))</f>
        <v/>
      </c>
      <c r="AO16" s="227" t="str">
        <f t="shared" si="10"/>
        <v>OK</v>
      </c>
      <c r="AQ16" s="222">
        <f>IF(AG16="",0,SUMIFS('1추일출'!$AE$6:$AE$18,'1추일출'!$AI$6:$AI$18,'1추일입'!$AG16))</f>
        <v>0</v>
      </c>
      <c r="AR16" s="222" t="str">
        <f>IF(AG16="","",COUNTIFS('1추일출'!$AI$6:$AI$18,AG16))</f>
        <v/>
      </c>
      <c r="AS16" s="227" t="str">
        <f t="shared" si="11"/>
        <v>OK</v>
      </c>
    </row>
    <row r="17" spans="1:45" ht="50.1" customHeight="1">
      <c r="A17" s="216"/>
      <c r="B17" s="217"/>
      <c r="C17" s="218"/>
      <c r="D17" s="219"/>
      <c r="E17" s="220"/>
      <c r="F17" s="219"/>
      <c r="G17" s="231"/>
      <c r="H17" s="222"/>
      <c r="I17" s="222"/>
      <c r="J17" s="323" t="str">
        <f t="shared" si="12"/>
        <v/>
      </c>
      <c r="K17" s="222"/>
      <c r="L17" s="223"/>
      <c r="M17" s="224">
        <f t="shared" si="2"/>
        <v>0</v>
      </c>
      <c r="N17" s="280"/>
      <c r="O17" s="225"/>
      <c r="P17" s="275">
        <f t="shared" si="3"/>
        <v>0</v>
      </c>
      <c r="Q17" s="226" t="str">
        <f t="shared" si="13"/>
        <v>X</v>
      </c>
      <c r="R17" s="226"/>
      <c r="S17" s="226"/>
      <c r="T17" s="265"/>
      <c r="U17" s="227"/>
      <c r="W17" s="227"/>
      <c r="X17" s="222">
        <f t="shared" si="4"/>
        <v>0</v>
      </c>
      <c r="Y17" s="222">
        <f t="shared" si="5"/>
        <v>0</v>
      </c>
      <c r="Z17" s="227" t="str">
        <f t="shared" si="6"/>
        <v>OK</v>
      </c>
      <c r="AB17" s="227"/>
      <c r="AC17" s="222">
        <f t="shared" si="7"/>
        <v>0</v>
      </c>
      <c r="AD17" s="222">
        <f t="shared" si="8"/>
        <v>0</v>
      </c>
      <c r="AE17" s="227" t="str">
        <f t="shared" si="9"/>
        <v>OK</v>
      </c>
      <c r="AG17" s="227" t="str">
        <f>IF(AI17="","",IF(W17="도비","세입없음",CONCATENATE(AI17,"-",COUNTIF($AI$7:AI17,AI17))))</f>
        <v/>
      </c>
      <c r="AI17" s="227" t="str">
        <f t="array" ref="AI17">IF(C17="","",INDEX(구분표!$I$2:$I$311, MATCH(1,(구분표!$E$2:$E$311='1추일입'!B17)*(구분표!$F$2:$F$311='1추일입'!C17)*(구분표!$G$2:$G$311='1추일입'!A17),0)))</f>
        <v/>
      </c>
      <c r="AK17" s="227"/>
      <c r="AM17" s="222">
        <f>IF(AG17="",0,SUMIFS('1추일출'!$Z$6:$Z$18,'1추일출'!$AI$6:$AI$18,'1추일입'!$AG17))</f>
        <v>0</v>
      </c>
      <c r="AN17" s="222" t="str">
        <f>IF(AG17="","",COUNTIFS('1추일출'!$AI$6:$AI$18,'1추일입'!AG17))</f>
        <v/>
      </c>
      <c r="AO17" s="227" t="str">
        <f t="shared" si="10"/>
        <v>OK</v>
      </c>
      <c r="AQ17" s="222">
        <f>IF(AG17="",0,SUMIFS('1추일출'!$AE$6:$AE$18,'1추일출'!$AI$6:$AI$18,'1추일입'!$AG17))</f>
        <v>0</v>
      </c>
      <c r="AR17" s="222" t="str">
        <f>IF(AG17="","",COUNTIFS('1추일출'!$AI$6:$AI$18,AG17))</f>
        <v/>
      </c>
      <c r="AS17" s="227" t="str">
        <f t="shared" si="11"/>
        <v>OK</v>
      </c>
    </row>
    <row r="18" spans="1:45" ht="50.1" customHeight="1">
      <c r="A18" s="216"/>
      <c r="B18" s="217"/>
      <c r="C18" s="218"/>
      <c r="D18" s="219"/>
      <c r="E18" s="220"/>
      <c r="F18" s="219"/>
      <c r="G18" s="231"/>
      <c r="H18" s="222"/>
      <c r="I18" s="222"/>
      <c r="J18" s="323" t="str">
        <f t="shared" si="12"/>
        <v/>
      </c>
      <c r="K18" s="222"/>
      <c r="L18" s="223"/>
      <c r="M18" s="224">
        <f t="shared" si="2"/>
        <v>0</v>
      </c>
      <c r="N18" s="280"/>
      <c r="O18" s="225"/>
      <c r="P18" s="275">
        <f t="shared" si="3"/>
        <v>0</v>
      </c>
      <c r="Q18" s="226" t="str">
        <f t="shared" si="13"/>
        <v>X</v>
      </c>
      <c r="R18" s="226"/>
      <c r="S18" s="226"/>
      <c r="T18" s="265"/>
      <c r="U18" s="227"/>
      <c r="W18" s="227"/>
      <c r="X18" s="222">
        <f t="shared" si="4"/>
        <v>0</v>
      </c>
      <c r="Y18" s="222">
        <f t="shared" si="5"/>
        <v>0</v>
      </c>
      <c r="Z18" s="227" t="str">
        <f t="shared" si="6"/>
        <v>OK</v>
      </c>
      <c r="AB18" s="227"/>
      <c r="AC18" s="222">
        <f t="shared" si="7"/>
        <v>0</v>
      </c>
      <c r="AD18" s="222">
        <f t="shared" si="8"/>
        <v>0</v>
      </c>
      <c r="AE18" s="227" t="str">
        <f t="shared" si="9"/>
        <v>OK</v>
      </c>
      <c r="AG18" s="227" t="str">
        <f>IF(AI18="","",IF(W18="도비","세입없음",CONCATENATE(AI18,"-",COUNTIF($AI$7:AI18,AI18))))</f>
        <v/>
      </c>
      <c r="AI18" s="227" t="str">
        <f t="array" ref="AI18">IF(C18="","",INDEX(구분표!$I$2:$I$311, MATCH(1,(구분표!$E$2:$E$311='1추일입'!B18)*(구분표!$F$2:$F$311='1추일입'!C18)*(구분표!$G$2:$G$311='1추일입'!A18),0)))</f>
        <v/>
      </c>
      <c r="AK18" s="227"/>
      <c r="AM18" s="222">
        <f>IF(AG18="",0,SUMIFS('1추일출'!$Z$6:$Z$18,'1추일출'!$AI$6:$AI$18,'1추일입'!$AG18))</f>
        <v>0</v>
      </c>
      <c r="AN18" s="222" t="str">
        <f>IF(AG18="","",COUNTIFS('1추일출'!$AI$6:$AI$18,'1추일입'!AG18))</f>
        <v/>
      </c>
      <c r="AO18" s="227" t="str">
        <f t="shared" si="10"/>
        <v>OK</v>
      </c>
      <c r="AQ18" s="222">
        <f>IF(AG18="",0,SUMIFS('1추일출'!$AE$6:$AE$18,'1추일출'!$AI$6:$AI$18,'1추일입'!$AG18))</f>
        <v>0</v>
      </c>
      <c r="AR18" s="222" t="str">
        <f>IF(AG18="","",COUNTIFS('1추일출'!$AI$6:$AI$18,AG18))</f>
        <v/>
      </c>
      <c r="AS18" s="227" t="str">
        <f t="shared" si="11"/>
        <v>OK</v>
      </c>
    </row>
    <row r="19" spans="1:45" ht="50.1" customHeight="1">
      <c r="A19" s="216"/>
      <c r="B19" s="217"/>
      <c r="C19" s="218"/>
      <c r="D19" s="219"/>
      <c r="E19" s="220"/>
      <c r="F19" s="219"/>
      <c r="G19" s="231"/>
      <c r="H19" s="222"/>
      <c r="I19" s="222"/>
      <c r="J19" s="323" t="str">
        <f t="shared" si="12"/>
        <v/>
      </c>
      <c r="K19" s="222"/>
      <c r="L19" s="223"/>
      <c r="M19" s="224">
        <f t="shared" si="2"/>
        <v>0</v>
      </c>
      <c r="N19" s="280"/>
      <c r="O19" s="225"/>
      <c r="P19" s="275">
        <f t="shared" si="3"/>
        <v>0</v>
      </c>
      <c r="Q19" s="226" t="str">
        <f t="shared" si="13"/>
        <v>X</v>
      </c>
      <c r="R19" s="226"/>
      <c r="S19" s="226"/>
      <c r="T19" s="265"/>
      <c r="U19" s="227"/>
      <c r="W19" s="227"/>
      <c r="X19" s="222">
        <f t="shared" si="4"/>
        <v>0</v>
      </c>
      <c r="Y19" s="222">
        <f t="shared" si="5"/>
        <v>0</v>
      </c>
      <c r="Z19" s="227" t="str">
        <f t="shared" si="6"/>
        <v>OK</v>
      </c>
      <c r="AB19" s="227"/>
      <c r="AC19" s="222">
        <f t="shared" si="7"/>
        <v>0</v>
      </c>
      <c r="AD19" s="222">
        <f t="shared" si="8"/>
        <v>0</v>
      </c>
      <c r="AE19" s="227" t="str">
        <f t="shared" si="9"/>
        <v>OK</v>
      </c>
      <c r="AG19" s="227" t="str">
        <f>IF(AI19="","",IF(W19="도비","세입없음",CONCATENATE(AI19,"-",COUNTIF($AI$7:AI19,AI19))))</f>
        <v/>
      </c>
      <c r="AI19" s="227" t="str">
        <f t="array" ref="AI19">IF(C19="","",INDEX(구분표!$I$2:$I$311, MATCH(1,(구분표!$E$2:$E$311='1추일입'!B19)*(구분표!$F$2:$F$311='1추일입'!C19)*(구분표!$G$2:$G$311='1추일입'!A19),0)))</f>
        <v/>
      </c>
      <c r="AK19" s="227"/>
      <c r="AM19" s="222">
        <f>IF(AG19="",0,SUMIFS('1추일출'!$Z$6:$Z$18,'1추일출'!$AI$6:$AI$18,'1추일입'!$AG19))</f>
        <v>0</v>
      </c>
      <c r="AN19" s="222" t="str">
        <f>IF(AG19="","",COUNTIFS('1추일출'!$AI$6:$AI$18,'1추일입'!AG19))</f>
        <v/>
      </c>
      <c r="AO19" s="227" t="str">
        <f t="shared" si="10"/>
        <v>OK</v>
      </c>
      <c r="AQ19" s="222">
        <f>IF(AG19="",0,SUMIFS('1추일출'!$AE$6:$AE$18,'1추일출'!$AI$6:$AI$18,'1추일입'!$AG19))</f>
        <v>0</v>
      </c>
      <c r="AR19" s="222" t="str">
        <f>IF(AG19="","",COUNTIFS('1추일출'!$AI$6:$AI$18,AG19))</f>
        <v/>
      </c>
      <c r="AS19" s="227" t="str">
        <f t="shared" si="11"/>
        <v>OK</v>
      </c>
    </row>
    <row r="20" spans="1:45" ht="50.1" customHeight="1">
      <c r="A20" s="216"/>
      <c r="B20" s="217"/>
      <c r="C20" s="218"/>
      <c r="D20" s="219"/>
      <c r="E20" s="220"/>
      <c r="F20" s="219"/>
      <c r="G20" s="231"/>
      <c r="H20" s="222"/>
      <c r="I20" s="222"/>
      <c r="J20" s="323" t="str">
        <f t="shared" si="12"/>
        <v/>
      </c>
      <c r="K20" s="222"/>
      <c r="L20" s="223"/>
      <c r="M20" s="224">
        <f t="shared" si="2"/>
        <v>0</v>
      </c>
      <c r="N20" s="280"/>
      <c r="O20" s="225"/>
      <c r="P20" s="275">
        <f t="shared" si="3"/>
        <v>0</v>
      </c>
      <c r="Q20" s="226" t="str">
        <f t="shared" si="13"/>
        <v>X</v>
      </c>
      <c r="R20" s="226"/>
      <c r="S20" s="226"/>
      <c r="T20" s="265"/>
      <c r="U20" s="227"/>
      <c r="W20" s="227"/>
      <c r="X20" s="222">
        <f t="shared" si="4"/>
        <v>0</v>
      </c>
      <c r="Y20" s="222">
        <f t="shared" si="5"/>
        <v>0</v>
      </c>
      <c r="Z20" s="227" t="str">
        <f t="shared" si="6"/>
        <v>OK</v>
      </c>
      <c r="AB20" s="227"/>
      <c r="AC20" s="222">
        <f t="shared" si="7"/>
        <v>0</v>
      </c>
      <c r="AD20" s="222">
        <f t="shared" si="8"/>
        <v>0</v>
      </c>
      <c r="AE20" s="227" t="str">
        <f t="shared" si="9"/>
        <v>OK</v>
      </c>
      <c r="AG20" s="227" t="str">
        <f>IF(AI20="","",IF(W20="도비","세입없음",CONCATENATE(AI20,"-",COUNTIF($AI$7:AI20,AI20))))</f>
        <v/>
      </c>
      <c r="AI20" s="227" t="str">
        <f t="array" ref="AI20">IF(C20="","",INDEX(구분표!$I$2:$I$311, MATCH(1,(구분표!$E$2:$E$311='1추일입'!B20)*(구분표!$F$2:$F$311='1추일입'!C20)*(구분표!$G$2:$G$311='1추일입'!A20),0)))</f>
        <v/>
      </c>
      <c r="AK20" s="227"/>
      <c r="AM20" s="222">
        <f>IF(AG20="",0,SUMIFS('1추일출'!$Z$6:$Z$18,'1추일출'!$AI$6:$AI$18,'1추일입'!$AG20))</f>
        <v>0</v>
      </c>
      <c r="AN20" s="222" t="str">
        <f>IF(AG20="","",COUNTIFS('1추일출'!$AI$6:$AI$18,'1추일입'!AG20))</f>
        <v/>
      </c>
      <c r="AO20" s="227" t="str">
        <f t="shared" si="10"/>
        <v>OK</v>
      </c>
      <c r="AQ20" s="222">
        <f>IF(AG20="",0,SUMIFS('1추일출'!$AE$6:$AE$18,'1추일출'!$AI$6:$AI$18,'1추일입'!$AG20))</f>
        <v>0</v>
      </c>
      <c r="AR20" s="222" t="str">
        <f>IF(AG20="","",COUNTIFS('1추일출'!$AI$6:$AI$18,AG20))</f>
        <v/>
      </c>
      <c r="AS20" s="227" t="str">
        <f t="shared" si="11"/>
        <v>OK</v>
      </c>
    </row>
    <row r="21" spans="1:45" ht="50.1" customHeight="1">
      <c r="A21" s="216"/>
      <c r="B21" s="217"/>
      <c r="C21" s="218"/>
      <c r="D21" s="219"/>
      <c r="E21" s="220"/>
      <c r="F21" s="219"/>
      <c r="G21" s="231"/>
      <c r="H21" s="222"/>
      <c r="I21" s="222"/>
      <c r="J21" s="323" t="str">
        <f t="shared" si="12"/>
        <v/>
      </c>
      <c r="K21" s="222"/>
      <c r="L21" s="223"/>
      <c r="M21" s="224">
        <f t="shared" si="2"/>
        <v>0</v>
      </c>
      <c r="N21" s="280"/>
      <c r="O21" s="225"/>
      <c r="P21" s="275">
        <f t="shared" si="3"/>
        <v>0</v>
      </c>
      <c r="Q21" s="226" t="str">
        <f t="shared" si="13"/>
        <v>X</v>
      </c>
      <c r="R21" s="226"/>
      <c r="S21" s="226"/>
      <c r="T21" s="265"/>
      <c r="U21" s="227"/>
      <c r="W21" s="227"/>
      <c r="X21" s="222">
        <f t="shared" si="4"/>
        <v>0</v>
      </c>
      <c r="Y21" s="222">
        <f t="shared" si="5"/>
        <v>0</v>
      </c>
      <c r="Z21" s="227" t="str">
        <f t="shared" si="6"/>
        <v>OK</v>
      </c>
      <c r="AB21" s="227"/>
      <c r="AC21" s="222">
        <f t="shared" si="7"/>
        <v>0</v>
      </c>
      <c r="AD21" s="222">
        <f t="shared" si="8"/>
        <v>0</v>
      </c>
      <c r="AE21" s="227" t="str">
        <f t="shared" si="9"/>
        <v>OK</v>
      </c>
      <c r="AG21" s="227" t="str">
        <f>IF(AI21="","",IF(W21="도비","세입없음",CONCATENATE(AI21,"-",COUNTIF($AI$7:AI21,AI21))))</f>
        <v/>
      </c>
      <c r="AI21" s="227" t="str">
        <f t="array" ref="AI21">IF(C21="","",INDEX(구분표!$I$2:$I$311, MATCH(1,(구분표!$E$2:$E$311='1추일입'!B21)*(구분표!$F$2:$F$311='1추일입'!C21)*(구분표!$G$2:$G$311='1추일입'!A21),0)))</f>
        <v/>
      </c>
      <c r="AK21" s="227"/>
      <c r="AM21" s="222">
        <f>IF(AG21="",0,SUMIFS('1추일출'!$Z$6:$Z$18,'1추일출'!$AI$6:$AI$18,'1추일입'!$AG21))</f>
        <v>0</v>
      </c>
      <c r="AN21" s="222" t="str">
        <f>IF(AG21="","",COUNTIFS('1추일출'!$AI$6:$AI$18,'1추일입'!AG21))</f>
        <v/>
      </c>
      <c r="AO21" s="227" t="str">
        <f t="shared" si="10"/>
        <v>OK</v>
      </c>
      <c r="AQ21" s="222">
        <f>IF(AG21="",0,SUMIFS('1추일출'!$AE$6:$AE$18,'1추일출'!$AI$6:$AI$18,'1추일입'!$AG21))</f>
        <v>0</v>
      </c>
      <c r="AR21" s="222" t="str">
        <f>IF(AG21="","",COUNTIFS('1추일출'!$AI$6:$AI$18,AG21))</f>
        <v/>
      </c>
      <c r="AS21" s="227" t="str">
        <f t="shared" si="11"/>
        <v>OK</v>
      </c>
    </row>
    <row r="22" spans="1:45" ht="50.1" customHeight="1">
      <c r="A22" s="216"/>
      <c r="B22" s="217"/>
      <c r="C22" s="218"/>
      <c r="D22" s="219"/>
      <c r="E22" s="220"/>
      <c r="F22" s="219"/>
      <c r="G22" s="231"/>
      <c r="H22" s="222"/>
      <c r="I22" s="222"/>
      <c r="J22" s="323" t="str">
        <f t="shared" si="12"/>
        <v/>
      </c>
      <c r="K22" s="222"/>
      <c r="L22" s="223"/>
      <c r="M22" s="224">
        <f t="shared" si="2"/>
        <v>0</v>
      </c>
      <c r="N22" s="280"/>
      <c r="O22" s="225"/>
      <c r="P22" s="275">
        <f t="shared" si="3"/>
        <v>0</v>
      </c>
      <c r="Q22" s="226" t="str">
        <f t="shared" si="13"/>
        <v>X</v>
      </c>
      <c r="R22" s="226"/>
      <c r="S22" s="226"/>
      <c r="T22" s="265"/>
      <c r="U22" s="227"/>
      <c r="W22" s="227"/>
      <c r="X22" s="222">
        <f t="shared" si="4"/>
        <v>0</v>
      </c>
      <c r="Y22" s="222">
        <f t="shared" si="5"/>
        <v>0</v>
      </c>
      <c r="Z22" s="227" t="str">
        <f t="shared" si="6"/>
        <v>OK</v>
      </c>
      <c r="AB22" s="227"/>
      <c r="AC22" s="222">
        <f t="shared" si="7"/>
        <v>0</v>
      </c>
      <c r="AD22" s="222">
        <f t="shared" si="8"/>
        <v>0</v>
      </c>
      <c r="AE22" s="227" t="str">
        <f t="shared" si="9"/>
        <v>OK</v>
      </c>
      <c r="AG22" s="227" t="str">
        <f>IF(AI22="","",IF(W22="도비","세입없음",CONCATENATE(AI22,"-",COUNTIF($AI$7:AI22,AI22))))</f>
        <v/>
      </c>
      <c r="AI22" s="227" t="str">
        <f t="array" ref="AI22">IF(C22="","",INDEX(구분표!$I$2:$I$311, MATCH(1,(구분표!$E$2:$E$311='1추일입'!B22)*(구분표!$F$2:$F$311='1추일입'!C22)*(구분표!$G$2:$G$311='1추일입'!A22),0)))</f>
        <v/>
      </c>
      <c r="AK22" s="227"/>
      <c r="AM22" s="222">
        <f>IF(AG22="",0,SUMIFS('1추일출'!$Z$6:$Z$18,'1추일출'!$AI$6:$AI$18,'1추일입'!$AG22))</f>
        <v>0</v>
      </c>
      <c r="AN22" s="222" t="str">
        <f>IF(AG22="","",COUNTIFS('1추일출'!$AI$6:$AI$18,'1추일입'!AG22))</f>
        <v/>
      </c>
      <c r="AO22" s="227" t="str">
        <f t="shared" si="10"/>
        <v>OK</v>
      </c>
      <c r="AQ22" s="222">
        <f>IF(AG22="",0,SUMIFS('1추일출'!$AE$6:$AE$18,'1추일출'!$AI$6:$AI$18,'1추일입'!$AG22))</f>
        <v>0</v>
      </c>
      <c r="AR22" s="222" t="str">
        <f>IF(AG22="","",COUNTIFS('1추일출'!$AI$6:$AI$18,AG22))</f>
        <v/>
      </c>
      <c r="AS22" s="227" t="str">
        <f t="shared" si="11"/>
        <v>OK</v>
      </c>
    </row>
    <row r="23" spans="1:45" ht="50.1" customHeight="1">
      <c r="A23" s="216"/>
      <c r="B23" s="217"/>
      <c r="C23" s="218"/>
      <c r="D23" s="219"/>
      <c r="E23" s="220"/>
      <c r="F23" s="219"/>
      <c r="G23" s="231"/>
      <c r="H23" s="222"/>
      <c r="I23" s="222"/>
      <c r="J23" s="323" t="str">
        <f t="shared" si="12"/>
        <v/>
      </c>
      <c r="K23" s="222"/>
      <c r="L23" s="223"/>
      <c r="M23" s="224">
        <f t="shared" si="2"/>
        <v>0</v>
      </c>
      <c r="N23" s="280"/>
      <c r="O23" s="225"/>
      <c r="P23" s="275">
        <f t="shared" si="3"/>
        <v>0</v>
      </c>
      <c r="Q23" s="226" t="str">
        <f t="shared" ref="Q23:Q64" si="14">IF(AND((M23=0),(P23&gt;0)),"O",IF(AND((K23&lt;0),(M23-P23&lt;0)),"O","X"))</f>
        <v>X</v>
      </c>
      <c r="R23" s="226"/>
      <c r="S23" s="226"/>
      <c r="T23" s="265"/>
      <c r="U23" s="227"/>
      <c r="W23" s="227"/>
      <c r="X23" s="222">
        <f t="shared" si="4"/>
        <v>0</v>
      </c>
      <c r="Y23" s="222">
        <f t="shared" si="5"/>
        <v>0</v>
      </c>
      <c r="Z23" s="227" t="str">
        <f t="shared" si="6"/>
        <v>OK</v>
      </c>
      <c r="AB23" s="227"/>
      <c r="AC23" s="222">
        <f t="shared" si="7"/>
        <v>0</v>
      </c>
      <c r="AD23" s="222">
        <f t="shared" si="8"/>
        <v>0</v>
      </c>
      <c r="AE23" s="227" t="str">
        <f t="shared" si="9"/>
        <v>OK</v>
      </c>
      <c r="AG23" s="227" t="str">
        <f>IF(AI23="","",IF(W23="도비","세입없음",CONCATENATE(AI23,"-",COUNTIF($AI$7:AI23,AI23))))</f>
        <v/>
      </c>
      <c r="AI23" s="227" t="str">
        <f t="array" ref="AI23">IF(C23="","",INDEX(구분표!$I$2:$I$311, MATCH(1,(구분표!$E$2:$E$311='1추일입'!B23)*(구분표!$F$2:$F$311='1추일입'!C23)*(구분표!$G$2:$G$311='1추일입'!A23),0)))</f>
        <v/>
      </c>
      <c r="AK23" s="227"/>
      <c r="AM23" s="222">
        <f>IF(AG23="",0,SUMIFS('1추일출'!$Z$6:$Z$18,'1추일출'!$AI$6:$AI$18,'1추일입'!$AG23))</f>
        <v>0</v>
      </c>
      <c r="AN23" s="222" t="str">
        <f>IF(AG23="","",COUNTIFS('1추일출'!$AI$6:$AI$18,'1추일입'!AG23))</f>
        <v/>
      </c>
      <c r="AO23" s="227" t="str">
        <f t="shared" si="10"/>
        <v>OK</v>
      </c>
      <c r="AQ23" s="222">
        <f>IF(AG23="",0,SUMIFS('1추일출'!$AE$6:$AE$18,'1추일출'!$AI$6:$AI$18,'1추일입'!$AG23))</f>
        <v>0</v>
      </c>
      <c r="AR23" s="222" t="str">
        <f>IF(AG23="","",COUNTIFS('1추일출'!$AI$6:$AI$18,AG23))</f>
        <v/>
      </c>
      <c r="AS23" s="227" t="str">
        <f t="shared" si="11"/>
        <v>OK</v>
      </c>
    </row>
    <row r="24" spans="1:45" ht="50.1" customHeight="1">
      <c r="A24" s="216"/>
      <c r="B24" s="217"/>
      <c r="C24" s="218"/>
      <c r="D24" s="219"/>
      <c r="E24" s="220"/>
      <c r="F24" s="219"/>
      <c r="G24" s="231"/>
      <c r="H24" s="222"/>
      <c r="I24" s="222"/>
      <c r="J24" s="323" t="str">
        <f t="shared" si="12"/>
        <v/>
      </c>
      <c r="K24" s="222"/>
      <c r="L24" s="223"/>
      <c r="M24" s="224">
        <f t="shared" si="2"/>
        <v>0</v>
      </c>
      <c r="N24" s="280"/>
      <c r="O24" s="225"/>
      <c r="P24" s="275">
        <f t="shared" si="3"/>
        <v>0</v>
      </c>
      <c r="Q24" s="226" t="str">
        <f t="shared" si="14"/>
        <v>X</v>
      </c>
      <c r="R24" s="226"/>
      <c r="S24" s="226"/>
      <c r="T24" s="265"/>
      <c r="U24" s="227"/>
      <c r="W24" s="227"/>
      <c r="X24" s="222">
        <f t="shared" si="4"/>
        <v>0</v>
      </c>
      <c r="Y24" s="222">
        <f t="shared" si="5"/>
        <v>0</v>
      </c>
      <c r="Z24" s="227" t="str">
        <f t="shared" si="6"/>
        <v>OK</v>
      </c>
      <c r="AB24" s="227"/>
      <c r="AC24" s="222">
        <f t="shared" si="7"/>
        <v>0</v>
      </c>
      <c r="AD24" s="222">
        <f t="shared" si="8"/>
        <v>0</v>
      </c>
      <c r="AE24" s="227" t="str">
        <f t="shared" si="9"/>
        <v>OK</v>
      </c>
      <c r="AG24" s="227" t="str">
        <f>IF(AI24="","",IF(W24="도비","세입없음",CONCATENATE(AI24,"-",COUNTIF($AI$7:AI24,AI24))))</f>
        <v/>
      </c>
      <c r="AI24" s="227" t="str">
        <f t="array" ref="AI24">IF(C24="","",INDEX(구분표!$I$2:$I$311, MATCH(1,(구분표!$E$2:$E$311='1추일입'!B24)*(구분표!$F$2:$F$311='1추일입'!C24)*(구분표!$G$2:$G$311='1추일입'!A24),0)))</f>
        <v/>
      </c>
      <c r="AK24" s="227"/>
      <c r="AM24" s="222">
        <f>IF(AG24="",0,SUMIFS('1추일출'!$Z$6:$Z$18,'1추일출'!$AI$6:$AI$18,'1추일입'!$AG24))</f>
        <v>0</v>
      </c>
      <c r="AN24" s="222" t="str">
        <f>IF(AG24="","",COUNTIFS('1추일출'!$AI$6:$AI$18,'1추일입'!AG24))</f>
        <v/>
      </c>
      <c r="AO24" s="227" t="str">
        <f t="shared" si="10"/>
        <v>OK</v>
      </c>
      <c r="AQ24" s="222">
        <f>IF(AG24="",0,SUMIFS('1추일출'!$AE$6:$AE$18,'1추일출'!$AI$6:$AI$18,'1추일입'!$AG24))</f>
        <v>0</v>
      </c>
      <c r="AR24" s="222" t="str">
        <f>IF(AG24="","",COUNTIFS('1추일출'!$AI$6:$AI$18,AG24))</f>
        <v/>
      </c>
      <c r="AS24" s="227" t="str">
        <f t="shared" si="11"/>
        <v>OK</v>
      </c>
    </row>
    <row r="25" spans="1:45" ht="50.1" customHeight="1">
      <c r="A25" s="216"/>
      <c r="B25" s="217"/>
      <c r="C25" s="218"/>
      <c r="D25" s="219"/>
      <c r="E25" s="220"/>
      <c r="F25" s="219"/>
      <c r="G25" s="231"/>
      <c r="H25" s="222"/>
      <c r="I25" s="222"/>
      <c r="J25" s="323" t="str">
        <f t="shared" si="12"/>
        <v/>
      </c>
      <c r="K25" s="222"/>
      <c r="L25" s="223"/>
      <c r="M25" s="224">
        <f t="shared" si="2"/>
        <v>0</v>
      </c>
      <c r="N25" s="280"/>
      <c r="O25" s="225"/>
      <c r="P25" s="275">
        <f t="shared" si="3"/>
        <v>0</v>
      </c>
      <c r="Q25" s="226" t="str">
        <f t="shared" si="14"/>
        <v>X</v>
      </c>
      <c r="R25" s="226"/>
      <c r="S25" s="226"/>
      <c r="T25" s="265"/>
      <c r="U25" s="227"/>
      <c r="W25" s="227"/>
      <c r="X25" s="222">
        <f t="shared" si="4"/>
        <v>0</v>
      </c>
      <c r="Y25" s="222">
        <f t="shared" si="5"/>
        <v>0</v>
      </c>
      <c r="Z25" s="227" t="str">
        <f t="shared" si="6"/>
        <v>OK</v>
      </c>
      <c r="AB25" s="227"/>
      <c r="AC25" s="222">
        <f t="shared" si="7"/>
        <v>0</v>
      </c>
      <c r="AD25" s="222">
        <f t="shared" si="8"/>
        <v>0</v>
      </c>
      <c r="AE25" s="227" t="str">
        <f t="shared" si="9"/>
        <v>OK</v>
      </c>
      <c r="AG25" s="227" t="str">
        <f>IF(AI25="","",IF(W25="도비","세입없음",CONCATENATE(AI25,"-",COUNTIF($AI$7:AI25,AI25))))</f>
        <v/>
      </c>
      <c r="AI25" s="227" t="str">
        <f t="array" ref="AI25">IF(C25="","",INDEX(구분표!$I$2:$I$311, MATCH(1,(구분표!$E$2:$E$311='1추일입'!B25)*(구분표!$F$2:$F$311='1추일입'!C25)*(구분표!$G$2:$G$311='1추일입'!A25),0)))</f>
        <v/>
      </c>
      <c r="AK25" s="227"/>
      <c r="AM25" s="222">
        <f>IF(AG25="",0,SUMIFS('1추일출'!$Z$6:$Z$18,'1추일출'!$AI$6:$AI$18,'1추일입'!$AG25))</f>
        <v>0</v>
      </c>
      <c r="AN25" s="222" t="str">
        <f>IF(AG25="","",COUNTIFS('1추일출'!$AI$6:$AI$18,'1추일입'!AG25))</f>
        <v/>
      </c>
      <c r="AO25" s="227" t="str">
        <f t="shared" si="10"/>
        <v>OK</v>
      </c>
      <c r="AQ25" s="222">
        <f>IF(AG25="",0,SUMIFS('1추일출'!$AE$6:$AE$18,'1추일출'!$AI$6:$AI$18,'1추일입'!$AG25))</f>
        <v>0</v>
      </c>
      <c r="AR25" s="222" t="str">
        <f>IF(AG25="","",COUNTIFS('1추일출'!$AI$6:$AI$18,AG25))</f>
        <v/>
      </c>
      <c r="AS25" s="227" t="str">
        <f t="shared" si="11"/>
        <v>OK</v>
      </c>
    </row>
    <row r="26" spans="1:45" ht="50.1" customHeight="1">
      <c r="A26" s="216"/>
      <c r="B26" s="217"/>
      <c r="C26" s="218"/>
      <c r="D26" s="219"/>
      <c r="E26" s="220"/>
      <c r="F26" s="219"/>
      <c r="G26" s="231"/>
      <c r="H26" s="222"/>
      <c r="I26" s="222"/>
      <c r="J26" s="323" t="str">
        <f t="shared" si="12"/>
        <v/>
      </c>
      <c r="K26" s="222"/>
      <c r="L26" s="223"/>
      <c r="M26" s="224">
        <f t="shared" si="2"/>
        <v>0</v>
      </c>
      <c r="N26" s="280"/>
      <c r="O26" s="225"/>
      <c r="P26" s="275">
        <f t="shared" si="3"/>
        <v>0</v>
      </c>
      <c r="Q26" s="226" t="str">
        <f t="shared" si="14"/>
        <v>X</v>
      </c>
      <c r="R26" s="226"/>
      <c r="S26" s="226"/>
      <c r="T26" s="265"/>
      <c r="U26" s="227"/>
      <c r="W26" s="227"/>
      <c r="X26" s="222">
        <f t="shared" si="4"/>
        <v>0</v>
      </c>
      <c r="Y26" s="222">
        <f t="shared" si="5"/>
        <v>0</v>
      </c>
      <c r="Z26" s="227" t="str">
        <f t="shared" si="6"/>
        <v>OK</v>
      </c>
      <c r="AB26" s="227"/>
      <c r="AC26" s="222">
        <f t="shared" si="7"/>
        <v>0</v>
      </c>
      <c r="AD26" s="222">
        <f t="shared" si="8"/>
        <v>0</v>
      </c>
      <c r="AE26" s="227" t="str">
        <f t="shared" si="9"/>
        <v>OK</v>
      </c>
      <c r="AG26" s="227" t="str">
        <f>IF(AI26="","",IF(W26="도비","세입없음",CONCATENATE(AI26,"-",COUNTIF($AI$7:AI26,AI26))))</f>
        <v/>
      </c>
      <c r="AI26" s="227" t="str">
        <f t="array" ref="AI26">IF(C26="","",INDEX(구분표!$I$2:$I$311, MATCH(1,(구분표!$E$2:$E$311='1추일입'!B26)*(구분표!$F$2:$F$311='1추일입'!C26)*(구분표!$G$2:$G$311='1추일입'!A26),0)))</f>
        <v/>
      </c>
      <c r="AK26" s="227"/>
      <c r="AM26" s="222">
        <f>IF(AG26="",0,SUMIFS('1추일출'!$Z$6:$Z$18,'1추일출'!$AI$6:$AI$18,'1추일입'!$AG26))</f>
        <v>0</v>
      </c>
      <c r="AN26" s="222" t="str">
        <f>IF(AG26="","",COUNTIFS('1추일출'!$AI$6:$AI$18,'1추일입'!AG26))</f>
        <v/>
      </c>
      <c r="AO26" s="227" t="str">
        <f t="shared" si="10"/>
        <v>OK</v>
      </c>
      <c r="AQ26" s="222">
        <f>IF(AG26="",0,SUMIFS('1추일출'!$AE$6:$AE$18,'1추일출'!$AI$6:$AI$18,'1추일입'!$AG26))</f>
        <v>0</v>
      </c>
      <c r="AR26" s="222" t="str">
        <f>IF(AG26="","",COUNTIFS('1추일출'!$AI$6:$AI$18,AG26))</f>
        <v/>
      </c>
      <c r="AS26" s="227" t="str">
        <f t="shared" si="11"/>
        <v>OK</v>
      </c>
    </row>
    <row r="27" spans="1:45" ht="50.1" customHeight="1">
      <c r="A27" s="216"/>
      <c r="B27" s="217"/>
      <c r="C27" s="218"/>
      <c r="D27" s="219"/>
      <c r="E27" s="220"/>
      <c r="F27" s="219"/>
      <c r="G27" s="231"/>
      <c r="H27" s="222"/>
      <c r="I27" s="222"/>
      <c r="J27" s="323" t="str">
        <f t="shared" si="12"/>
        <v/>
      </c>
      <c r="K27" s="222"/>
      <c r="L27" s="223"/>
      <c r="M27" s="224">
        <f t="shared" si="2"/>
        <v>0</v>
      </c>
      <c r="N27" s="280"/>
      <c r="O27" s="225"/>
      <c r="P27" s="275">
        <f t="shared" si="3"/>
        <v>0</v>
      </c>
      <c r="Q27" s="226" t="str">
        <f t="shared" si="14"/>
        <v>X</v>
      </c>
      <c r="R27" s="226"/>
      <c r="S27" s="226"/>
      <c r="T27" s="265"/>
      <c r="U27" s="227"/>
      <c r="W27" s="227"/>
      <c r="X27" s="222">
        <f t="shared" si="4"/>
        <v>0</v>
      </c>
      <c r="Y27" s="222">
        <f t="shared" si="5"/>
        <v>0</v>
      </c>
      <c r="Z27" s="227" t="str">
        <f t="shared" si="6"/>
        <v>OK</v>
      </c>
      <c r="AB27" s="227"/>
      <c r="AC27" s="222">
        <f t="shared" si="7"/>
        <v>0</v>
      </c>
      <c r="AD27" s="222">
        <f t="shared" si="8"/>
        <v>0</v>
      </c>
      <c r="AE27" s="227" t="str">
        <f t="shared" si="9"/>
        <v>OK</v>
      </c>
      <c r="AG27" s="227" t="str">
        <f>IF(AI27="","",IF(W27="도비","세입없음",CONCATENATE(AI27,"-",COUNTIF($AI$7:AI27,AI27))))</f>
        <v/>
      </c>
      <c r="AI27" s="227" t="str">
        <f t="array" ref="AI27">IF(C27="","",INDEX(구분표!$I$2:$I$311, MATCH(1,(구분표!$E$2:$E$311='1추일입'!B27)*(구분표!$F$2:$F$311='1추일입'!C27)*(구분표!$G$2:$G$311='1추일입'!A27),0)))</f>
        <v/>
      </c>
      <c r="AK27" s="227"/>
      <c r="AM27" s="222">
        <f>IF(AG27="",0,SUMIFS('1추일출'!$Z$6:$Z$18,'1추일출'!$AI$6:$AI$18,'1추일입'!$AG27))</f>
        <v>0</v>
      </c>
      <c r="AN27" s="222" t="str">
        <f>IF(AG27="","",COUNTIFS('1추일출'!$AI$6:$AI$18,'1추일입'!AG27))</f>
        <v/>
      </c>
      <c r="AO27" s="227" t="str">
        <f t="shared" si="10"/>
        <v>OK</v>
      </c>
      <c r="AQ27" s="222">
        <f>IF(AG27="",0,SUMIFS('1추일출'!$AE$6:$AE$18,'1추일출'!$AI$6:$AI$18,'1추일입'!$AG27))</f>
        <v>0</v>
      </c>
      <c r="AR27" s="222" t="str">
        <f>IF(AG27="","",COUNTIFS('1추일출'!$AI$6:$AI$18,AG27))</f>
        <v/>
      </c>
      <c r="AS27" s="227" t="str">
        <f t="shared" si="11"/>
        <v>OK</v>
      </c>
    </row>
    <row r="28" spans="1:45" ht="50.1" customHeight="1">
      <c r="A28" s="216"/>
      <c r="B28" s="217"/>
      <c r="C28" s="218"/>
      <c r="D28" s="219"/>
      <c r="E28" s="220"/>
      <c r="F28" s="219"/>
      <c r="G28" s="231"/>
      <c r="H28" s="222"/>
      <c r="I28" s="222"/>
      <c r="J28" s="323" t="str">
        <f t="shared" si="12"/>
        <v/>
      </c>
      <c r="K28" s="222"/>
      <c r="L28" s="223"/>
      <c r="M28" s="224">
        <f t="shared" si="2"/>
        <v>0</v>
      </c>
      <c r="N28" s="280"/>
      <c r="O28" s="225"/>
      <c r="P28" s="275">
        <f t="shared" si="3"/>
        <v>0</v>
      </c>
      <c r="Q28" s="226" t="str">
        <f t="shared" si="14"/>
        <v>X</v>
      </c>
      <c r="R28" s="226"/>
      <c r="S28" s="226"/>
      <c r="T28" s="265"/>
      <c r="U28" s="227"/>
      <c r="W28" s="227"/>
      <c r="X28" s="222">
        <f t="shared" si="4"/>
        <v>0</v>
      </c>
      <c r="Y28" s="222">
        <f t="shared" si="5"/>
        <v>0</v>
      </c>
      <c r="Z28" s="227" t="str">
        <f t="shared" si="6"/>
        <v>OK</v>
      </c>
      <c r="AB28" s="227"/>
      <c r="AC28" s="222">
        <f t="shared" si="7"/>
        <v>0</v>
      </c>
      <c r="AD28" s="222">
        <f t="shared" si="8"/>
        <v>0</v>
      </c>
      <c r="AE28" s="227" t="str">
        <f t="shared" si="9"/>
        <v>OK</v>
      </c>
      <c r="AG28" s="227" t="str">
        <f>IF(AI28="","",IF(W28="도비","세입없음",CONCATENATE(AI28,"-",COUNTIF($AI$7:AI28,AI28))))</f>
        <v/>
      </c>
      <c r="AI28" s="227" t="str">
        <f t="array" ref="AI28">IF(C28="","",INDEX(구분표!$I$2:$I$311, MATCH(1,(구분표!$E$2:$E$311='1추일입'!B28)*(구분표!$F$2:$F$311='1추일입'!C28)*(구분표!$G$2:$G$311='1추일입'!A28),0)))</f>
        <v/>
      </c>
      <c r="AK28" s="227"/>
      <c r="AM28" s="222">
        <f>IF(AG28="",0,SUMIFS('1추일출'!$Z$6:$Z$18,'1추일출'!$AI$6:$AI$18,'1추일입'!$AG28))</f>
        <v>0</v>
      </c>
      <c r="AN28" s="222" t="str">
        <f>IF(AG28="","",COUNTIFS('1추일출'!$AI$6:$AI$18,'1추일입'!AG28))</f>
        <v/>
      </c>
      <c r="AO28" s="227" t="str">
        <f t="shared" si="10"/>
        <v>OK</v>
      </c>
      <c r="AQ28" s="222">
        <f>IF(AG28="",0,SUMIFS('1추일출'!$AE$6:$AE$18,'1추일출'!$AI$6:$AI$18,'1추일입'!$AG28))</f>
        <v>0</v>
      </c>
      <c r="AR28" s="222" t="str">
        <f>IF(AG28="","",COUNTIFS('1추일출'!$AI$6:$AI$18,AG28))</f>
        <v/>
      </c>
      <c r="AS28" s="227" t="str">
        <f t="shared" si="11"/>
        <v>OK</v>
      </c>
    </row>
    <row r="29" spans="1:45" ht="50.1" customHeight="1">
      <c r="A29" s="216"/>
      <c r="B29" s="217"/>
      <c r="C29" s="218"/>
      <c r="D29" s="219"/>
      <c r="E29" s="220"/>
      <c r="F29" s="219"/>
      <c r="G29" s="231"/>
      <c r="H29" s="222"/>
      <c r="I29" s="222"/>
      <c r="J29" s="323" t="str">
        <f t="shared" si="12"/>
        <v/>
      </c>
      <c r="K29" s="222"/>
      <c r="L29" s="223"/>
      <c r="M29" s="224">
        <f t="shared" si="2"/>
        <v>0</v>
      </c>
      <c r="N29" s="280"/>
      <c r="O29" s="225"/>
      <c r="P29" s="275">
        <f t="shared" si="3"/>
        <v>0</v>
      </c>
      <c r="Q29" s="226" t="str">
        <f t="shared" si="14"/>
        <v>X</v>
      </c>
      <c r="R29" s="226"/>
      <c r="S29" s="226"/>
      <c r="T29" s="265"/>
      <c r="U29" s="227"/>
      <c r="W29" s="227"/>
      <c r="X29" s="222">
        <f t="shared" si="4"/>
        <v>0</v>
      </c>
      <c r="Y29" s="222">
        <f t="shared" si="5"/>
        <v>0</v>
      </c>
      <c r="Z29" s="227" t="str">
        <f t="shared" si="6"/>
        <v>OK</v>
      </c>
      <c r="AB29" s="227"/>
      <c r="AC29" s="222">
        <f t="shared" si="7"/>
        <v>0</v>
      </c>
      <c r="AD29" s="222">
        <f t="shared" si="8"/>
        <v>0</v>
      </c>
      <c r="AE29" s="227" t="str">
        <f t="shared" si="9"/>
        <v>OK</v>
      </c>
      <c r="AG29" s="227" t="str">
        <f>IF(AI29="","",IF(W29="도비","세입없음",CONCATENATE(AI29,"-",COUNTIF($AI$7:AI29,AI29))))</f>
        <v/>
      </c>
      <c r="AI29" s="227" t="str">
        <f t="array" ref="AI29">IF(C29="","",INDEX(구분표!$I$2:$I$311, MATCH(1,(구분표!$E$2:$E$311='1추일입'!B29)*(구분표!$F$2:$F$311='1추일입'!C29)*(구분표!$G$2:$G$311='1추일입'!A29),0)))</f>
        <v/>
      </c>
      <c r="AK29" s="227"/>
      <c r="AM29" s="222">
        <f>IF(AG29="",0,SUMIFS('1추일출'!$Z$6:$Z$18,'1추일출'!$AI$6:$AI$18,'1추일입'!$AG29))</f>
        <v>0</v>
      </c>
      <c r="AN29" s="222" t="str">
        <f>IF(AG29="","",COUNTIFS('1추일출'!$AI$6:$AI$18,'1추일입'!AG29))</f>
        <v/>
      </c>
      <c r="AO29" s="227" t="str">
        <f t="shared" si="10"/>
        <v>OK</v>
      </c>
      <c r="AQ29" s="222">
        <f>IF(AG29="",0,SUMIFS('1추일출'!$AE$6:$AE$18,'1추일출'!$AI$6:$AI$18,'1추일입'!$AG29))</f>
        <v>0</v>
      </c>
      <c r="AR29" s="222" t="str">
        <f>IF(AG29="","",COUNTIFS('1추일출'!$AI$6:$AI$18,AG29))</f>
        <v/>
      </c>
      <c r="AS29" s="227" t="str">
        <f t="shared" si="11"/>
        <v>OK</v>
      </c>
    </row>
    <row r="30" spans="1:45" ht="50.1" customHeight="1">
      <c r="A30" s="216"/>
      <c r="B30" s="217"/>
      <c r="C30" s="218"/>
      <c r="D30" s="219"/>
      <c r="E30" s="220"/>
      <c r="F30" s="219"/>
      <c r="G30" s="231"/>
      <c r="H30" s="222"/>
      <c r="I30" s="222"/>
      <c r="J30" s="323" t="str">
        <f t="shared" si="12"/>
        <v/>
      </c>
      <c r="K30" s="222"/>
      <c r="L30" s="223"/>
      <c r="M30" s="224">
        <f t="shared" si="2"/>
        <v>0</v>
      </c>
      <c r="N30" s="280"/>
      <c r="O30" s="225"/>
      <c r="P30" s="275">
        <f t="shared" si="3"/>
        <v>0</v>
      </c>
      <c r="Q30" s="226" t="str">
        <f t="shared" si="14"/>
        <v>X</v>
      </c>
      <c r="R30" s="226"/>
      <c r="S30" s="226"/>
      <c r="T30" s="265"/>
      <c r="U30" s="227"/>
      <c r="W30" s="227"/>
      <c r="X30" s="222">
        <f t="shared" si="4"/>
        <v>0</v>
      </c>
      <c r="Y30" s="222">
        <f t="shared" si="5"/>
        <v>0</v>
      </c>
      <c r="Z30" s="227" t="str">
        <f t="shared" si="6"/>
        <v>OK</v>
      </c>
      <c r="AB30" s="227"/>
      <c r="AC30" s="222">
        <f t="shared" si="7"/>
        <v>0</v>
      </c>
      <c r="AD30" s="222">
        <f t="shared" si="8"/>
        <v>0</v>
      </c>
      <c r="AE30" s="227" t="str">
        <f t="shared" si="9"/>
        <v>OK</v>
      </c>
      <c r="AG30" s="227" t="str">
        <f>IF(AI30="","",IF(W30="도비","세입없음",CONCATENATE(AI30,"-",COUNTIF($AI$7:AI30,AI30))))</f>
        <v/>
      </c>
      <c r="AI30" s="227" t="str">
        <f t="array" ref="AI30">IF(C30="","",INDEX(구분표!$I$2:$I$311, MATCH(1,(구분표!$E$2:$E$311='1추일입'!B30)*(구분표!$F$2:$F$311='1추일입'!C30)*(구분표!$G$2:$G$311='1추일입'!A30),0)))</f>
        <v/>
      </c>
      <c r="AK30" s="227"/>
      <c r="AM30" s="222">
        <f>IF(AG30="",0,SUMIFS('1추일출'!$Z$6:$Z$18,'1추일출'!$AI$6:$AI$18,'1추일입'!$AG30))</f>
        <v>0</v>
      </c>
      <c r="AN30" s="222" t="str">
        <f>IF(AG30="","",COUNTIFS('1추일출'!$AI$6:$AI$18,'1추일입'!AG30))</f>
        <v/>
      </c>
      <c r="AO30" s="227" t="str">
        <f t="shared" si="10"/>
        <v>OK</v>
      </c>
      <c r="AQ30" s="222">
        <f>IF(AG30="",0,SUMIFS('1추일출'!$AE$6:$AE$18,'1추일출'!$AI$6:$AI$18,'1추일입'!$AG30))</f>
        <v>0</v>
      </c>
      <c r="AR30" s="222" t="str">
        <f>IF(AG30="","",COUNTIFS('1추일출'!$AI$6:$AI$18,AG30))</f>
        <v/>
      </c>
      <c r="AS30" s="227" t="str">
        <f t="shared" si="11"/>
        <v>OK</v>
      </c>
    </row>
    <row r="31" spans="1:45" ht="50.1" customHeight="1">
      <c r="A31" s="216"/>
      <c r="B31" s="217"/>
      <c r="C31" s="218"/>
      <c r="D31" s="219"/>
      <c r="E31" s="220"/>
      <c r="F31" s="219"/>
      <c r="G31" s="231"/>
      <c r="H31" s="222"/>
      <c r="I31" s="222"/>
      <c r="J31" s="323" t="str">
        <f t="shared" si="12"/>
        <v/>
      </c>
      <c r="K31" s="222"/>
      <c r="L31" s="223"/>
      <c r="M31" s="224">
        <f t="shared" si="2"/>
        <v>0</v>
      </c>
      <c r="N31" s="280"/>
      <c r="O31" s="225"/>
      <c r="P31" s="275">
        <f t="shared" si="3"/>
        <v>0</v>
      </c>
      <c r="Q31" s="226" t="str">
        <f t="shared" si="14"/>
        <v>X</v>
      </c>
      <c r="R31" s="226"/>
      <c r="S31" s="226"/>
      <c r="T31" s="265"/>
      <c r="U31" s="227"/>
      <c r="W31" s="227"/>
      <c r="X31" s="222">
        <f t="shared" si="4"/>
        <v>0</v>
      </c>
      <c r="Y31" s="222">
        <f t="shared" si="5"/>
        <v>0</v>
      </c>
      <c r="Z31" s="227" t="str">
        <f t="shared" si="6"/>
        <v>OK</v>
      </c>
      <c r="AB31" s="227"/>
      <c r="AC31" s="222">
        <f t="shared" si="7"/>
        <v>0</v>
      </c>
      <c r="AD31" s="222">
        <f t="shared" si="8"/>
        <v>0</v>
      </c>
      <c r="AE31" s="227" t="str">
        <f t="shared" si="9"/>
        <v>OK</v>
      </c>
      <c r="AG31" s="227" t="str">
        <f>IF(AI31="","",IF(W31="도비","세입없음",CONCATENATE(AI31,"-",COUNTIF($AI$7:AI31,AI31))))</f>
        <v/>
      </c>
      <c r="AI31" s="227" t="str">
        <f t="array" ref="AI31">IF(C31="","",INDEX(구분표!$I$2:$I$311, MATCH(1,(구분표!$E$2:$E$311='1추일입'!B31)*(구분표!$F$2:$F$311='1추일입'!C31)*(구분표!$G$2:$G$311='1추일입'!A31),0)))</f>
        <v/>
      </c>
      <c r="AK31" s="227"/>
      <c r="AM31" s="222">
        <f>IF(AG31="",0,SUMIFS('1추일출'!$Z$6:$Z$18,'1추일출'!$AI$6:$AI$18,'1추일입'!$AG31))</f>
        <v>0</v>
      </c>
      <c r="AN31" s="222" t="str">
        <f>IF(AG31="","",COUNTIFS('1추일출'!$AI$6:$AI$18,'1추일입'!AG31))</f>
        <v/>
      </c>
      <c r="AO31" s="227" t="str">
        <f t="shared" si="10"/>
        <v>OK</v>
      </c>
      <c r="AQ31" s="222">
        <f>IF(AG31="",0,SUMIFS('1추일출'!$AE$6:$AE$18,'1추일출'!$AI$6:$AI$18,'1추일입'!$AG31))</f>
        <v>0</v>
      </c>
      <c r="AR31" s="222" t="str">
        <f>IF(AG31="","",COUNTIFS('1추일출'!$AI$6:$AI$18,AG31))</f>
        <v/>
      </c>
      <c r="AS31" s="227" t="str">
        <f t="shared" si="11"/>
        <v>OK</v>
      </c>
    </row>
    <row r="32" spans="1:45" ht="50.1" customHeight="1">
      <c r="A32" s="216"/>
      <c r="B32" s="217"/>
      <c r="C32" s="218"/>
      <c r="D32" s="219"/>
      <c r="E32" s="220"/>
      <c r="F32" s="219"/>
      <c r="G32" s="231"/>
      <c r="H32" s="222"/>
      <c r="I32" s="222"/>
      <c r="J32" s="323" t="str">
        <f t="shared" si="12"/>
        <v/>
      </c>
      <c r="K32" s="222"/>
      <c r="L32" s="223"/>
      <c r="M32" s="224">
        <f t="shared" si="2"/>
        <v>0</v>
      </c>
      <c r="N32" s="280"/>
      <c r="O32" s="225"/>
      <c r="P32" s="275">
        <f t="shared" si="3"/>
        <v>0</v>
      </c>
      <c r="Q32" s="226" t="str">
        <f t="shared" si="14"/>
        <v>X</v>
      </c>
      <c r="R32" s="226"/>
      <c r="S32" s="226"/>
      <c r="T32" s="265"/>
      <c r="U32" s="227"/>
      <c r="W32" s="227"/>
      <c r="X32" s="222">
        <f t="shared" si="4"/>
        <v>0</v>
      </c>
      <c r="Y32" s="222">
        <f t="shared" si="5"/>
        <v>0</v>
      </c>
      <c r="Z32" s="227" t="str">
        <f t="shared" si="6"/>
        <v>OK</v>
      </c>
      <c r="AB32" s="227"/>
      <c r="AC32" s="222">
        <f t="shared" si="7"/>
        <v>0</v>
      </c>
      <c r="AD32" s="222">
        <f t="shared" si="8"/>
        <v>0</v>
      </c>
      <c r="AE32" s="227" t="str">
        <f t="shared" si="9"/>
        <v>OK</v>
      </c>
      <c r="AG32" s="227" t="str">
        <f>IF(AI32="","",IF(W32="도비","세입없음",CONCATENATE(AI32,"-",COUNTIF($AI$7:AI32,AI32))))</f>
        <v/>
      </c>
      <c r="AI32" s="227" t="str">
        <f t="array" ref="AI32">IF(C32="","",INDEX(구분표!$I$2:$I$311, MATCH(1,(구분표!$E$2:$E$311='1추일입'!B32)*(구분표!$F$2:$F$311='1추일입'!C32)*(구분표!$G$2:$G$311='1추일입'!A32),0)))</f>
        <v/>
      </c>
      <c r="AK32" s="227"/>
      <c r="AM32" s="222">
        <f>IF(AG32="",0,SUMIFS('1추일출'!$Z$6:$Z$18,'1추일출'!$AI$6:$AI$18,'1추일입'!$AG32))</f>
        <v>0</v>
      </c>
      <c r="AN32" s="222" t="str">
        <f>IF(AG32="","",COUNTIFS('1추일출'!$AI$6:$AI$18,'1추일입'!AG32))</f>
        <v/>
      </c>
      <c r="AO32" s="227" t="str">
        <f t="shared" si="10"/>
        <v>OK</v>
      </c>
      <c r="AQ32" s="222">
        <f>IF(AG32="",0,SUMIFS('1추일출'!$AE$6:$AE$18,'1추일출'!$AI$6:$AI$18,'1추일입'!$AG32))</f>
        <v>0</v>
      </c>
      <c r="AR32" s="222" t="str">
        <f>IF(AG32="","",COUNTIFS('1추일출'!$AI$6:$AI$18,AG32))</f>
        <v/>
      </c>
      <c r="AS32" s="227" t="str">
        <f t="shared" si="11"/>
        <v>OK</v>
      </c>
    </row>
    <row r="33" spans="1:45" ht="50.1" customHeight="1">
      <c r="A33" s="216"/>
      <c r="B33" s="217"/>
      <c r="C33" s="218"/>
      <c r="D33" s="219"/>
      <c r="E33" s="220"/>
      <c r="F33" s="219"/>
      <c r="G33" s="231"/>
      <c r="H33" s="222"/>
      <c r="I33" s="222"/>
      <c r="J33" s="323" t="str">
        <f t="shared" si="12"/>
        <v/>
      </c>
      <c r="K33" s="222"/>
      <c r="L33" s="223"/>
      <c r="M33" s="224">
        <f t="shared" si="2"/>
        <v>0</v>
      </c>
      <c r="N33" s="280"/>
      <c r="O33" s="225"/>
      <c r="P33" s="275">
        <f t="shared" si="3"/>
        <v>0</v>
      </c>
      <c r="Q33" s="226" t="str">
        <f t="shared" ref="Q33:Q42" si="15">IF(AND((M33=0),(P33&gt;0)),"O",IF(AND((K33&lt;0),(M33-P33&lt;0)),"O","X"))</f>
        <v>X</v>
      </c>
      <c r="R33" s="226"/>
      <c r="S33" s="226"/>
      <c r="T33" s="265"/>
      <c r="U33" s="227"/>
      <c r="W33" s="227"/>
      <c r="X33" s="222">
        <f t="shared" si="4"/>
        <v>0</v>
      </c>
      <c r="Y33" s="222">
        <f t="shared" si="5"/>
        <v>0</v>
      </c>
      <c r="Z33" s="227" t="str">
        <f t="shared" si="6"/>
        <v>OK</v>
      </c>
      <c r="AB33" s="227"/>
      <c r="AC33" s="222">
        <f t="shared" si="7"/>
        <v>0</v>
      </c>
      <c r="AD33" s="222">
        <f t="shared" si="8"/>
        <v>0</v>
      </c>
      <c r="AE33" s="227" t="str">
        <f t="shared" si="9"/>
        <v>OK</v>
      </c>
      <c r="AG33" s="227" t="str">
        <f>IF(AI33="","",IF(W33="도비","세입없음",CONCATENATE(AI33,"-",COUNTIF($AI$7:AI33,AI33))))</f>
        <v/>
      </c>
      <c r="AI33" s="227" t="str">
        <f t="array" ref="AI33">IF(C33="","",INDEX(구분표!$I$2:$I$311, MATCH(1,(구분표!$E$2:$E$311='1추일입'!B33)*(구분표!$F$2:$F$311='1추일입'!C33)*(구분표!$G$2:$G$311='1추일입'!A33),0)))</f>
        <v/>
      </c>
      <c r="AK33" s="227"/>
      <c r="AM33" s="222">
        <f>IF(AG33="",0,SUMIFS('1추일출'!$Z$6:$Z$18,'1추일출'!$AI$6:$AI$18,'1추일입'!$AG33))</f>
        <v>0</v>
      </c>
      <c r="AN33" s="222" t="str">
        <f>IF(AG33="","",COUNTIFS('1추일출'!$AI$6:$AI$18,'1추일입'!AG33))</f>
        <v/>
      </c>
      <c r="AO33" s="227" t="str">
        <f t="shared" si="10"/>
        <v>OK</v>
      </c>
      <c r="AQ33" s="222">
        <f>IF(AG33="",0,SUMIFS('1추일출'!$AE$6:$AE$18,'1추일출'!$AI$6:$AI$18,'1추일입'!$AG33))</f>
        <v>0</v>
      </c>
      <c r="AR33" s="222" t="str">
        <f>IF(AG33="","",COUNTIFS('1추일출'!$AI$6:$AI$18,AG33))</f>
        <v/>
      </c>
      <c r="AS33" s="227" t="str">
        <f t="shared" si="11"/>
        <v>OK</v>
      </c>
    </row>
    <row r="34" spans="1:45" ht="50.1" customHeight="1">
      <c r="A34" s="216"/>
      <c r="B34" s="217"/>
      <c r="C34" s="218"/>
      <c r="D34" s="219"/>
      <c r="E34" s="220"/>
      <c r="F34" s="219"/>
      <c r="G34" s="231"/>
      <c r="H34" s="222"/>
      <c r="I34" s="222"/>
      <c r="J34" s="323" t="str">
        <f t="shared" si="12"/>
        <v/>
      </c>
      <c r="K34" s="222"/>
      <c r="L34" s="223"/>
      <c r="M34" s="224">
        <f t="shared" si="2"/>
        <v>0</v>
      </c>
      <c r="N34" s="280"/>
      <c r="O34" s="225"/>
      <c r="P34" s="275">
        <f t="shared" si="3"/>
        <v>0</v>
      </c>
      <c r="Q34" s="226" t="str">
        <f t="shared" si="15"/>
        <v>X</v>
      </c>
      <c r="R34" s="226"/>
      <c r="S34" s="226"/>
      <c r="T34" s="265"/>
      <c r="U34" s="227"/>
      <c r="W34" s="227"/>
      <c r="X34" s="222">
        <f t="shared" si="4"/>
        <v>0</v>
      </c>
      <c r="Y34" s="222">
        <f t="shared" si="5"/>
        <v>0</v>
      </c>
      <c r="Z34" s="227" t="str">
        <f t="shared" si="6"/>
        <v>OK</v>
      </c>
      <c r="AB34" s="227"/>
      <c r="AC34" s="222">
        <f t="shared" si="7"/>
        <v>0</v>
      </c>
      <c r="AD34" s="222">
        <f t="shared" si="8"/>
        <v>0</v>
      </c>
      <c r="AE34" s="227" t="str">
        <f t="shared" si="9"/>
        <v>OK</v>
      </c>
      <c r="AG34" s="227" t="str">
        <f>IF(AI34="","",IF(W34="도비","세입없음",CONCATENATE(AI34,"-",COUNTIF($AI$7:AI34,AI34))))</f>
        <v/>
      </c>
      <c r="AI34" s="227" t="str">
        <f t="array" ref="AI34">IF(C34="","",INDEX(구분표!$I$2:$I$311, MATCH(1,(구분표!$E$2:$E$311='1추일입'!B34)*(구분표!$F$2:$F$311='1추일입'!C34)*(구분표!$G$2:$G$311='1추일입'!A34),0)))</f>
        <v/>
      </c>
      <c r="AK34" s="227"/>
      <c r="AM34" s="222">
        <f>IF(AG34="",0,SUMIFS('1추일출'!$Z$6:$Z$18,'1추일출'!$AI$6:$AI$18,'1추일입'!$AG34))</f>
        <v>0</v>
      </c>
      <c r="AN34" s="222" t="str">
        <f>IF(AG34="","",COUNTIFS('1추일출'!$AI$6:$AI$18,'1추일입'!AG34))</f>
        <v/>
      </c>
      <c r="AO34" s="227" t="str">
        <f t="shared" si="10"/>
        <v>OK</v>
      </c>
      <c r="AQ34" s="222">
        <f>IF(AG34="",0,SUMIFS('1추일출'!$AE$6:$AE$18,'1추일출'!$AI$6:$AI$18,'1추일입'!$AG34))</f>
        <v>0</v>
      </c>
      <c r="AR34" s="222" t="str">
        <f>IF(AG34="","",COUNTIFS('1추일출'!$AI$6:$AI$18,AG34))</f>
        <v/>
      </c>
      <c r="AS34" s="227" t="str">
        <f t="shared" si="11"/>
        <v>OK</v>
      </c>
    </row>
    <row r="35" spans="1:45" ht="50.1" customHeight="1">
      <c r="A35" s="216"/>
      <c r="B35" s="217"/>
      <c r="C35" s="218"/>
      <c r="D35" s="219"/>
      <c r="E35" s="220"/>
      <c r="F35" s="219"/>
      <c r="G35" s="231"/>
      <c r="H35" s="222"/>
      <c r="I35" s="222"/>
      <c r="J35" s="323" t="str">
        <f t="shared" si="12"/>
        <v/>
      </c>
      <c r="K35" s="222"/>
      <c r="L35" s="223"/>
      <c r="M35" s="224">
        <f t="shared" si="2"/>
        <v>0</v>
      </c>
      <c r="N35" s="280"/>
      <c r="O35" s="225"/>
      <c r="P35" s="275">
        <f t="shared" si="3"/>
        <v>0</v>
      </c>
      <c r="Q35" s="226" t="str">
        <f t="shared" si="15"/>
        <v>X</v>
      </c>
      <c r="R35" s="226"/>
      <c r="S35" s="226"/>
      <c r="T35" s="265"/>
      <c r="U35" s="227"/>
      <c r="W35" s="227"/>
      <c r="X35" s="222">
        <f t="shared" si="4"/>
        <v>0</v>
      </c>
      <c r="Y35" s="222">
        <f t="shared" si="5"/>
        <v>0</v>
      </c>
      <c r="Z35" s="227" t="str">
        <f t="shared" si="6"/>
        <v>OK</v>
      </c>
      <c r="AB35" s="227"/>
      <c r="AC35" s="222">
        <f t="shared" si="7"/>
        <v>0</v>
      </c>
      <c r="AD35" s="222">
        <f t="shared" si="8"/>
        <v>0</v>
      </c>
      <c r="AE35" s="227" t="str">
        <f t="shared" si="9"/>
        <v>OK</v>
      </c>
      <c r="AG35" s="227" t="str">
        <f>IF(AI35="","",IF(W35="도비","세입없음",CONCATENATE(AI35,"-",COUNTIF($AI$7:AI35,AI35))))</f>
        <v/>
      </c>
      <c r="AI35" s="227" t="str">
        <f t="array" ref="AI35">IF(C35="","",INDEX(구분표!$I$2:$I$311, MATCH(1,(구분표!$E$2:$E$311='1추일입'!B35)*(구분표!$F$2:$F$311='1추일입'!C35)*(구분표!$G$2:$G$311='1추일입'!A35),0)))</f>
        <v/>
      </c>
      <c r="AK35" s="227"/>
      <c r="AM35" s="222">
        <f>IF(AG35="",0,SUMIFS('1추일출'!$Z$6:$Z$18,'1추일출'!$AI$6:$AI$18,'1추일입'!$AG35))</f>
        <v>0</v>
      </c>
      <c r="AN35" s="222" t="str">
        <f>IF(AG35="","",COUNTIFS('1추일출'!$AI$6:$AI$18,'1추일입'!AG35))</f>
        <v/>
      </c>
      <c r="AO35" s="227" t="str">
        <f t="shared" si="10"/>
        <v>OK</v>
      </c>
      <c r="AQ35" s="222">
        <f>IF(AG35="",0,SUMIFS('1추일출'!$AE$6:$AE$18,'1추일출'!$AI$6:$AI$18,'1추일입'!$AG35))</f>
        <v>0</v>
      </c>
      <c r="AR35" s="222" t="str">
        <f>IF(AG35="","",COUNTIFS('1추일출'!$AI$6:$AI$18,AG35))</f>
        <v/>
      </c>
      <c r="AS35" s="227" t="str">
        <f t="shared" si="11"/>
        <v>OK</v>
      </c>
    </row>
    <row r="36" spans="1:45" ht="50.1" customHeight="1">
      <c r="A36" s="216"/>
      <c r="B36" s="217"/>
      <c r="C36" s="218"/>
      <c r="D36" s="219"/>
      <c r="E36" s="220"/>
      <c r="F36" s="219"/>
      <c r="G36" s="231"/>
      <c r="H36" s="222"/>
      <c r="I36" s="222"/>
      <c r="J36" s="323" t="str">
        <f t="shared" si="12"/>
        <v/>
      </c>
      <c r="K36" s="222"/>
      <c r="L36" s="223"/>
      <c r="M36" s="224">
        <f t="shared" si="2"/>
        <v>0</v>
      </c>
      <c r="N36" s="280"/>
      <c r="O36" s="225"/>
      <c r="P36" s="275">
        <f t="shared" si="3"/>
        <v>0</v>
      </c>
      <c r="Q36" s="226" t="str">
        <f t="shared" si="15"/>
        <v>X</v>
      </c>
      <c r="R36" s="226"/>
      <c r="S36" s="226"/>
      <c r="T36" s="265"/>
      <c r="U36" s="227"/>
      <c r="W36" s="227"/>
      <c r="X36" s="222">
        <f t="shared" si="4"/>
        <v>0</v>
      </c>
      <c r="Y36" s="222">
        <f t="shared" si="5"/>
        <v>0</v>
      </c>
      <c r="Z36" s="227" t="str">
        <f t="shared" si="6"/>
        <v>OK</v>
      </c>
      <c r="AB36" s="227"/>
      <c r="AC36" s="222">
        <f t="shared" si="7"/>
        <v>0</v>
      </c>
      <c r="AD36" s="222">
        <f t="shared" si="8"/>
        <v>0</v>
      </c>
      <c r="AE36" s="227" t="str">
        <f t="shared" si="9"/>
        <v>OK</v>
      </c>
      <c r="AG36" s="227" t="str">
        <f>IF(AI36="","",IF(W36="도비","세입없음",CONCATENATE(AI36,"-",COUNTIF($AI$7:AI36,AI36))))</f>
        <v/>
      </c>
      <c r="AI36" s="227" t="str">
        <f t="array" ref="AI36">IF(C36="","",INDEX(구분표!$I$2:$I$311, MATCH(1,(구분표!$E$2:$E$311='1추일입'!B36)*(구분표!$F$2:$F$311='1추일입'!C36)*(구분표!$G$2:$G$311='1추일입'!A36),0)))</f>
        <v/>
      </c>
      <c r="AK36" s="227"/>
      <c r="AM36" s="222">
        <f>IF(AG36="",0,SUMIFS('1추일출'!$Z$6:$Z$18,'1추일출'!$AI$6:$AI$18,'1추일입'!$AG36))</f>
        <v>0</v>
      </c>
      <c r="AN36" s="222" t="str">
        <f>IF(AG36="","",COUNTIFS('1추일출'!$AI$6:$AI$18,'1추일입'!AG36))</f>
        <v/>
      </c>
      <c r="AO36" s="227" t="str">
        <f t="shared" si="10"/>
        <v>OK</v>
      </c>
      <c r="AQ36" s="222">
        <f>IF(AG36="",0,SUMIFS('1추일출'!$AE$6:$AE$18,'1추일출'!$AI$6:$AI$18,'1추일입'!$AG36))</f>
        <v>0</v>
      </c>
      <c r="AR36" s="222" t="str">
        <f>IF(AG36="","",COUNTIFS('1추일출'!$AI$6:$AI$18,AG36))</f>
        <v/>
      </c>
      <c r="AS36" s="227" t="str">
        <f t="shared" si="11"/>
        <v>OK</v>
      </c>
    </row>
    <row r="37" spans="1:45" ht="50.1" customHeight="1">
      <c r="A37" s="216"/>
      <c r="B37" s="217"/>
      <c r="C37" s="218"/>
      <c r="D37" s="219"/>
      <c r="E37" s="220"/>
      <c r="F37" s="219"/>
      <c r="G37" s="231"/>
      <c r="H37" s="222"/>
      <c r="I37" s="222"/>
      <c r="J37" s="323" t="str">
        <f t="shared" si="12"/>
        <v/>
      </c>
      <c r="K37" s="222"/>
      <c r="L37" s="223"/>
      <c r="M37" s="224">
        <f t="shared" si="2"/>
        <v>0</v>
      </c>
      <c r="N37" s="280"/>
      <c r="O37" s="225"/>
      <c r="P37" s="275">
        <f t="shared" si="3"/>
        <v>0</v>
      </c>
      <c r="Q37" s="226" t="str">
        <f t="shared" si="15"/>
        <v>X</v>
      </c>
      <c r="R37" s="226"/>
      <c r="S37" s="226"/>
      <c r="T37" s="265"/>
      <c r="U37" s="227"/>
      <c r="W37" s="227"/>
      <c r="X37" s="222">
        <f t="shared" si="4"/>
        <v>0</v>
      </c>
      <c r="Y37" s="222">
        <f t="shared" si="5"/>
        <v>0</v>
      </c>
      <c r="Z37" s="227" t="str">
        <f t="shared" si="6"/>
        <v>OK</v>
      </c>
      <c r="AB37" s="227"/>
      <c r="AC37" s="222">
        <f t="shared" si="7"/>
        <v>0</v>
      </c>
      <c r="AD37" s="222">
        <f t="shared" si="8"/>
        <v>0</v>
      </c>
      <c r="AE37" s="227" t="str">
        <f t="shared" si="9"/>
        <v>OK</v>
      </c>
      <c r="AG37" s="227" t="str">
        <f>IF(AI37="","",IF(W37="도비","세입없음",CONCATENATE(AI37,"-",COUNTIF($AI$7:AI37,AI37))))</f>
        <v/>
      </c>
      <c r="AI37" s="227" t="str">
        <f t="array" ref="AI37">IF(C37="","",INDEX(구분표!$I$2:$I$311, MATCH(1,(구분표!$E$2:$E$311='1추일입'!B37)*(구분표!$F$2:$F$311='1추일입'!C37)*(구분표!$G$2:$G$311='1추일입'!A37),0)))</f>
        <v/>
      </c>
      <c r="AK37" s="227"/>
      <c r="AM37" s="222">
        <f>IF(AG37="",0,SUMIFS('1추일출'!$Z$6:$Z$18,'1추일출'!$AI$6:$AI$18,'1추일입'!$AG37))</f>
        <v>0</v>
      </c>
      <c r="AN37" s="222" t="str">
        <f>IF(AG37="","",COUNTIFS('1추일출'!$AI$6:$AI$18,'1추일입'!AG37))</f>
        <v/>
      </c>
      <c r="AO37" s="227" t="str">
        <f t="shared" si="10"/>
        <v>OK</v>
      </c>
      <c r="AQ37" s="222">
        <f>IF(AG37="",0,SUMIFS('1추일출'!$AE$6:$AE$18,'1추일출'!$AI$6:$AI$18,'1추일입'!$AG37))</f>
        <v>0</v>
      </c>
      <c r="AR37" s="222" t="str">
        <f>IF(AG37="","",COUNTIFS('1추일출'!$AI$6:$AI$18,AG37))</f>
        <v/>
      </c>
      <c r="AS37" s="227" t="str">
        <f t="shared" si="11"/>
        <v>OK</v>
      </c>
    </row>
    <row r="38" spans="1:45" ht="50.1" customHeight="1">
      <c r="A38" s="216"/>
      <c r="B38" s="217"/>
      <c r="C38" s="218"/>
      <c r="D38" s="219"/>
      <c r="E38" s="220"/>
      <c r="F38" s="219"/>
      <c r="G38" s="231"/>
      <c r="H38" s="222"/>
      <c r="I38" s="222"/>
      <c r="J38" s="323" t="str">
        <f t="shared" si="12"/>
        <v/>
      </c>
      <c r="K38" s="222"/>
      <c r="L38" s="223"/>
      <c r="M38" s="224">
        <f t="shared" si="2"/>
        <v>0</v>
      </c>
      <c r="N38" s="280"/>
      <c r="O38" s="225"/>
      <c r="P38" s="275">
        <f t="shared" si="3"/>
        <v>0</v>
      </c>
      <c r="Q38" s="226" t="str">
        <f t="shared" si="15"/>
        <v>X</v>
      </c>
      <c r="R38" s="226"/>
      <c r="S38" s="226"/>
      <c r="T38" s="265"/>
      <c r="U38" s="227"/>
      <c r="W38" s="227"/>
      <c r="X38" s="222">
        <f t="shared" si="4"/>
        <v>0</v>
      </c>
      <c r="Y38" s="222">
        <f t="shared" si="5"/>
        <v>0</v>
      </c>
      <c r="Z38" s="227" t="str">
        <f t="shared" si="6"/>
        <v>OK</v>
      </c>
      <c r="AB38" s="227"/>
      <c r="AC38" s="222">
        <f t="shared" si="7"/>
        <v>0</v>
      </c>
      <c r="AD38" s="222">
        <f t="shared" si="8"/>
        <v>0</v>
      </c>
      <c r="AE38" s="227" t="str">
        <f t="shared" si="9"/>
        <v>OK</v>
      </c>
      <c r="AG38" s="227" t="str">
        <f>IF(AI38="","",IF(W38="도비","세입없음",CONCATENATE(AI38,"-",COUNTIF($AI$7:AI38,AI38))))</f>
        <v/>
      </c>
      <c r="AI38" s="227" t="str">
        <f t="array" ref="AI38">IF(C38="","",INDEX(구분표!$I$2:$I$311, MATCH(1,(구분표!$E$2:$E$311='1추일입'!B38)*(구분표!$F$2:$F$311='1추일입'!C38)*(구분표!$G$2:$G$311='1추일입'!A38),0)))</f>
        <v/>
      </c>
      <c r="AK38" s="227"/>
      <c r="AM38" s="222">
        <f>IF(AG38="",0,SUMIFS('1추일출'!$Z$6:$Z$18,'1추일출'!$AI$6:$AI$18,'1추일입'!$AG38))</f>
        <v>0</v>
      </c>
      <c r="AN38" s="222" t="str">
        <f>IF(AG38="","",COUNTIFS('1추일출'!$AI$6:$AI$18,'1추일입'!AG38))</f>
        <v/>
      </c>
      <c r="AO38" s="227" t="str">
        <f t="shared" si="10"/>
        <v>OK</v>
      </c>
      <c r="AQ38" s="222">
        <f>IF(AG38="",0,SUMIFS('1추일출'!$AE$6:$AE$18,'1추일출'!$AI$6:$AI$18,'1추일입'!$AG38))</f>
        <v>0</v>
      </c>
      <c r="AR38" s="222" t="str">
        <f>IF(AG38="","",COUNTIFS('1추일출'!$AI$6:$AI$18,AG38))</f>
        <v/>
      </c>
      <c r="AS38" s="227" t="str">
        <f t="shared" si="11"/>
        <v>OK</v>
      </c>
    </row>
    <row r="39" spans="1:45" ht="50.1" customHeight="1">
      <c r="A39" s="216"/>
      <c r="B39" s="217"/>
      <c r="C39" s="218"/>
      <c r="D39" s="219"/>
      <c r="E39" s="220"/>
      <c r="F39" s="219"/>
      <c r="G39" s="231"/>
      <c r="H39" s="222"/>
      <c r="I39" s="222"/>
      <c r="J39" s="323" t="str">
        <f t="shared" si="12"/>
        <v/>
      </c>
      <c r="K39" s="222"/>
      <c r="L39" s="223"/>
      <c r="M39" s="224">
        <f t="shared" ref="M39:M70" si="16">SUM(J39:L39)</f>
        <v>0</v>
      </c>
      <c r="N39" s="280"/>
      <c r="O39" s="225"/>
      <c r="P39" s="275">
        <f t="shared" ref="P39:P70" si="17">SUM(J39,N39,O39)</f>
        <v>0</v>
      </c>
      <c r="Q39" s="226" t="str">
        <f t="shared" si="15"/>
        <v>X</v>
      </c>
      <c r="R39" s="226"/>
      <c r="S39" s="226"/>
      <c r="T39" s="265"/>
      <c r="U39" s="227"/>
      <c r="W39" s="227"/>
      <c r="X39" s="222">
        <f t="shared" si="4"/>
        <v>0</v>
      </c>
      <c r="Y39" s="222">
        <f t="shared" si="5"/>
        <v>0</v>
      </c>
      <c r="Z39" s="227" t="str">
        <f t="shared" si="6"/>
        <v>OK</v>
      </c>
      <c r="AB39" s="227"/>
      <c r="AC39" s="222">
        <f t="shared" si="7"/>
        <v>0</v>
      </c>
      <c r="AD39" s="222">
        <f t="shared" si="8"/>
        <v>0</v>
      </c>
      <c r="AE39" s="227" t="str">
        <f t="shared" si="9"/>
        <v>OK</v>
      </c>
      <c r="AG39" s="227" t="str">
        <f>IF(AI39="","",IF(W39="도비","세입없음",CONCATENATE(AI39,"-",COUNTIF($AI$7:AI39,AI39))))</f>
        <v/>
      </c>
      <c r="AI39" s="227" t="str">
        <f t="array" ref="AI39">IF(C39="","",INDEX(구분표!$I$2:$I$311, MATCH(1,(구분표!$E$2:$E$311='1추일입'!B39)*(구분표!$F$2:$F$311='1추일입'!C39)*(구분표!$G$2:$G$311='1추일입'!A39),0)))</f>
        <v/>
      </c>
      <c r="AK39" s="227"/>
      <c r="AM39" s="222">
        <f>IF(AG39="",0,SUMIFS('1추일출'!$Z$6:$Z$18,'1추일출'!$AI$6:$AI$18,'1추일입'!$AG39))</f>
        <v>0</v>
      </c>
      <c r="AN39" s="222" t="str">
        <f>IF(AG39="","",COUNTIFS('1추일출'!$AI$6:$AI$18,'1추일입'!AG39))</f>
        <v/>
      </c>
      <c r="AO39" s="227" t="str">
        <f t="shared" si="10"/>
        <v>OK</v>
      </c>
      <c r="AQ39" s="222">
        <f>IF(AG39="",0,SUMIFS('1추일출'!$AE$6:$AE$18,'1추일출'!$AI$6:$AI$18,'1추일입'!$AG39))</f>
        <v>0</v>
      </c>
      <c r="AR39" s="222" t="str">
        <f>IF(AG39="","",COUNTIFS('1추일출'!$AI$6:$AI$18,AG39))</f>
        <v/>
      </c>
      <c r="AS39" s="227" t="str">
        <f t="shared" si="11"/>
        <v>OK</v>
      </c>
    </row>
    <row r="40" spans="1:45" ht="50.1" customHeight="1">
      <c r="A40" s="216"/>
      <c r="B40" s="217"/>
      <c r="C40" s="218"/>
      <c r="D40" s="219"/>
      <c r="E40" s="220"/>
      <c r="F40" s="219"/>
      <c r="G40" s="231"/>
      <c r="H40" s="222"/>
      <c r="I40" s="222"/>
      <c r="J40" s="323" t="str">
        <f t="shared" si="12"/>
        <v/>
      </c>
      <c r="K40" s="222"/>
      <c r="L40" s="223"/>
      <c r="M40" s="224">
        <f t="shared" si="16"/>
        <v>0</v>
      </c>
      <c r="N40" s="280"/>
      <c r="O40" s="225"/>
      <c r="P40" s="275">
        <f t="shared" si="17"/>
        <v>0</v>
      </c>
      <c r="Q40" s="226" t="str">
        <f t="shared" si="15"/>
        <v>X</v>
      </c>
      <c r="R40" s="226"/>
      <c r="S40" s="226"/>
      <c r="T40" s="265"/>
      <c r="U40" s="227"/>
      <c r="W40" s="227"/>
      <c r="X40" s="222">
        <f t="shared" si="4"/>
        <v>0</v>
      </c>
      <c r="Y40" s="222">
        <f t="shared" si="5"/>
        <v>0</v>
      </c>
      <c r="Z40" s="227" t="str">
        <f t="shared" si="6"/>
        <v>OK</v>
      </c>
      <c r="AB40" s="227"/>
      <c r="AC40" s="222">
        <f t="shared" si="7"/>
        <v>0</v>
      </c>
      <c r="AD40" s="222">
        <f t="shared" si="8"/>
        <v>0</v>
      </c>
      <c r="AE40" s="227" t="str">
        <f t="shared" si="9"/>
        <v>OK</v>
      </c>
      <c r="AG40" s="227" t="str">
        <f>IF(AI40="","",IF(W40="도비","세입없음",CONCATENATE(AI40,"-",COUNTIF($AI$7:AI40,AI40))))</f>
        <v/>
      </c>
      <c r="AI40" s="227" t="str">
        <f t="array" ref="AI40">IF(C40="","",INDEX(구분표!$I$2:$I$311, MATCH(1,(구분표!$E$2:$E$311='1추일입'!B40)*(구분표!$F$2:$F$311='1추일입'!C40)*(구분표!$G$2:$G$311='1추일입'!A40),0)))</f>
        <v/>
      </c>
      <c r="AK40" s="227"/>
      <c r="AM40" s="222">
        <f>IF(AG40="",0,SUMIFS('1추일출'!$Z$6:$Z$18,'1추일출'!$AI$6:$AI$18,'1추일입'!$AG40))</f>
        <v>0</v>
      </c>
      <c r="AN40" s="222" t="str">
        <f>IF(AG40="","",COUNTIFS('1추일출'!$AI$6:$AI$18,'1추일입'!AG40))</f>
        <v/>
      </c>
      <c r="AO40" s="227" t="str">
        <f t="shared" si="10"/>
        <v>OK</v>
      </c>
      <c r="AQ40" s="222">
        <f>IF(AG40="",0,SUMIFS('1추일출'!$AE$6:$AE$18,'1추일출'!$AI$6:$AI$18,'1추일입'!$AG40))</f>
        <v>0</v>
      </c>
      <c r="AR40" s="222" t="str">
        <f>IF(AG40="","",COUNTIFS('1추일출'!$AI$6:$AI$18,AG40))</f>
        <v/>
      </c>
      <c r="AS40" s="227" t="str">
        <f t="shared" si="11"/>
        <v>OK</v>
      </c>
    </row>
    <row r="41" spans="1:45" ht="50.1" customHeight="1">
      <c r="A41" s="216"/>
      <c r="B41" s="217"/>
      <c r="C41" s="218"/>
      <c r="D41" s="219"/>
      <c r="E41" s="220"/>
      <c r="F41" s="219"/>
      <c r="G41" s="231"/>
      <c r="H41" s="222"/>
      <c r="I41" s="222"/>
      <c r="J41" s="323" t="str">
        <f t="shared" si="12"/>
        <v/>
      </c>
      <c r="K41" s="222"/>
      <c r="L41" s="223"/>
      <c r="M41" s="224">
        <f t="shared" si="16"/>
        <v>0</v>
      </c>
      <c r="N41" s="280"/>
      <c r="O41" s="225"/>
      <c r="P41" s="275">
        <f t="shared" si="17"/>
        <v>0</v>
      </c>
      <c r="Q41" s="226" t="str">
        <f t="shared" si="15"/>
        <v>X</v>
      </c>
      <c r="R41" s="226"/>
      <c r="S41" s="226"/>
      <c r="T41" s="265"/>
      <c r="U41" s="227"/>
      <c r="W41" s="227"/>
      <c r="X41" s="222">
        <f t="shared" si="4"/>
        <v>0</v>
      </c>
      <c r="Y41" s="222">
        <f t="shared" si="5"/>
        <v>0</v>
      </c>
      <c r="Z41" s="227" t="str">
        <f t="shared" si="6"/>
        <v>OK</v>
      </c>
      <c r="AB41" s="227"/>
      <c r="AC41" s="222">
        <f t="shared" si="7"/>
        <v>0</v>
      </c>
      <c r="AD41" s="222">
        <f t="shared" si="8"/>
        <v>0</v>
      </c>
      <c r="AE41" s="227" t="str">
        <f t="shared" si="9"/>
        <v>OK</v>
      </c>
      <c r="AG41" s="227" t="str">
        <f>IF(AI41="","",IF(W41="도비","세입없음",CONCATENATE(AI41,"-",COUNTIF($AI$7:AI41,AI41))))</f>
        <v/>
      </c>
      <c r="AI41" s="227" t="str">
        <f t="array" ref="AI41">IF(C41="","",INDEX(구분표!$I$2:$I$311, MATCH(1,(구분표!$E$2:$E$311='1추일입'!B41)*(구분표!$F$2:$F$311='1추일입'!C41)*(구분표!$G$2:$G$311='1추일입'!A41),0)))</f>
        <v/>
      </c>
      <c r="AK41" s="227"/>
      <c r="AM41" s="222">
        <f>IF(AG41="",0,SUMIFS('1추일출'!$Z$6:$Z$18,'1추일출'!$AI$6:$AI$18,'1추일입'!$AG41))</f>
        <v>0</v>
      </c>
      <c r="AN41" s="222" t="str">
        <f>IF(AG41="","",COUNTIFS('1추일출'!$AI$6:$AI$18,'1추일입'!AG41))</f>
        <v/>
      </c>
      <c r="AO41" s="227" t="str">
        <f t="shared" si="10"/>
        <v>OK</v>
      </c>
      <c r="AQ41" s="222">
        <f>IF(AG41="",0,SUMIFS('1추일출'!$AE$6:$AE$18,'1추일출'!$AI$6:$AI$18,'1추일입'!$AG41))</f>
        <v>0</v>
      </c>
      <c r="AR41" s="222" t="str">
        <f>IF(AG41="","",COUNTIFS('1추일출'!$AI$6:$AI$18,AG41))</f>
        <v/>
      </c>
      <c r="AS41" s="227" t="str">
        <f t="shared" si="11"/>
        <v>OK</v>
      </c>
    </row>
    <row r="42" spans="1:45" ht="50.1" customHeight="1">
      <c r="A42" s="216"/>
      <c r="B42" s="217"/>
      <c r="C42" s="218"/>
      <c r="D42" s="219"/>
      <c r="E42" s="220"/>
      <c r="F42" s="219"/>
      <c r="G42" s="231"/>
      <c r="H42" s="222"/>
      <c r="I42" s="222"/>
      <c r="J42" s="323" t="str">
        <f t="shared" si="12"/>
        <v/>
      </c>
      <c r="K42" s="222"/>
      <c r="L42" s="223"/>
      <c r="M42" s="224">
        <f t="shared" si="16"/>
        <v>0</v>
      </c>
      <c r="N42" s="280"/>
      <c r="O42" s="225"/>
      <c r="P42" s="275">
        <f t="shared" si="17"/>
        <v>0</v>
      </c>
      <c r="Q42" s="226" t="str">
        <f t="shared" si="15"/>
        <v>X</v>
      </c>
      <c r="R42" s="226"/>
      <c r="S42" s="226"/>
      <c r="T42" s="265"/>
      <c r="U42" s="227"/>
      <c r="W42" s="227"/>
      <c r="X42" s="222">
        <f t="shared" si="4"/>
        <v>0</v>
      </c>
      <c r="Y42" s="222">
        <f t="shared" si="5"/>
        <v>0</v>
      </c>
      <c r="Z42" s="227" t="str">
        <f t="shared" si="6"/>
        <v>OK</v>
      </c>
      <c r="AB42" s="227"/>
      <c r="AC42" s="222">
        <f t="shared" si="7"/>
        <v>0</v>
      </c>
      <c r="AD42" s="222">
        <f t="shared" si="8"/>
        <v>0</v>
      </c>
      <c r="AE42" s="227" t="str">
        <f t="shared" si="9"/>
        <v>OK</v>
      </c>
      <c r="AG42" s="227" t="str">
        <f>IF(AI42="","",IF(W42="도비","세입없음",CONCATENATE(AI42,"-",COUNTIF($AI$7:AI42,AI42))))</f>
        <v/>
      </c>
      <c r="AI42" s="227" t="str">
        <f t="array" ref="AI42">IF(C42="","",INDEX(구분표!$I$2:$I$311, MATCH(1,(구분표!$E$2:$E$311='1추일입'!B42)*(구분표!$F$2:$F$311='1추일입'!C42)*(구분표!$G$2:$G$311='1추일입'!A42),0)))</f>
        <v/>
      </c>
      <c r="AK42" s="227"/>
      <c r="AM42" s="222">
        <f>IF(AG42="",0,SUMIFS('1추일출'!$Z$6:$Z$18,'1추일출'!$AI$6:$AI$18,'1추일입'!$AG42))</f>
        <v>0</v>
      </c>
      <c r="AN42" s="222" t="str">
        <f>IF(AG42="","",COUNTIFS('1추일출'!$AI$6:$AI$18,'1추일입'!AG42))</f>
        <v/>
      </c>
      <c r="AO42" s="227" t="str">
        <f t="shared" si="10"/>
        <v>OK</v>
      </c>
      <c r="AQ42" s="222">
        <f>IF(AG42="",0,SUMIFS('1추일출'!$AE$6:$AE$18,'1추일출'!$AI$6:$AI$18,'1추일입'!$AG42))</f>
        <v>0</v>
      </c>
      <c r="AR42" s="222" t="str">
        <f>IF(AG42="","",COUNTIFS('1추일출'!$AI$6:$AI$18,AG42))</f>
        <v/>
      </c>
      <c r="AS42" s="227" t="str">
        <f t="shared" si="11"/>
        <v>OK</v>
      </c>
    </row>
    <row r="43" spans="1:45" ht="50.1" customHeight="1">
      <c r="A43" s="216"/>
      <c r="B43" s="217"/>
      <c r="C43" s="218"/>
      <c r="D43" s="219"/>
      <c r="E43" s="220"/>
      <c r="F43" s="219"/>
      <c r="G43" s="231"/>
      <c r="H43" s="222"/>
      <c r="I43" s="222"/>
      <c r="J43" s="323" t="str">
        <f t="shared" si="12"/>
        <v/>
      </c>
      <c r="K43" s="222"/>
      <c r="L43" s="223"/>
      <c r="M43" s="224">
        <f t="shared" si="16"/>
        <v>0</v>
      </c>
      <c r="N43" s="280"/>
      <c r="O43" s="225"/>
      <c r="P43" s="275">
        <f t="shared" si="17"/>
        <v>0</v>
      </c>
      <c r="Q43" s="226" t="str">
        <f t="shared" ref="Q43:Q52" si="18">IF(AND((M43=0),(P43&gt;0)),"O",IF(AND((K43&lt;0),(M43-P43&lt;0)),"O","X"))</f>
        <v>X</v>
      </c>
      <c r="R43" s="226"/>
      <c r="S43" s="226"/>
      <c r="T43" s="265"/>
      <c r="U43" s="227"/>
      <c r="W43" s="227"/>
      <c r="X43" s="222">
        <f t="shared" si="4"/>
        <v>0</v>
      </c>
      <c r="Y43" s="222">
        <f t="shared" si="5"/>
        <v>0</v>
      </c>
      <c r="Z43" s="227" t="str">
        <f t="shared" si="6"/>
        <v>OK</v>
      </c>
      <c r="AB43" s="227"/>
      <c r="AC43" s="222">
        <f t="shared" si="7"/>
        <v>0</v>
      </c>
      <c r="AD43" s="222">
        <f t="shared" si="8"/>
        <v>0</v>
      </c>
      <c r="AE43" s="227" t="str">
        <f t="shared" si="9"/>
        <v>OK</v>
      </c>
      <c r="AG43" s="227" t="str">
        <f>IF(AI43="","",IF(W43="도비","세입없음",CONCATENATE(AI43,"-",COUNTIF($AI$7:AI43,AI43))))</f>
        <v/>
      </c>
      <c r="AI43" s="227" t="str">
        <f t="array" ref="AI43">IF(C43="","",INDEX(구분표!$I$2:$I$311, MATCH(1,(구분표!$E$2:$E$311='1추일입'!B43)*(구분표!$F$2:$F$311='1추일입'!C43)*(구분표!$G$2:$G$311='1추일입'!A43),0)))</f>
        <v/>
      </c>
      <c r="AK43" s="227"/>
      <c r="AM43" s="222">
        <f>IF(AG43="",0,SUMIFS('1추일출'!$Z$6:$Z$18,'1추일출'!$AI$6:$AI$18,'1추일입'!$AG43))</f>
        <v>0</v>
      </c>
      <c r="AN43" s="222" t="str">
        <f>IF(AG43="","",COUNTIFS('1추일출'!$AI$6:$AI$18,'1추일입'!AG43))</f>
        <v/>
      </c>
      <c r="AO43" s="227" t="str">
        <f t="shared" si="10"/>
        <v>OK</v>
      </c>
      <c r="AQ43" s="222">
        <f>IF(AG43="",0,SUMIFS('1추일출'!$AE$6:$AE$18,'1추일출'!$AI$6:$AI$18,'1추일입'!$AG43))</f>
        <v>0</v>
      </c>
      <c r="AR43" s="222" t="str">
        <f>IF(AG43="","",COUNTIFS('1추일출'!$AI$6:$AI$18,AG43))</f>
        <v/>
      </c>
      <c r="AS43" s="227" t="str">
        <f t="shared" si="11"/>
        <v>OK</v>
      </c>
    </row>
    <row r="44" spans="1:45" ht="50.1" customHeight="1">
      <c r="A44" s="216"/>
      <c r="B44" s="217"/>
      <c r="C44" s="218"/>
      <c r="D44" s="219"/>
      <c r="E44" s="220"/>
      <c r="F44" s="219"/>
      <c r="G44" s="231"/>
      <c r="H44" s="222"/>
      <c r="I44" s="222"/>
      <c r="J44" s="323" t="str">
        <f t="shared" si="12"/>
        <v/>
      </c>
      <c r="K44" s="222"/>
      <c r="L44" s="223"/>
      <c r="M44" s="224">
        <f t="shared" si="16"/>
        <v>0</v>
      </c>
      <c r="N44" s="280"/>
      <c r="O44" s="225"/>
      <c r="P44" s="275">
        <f t="shared" si="17"/>
        <v>0</v>
      </c>
      <c r="Q44" s="226" t="str">
        <f t="shared" si="18"/>
        <v>X</v>
      </c>
      <c r="R44" s="226"/>
      <c r="S44" s="226"/>
      <c r="T44" s="265"/>
      <c r="U44" s="227"/>
      <c r="W44" s="227"/>
      <c r="X44" s="222">
        <f t="shared" si="4"/>
        <v>0</v>
      </c>
      <c r="Y44" s="222">
        <f t="shared" si="5"/>
        <v>0</v>
      </c>
      <c r="Z44" s="227" t="str">
        <f t="shared" si="6"/>
        <v>OK</v>
      </c>
      <c r="AB44" s="227"/>
      <c r="AC44" s="222">
        <f t="shared" si="7"/>
        <v>0</v>
      </c>
      <c r="AD44" s="222">
        <f t="shared" si="8"/>
        <v>0</v>
      </c>
      <c r="AE44" s="227" t="str">
        <f t="shared" si="9"/>
        <v>OK</v>
      </c>
      <c r="AG44" s="227" t="str">
        <f>IF(AI44="","",IF(W44="도비","세입없음",CONCATENATE(AI44,"-",COUNTIF($AI$7:AI44,AI44))))</f>
        <v/>
      </c>
      <c r="AI44" s="227" t="str">
        <f t="array" ref="AI44">IF(C44="","",INDEX(구분표!$I$2:$I$311, MATCH(1,(구분표!$E$2:$E$311='1추일입'!B44)*(구분표!$F$2:$F$311='1추일입'!C44)*(구분표!$G$2:$G$311='1추일입'!A44),0)))</f>
        <v/>
      </c>
      <c r="AK44" s="227"/>
      <c r="AM44" s="222">
        <f>IF(AG44="",0,SUMIFS('1추일출'!$Z$6:$Z$18,'1추일출'!$AI$6:$AI$18,'1추일입'!$AG44))</f>
        <v>0</v>
      </c>
      <c r="AN44" s="222" t="str">
        <f>IF(AG44="","",COUNTIFS('1추일출'!$AI$6:$AI$18,'1추일입'!AG44))</f>
        <v/>
      </c>
      <c r="AO44" s="227" t="str">
        <f t="shared" si="10"/>
        <v>OK</v>
      </c>
      <c r="AQ44" s="222">
        <f>IF(AG44="",0,SUMIFS('1추일출'!$AE$6:$AE$18,'1추일출'!$AI$6:$AI$18,'1추일입'!$AG44))</f>
        <v>0</v>
      </c>
      <c r="AR44" s="222" t="str">
        <f>IF(AG44="","",COUNTIFS('1추일출'!$AI$6:$AI$18,AG44))</f>
        <v/>
      </c>
      <c r="AS44" s="227" t="str">
        <f t="shared" si="11"/>
        <v>OK</v>
      </c>
    </row>
    <row r="45" spans="1:45" ht="50.1" customHeight="1">
      <c r="A45" s="216"/>
      <c r="B45" s="217"/>
      <c r="C45" s="218"/>
      <c r="D45" s="219"/>
      <c r="E45" s="220"/>
      <c r="F45" s="219"/>
      <c r="G45" s="231"/>
      <c r="H45" s="222"/>
      <c r="I45" s="222"/>
      <c r="J45" s="323" t="str">
        <f t="shared" si="12"/>
        <v/>
      </c>
      <c r="K45" s="222"/>
      <c r="L45" s="223"/>
      <c r="M45" s="224">
        <f t="shared" si="16"/>
        <v>0</v>
      </c>
      <c r="N45" s="280"/>
      <c r="O45" s="225"/>
      <c r="P45" s="275">
        <f t="shared" si="17"/>
        <v>0</v>
      </c>
      <c r="Q45" s="226" t="str">
        <f t="shared" si="18"/>
        <v>X</v>
      </c>
      <c r="R45" s="226"/>
      <c r="S45" s="226"/>
      <c r="T45" s="265"/>
      <c r="U45" s="227"/>
      <c r="W45" s="227"/>
      <c r="X45" s="222">
        <f t="shared" si="4"/>
        <v>0</v>
      </c>
      <c r="Y45" s="222">
        <f t="shared" si="5"/>
        <v>0</v>
      </c>
      <c r="Z45" s="227" t="str">
        <f t="shared" si="6"/>
        <v>OK</v>
      </c>
      <c r="AB45" s="227"/>
      <c r="AC45" s="222">
        <f t="shared" si="7"/>
        <v>0</v>
      </c>
      <c r="AD45" s="222">
        <f t="shared" si="8"/>
        <v>0</v>
      </c>
      <c r="AE45" s="227" t="str">
        <f t="shared" si="9"/>
        <v>OK</v>
      </c>
      <c r="AG45" s="227" t="str">
        <f>IF(AI45="","",IF(W45="도비","세입없음",CONCATENATE(AI45,"-",COUNTIF($AI$7:AI45,AI45))))</f>
        <v/>
      </c>
      <c r="AI45" s="227" t="str">
        <f t="array" ref="AI45">IF(C45="","",INDEX(구분표!$I$2:$I$311, MATCH(1,(구분표!$E$2:$E$311='1추일입'!B45)*(구분표!$F$2:$F$311='1추일입'!C45)*(구분표!$G$2:$G$311='1추일입'!A45),0)))</f>
        <v/>
      </c>
      <c r="AK45" s="227"/>
      <c r="AM45" s="222">
        <f>IF(AG45="",0,SUMIFS('1추일출'!$Z$6:$Z$18,'1추일출'!$AI$6:$AI$18,'1추일입'!$AG45))</f>
        <v>0</v>
      </c>
      <c r="AN45" s="222" t="str">
        <f>IF(AG45="","",COUNTIFS('1추일출'!$AI$6:$AI$18,'1추일입'!AG45))</f>
        <v/>
      </c>
      <c r="AO45" s="227" t="str">
        <f t="shared" si="10"/>
        <v>OK</v>
      </c>
      <c r="AQ45" s="222">
        <f>IF(AG45="",0,SUMIFS('1추일출'!$AE$6:$AE$18,'1추일출'!$AI$6:$AI$18,'1추일입'!$AG45))</f>
        <v>0</v>
      </c>
      <c r="AR45" s="222" t="str">
        <f>IF(AG45="","",COUNTIFS('1추일출'!$AI$6:$AI$18,AG45))</f>
        <v/>
      </c>
      <c r="AS45" s="227" t="str">
        <f t="shared" si="11"/>
        <v>OK</v>
      </c>
    </row>
    <row r="46" spans="1:45" ht="50.1" customHeight="1">
      <c r="A46" s="216"/>
      <c r="B46" s="217"/>
      <c r="C46" s="218"/>
      <c r="D46" s="219"/>
      <c r="E46" s="220"/>
      <c r="F46" s="219"/>
      <c r="G46" s="221"/>
      <c r="H46" s="222"/>
      <c r="I46" s="222"/>
      <c r="J46" s="323" t="str">
        <f t="shared" si="12"/>
        <v/>
      </c>
      <c r="K46" s="222"/>
      <c r="L46" s="223"/>
      <c r="M46" s="224">
        <f t="shared" si="16"/>
        <v>0</v>
      </c>
      <c r="N46" s="280"/>
      <c r="O46" s="225"/>
      <c r="P46" s="275">
        <f t="shared" si="17"/>
        <v>0</v>
      </c>
      <c r="Q46" s="226" t="str">
        <f t="shared" si="18"/>
        <v>X</v>
      </c>
      <c r="R46" s="226"/>
      <c r="S46" s="226"/>
      <c r="T46" s="265"/>
      <c r="U46" s="227"/>
      <c r="W46" s="227"/>
      <c r="X46" s="222">
        <f t="shared" si="4"/>
        <v>0</v>
      </c>
      <c r="Y46" s="222">
        <f t="shared" si="5"/>
        <v>0</v>
      </c>
      <c r="Z46" s="227" t="str">
        <f t="shared" si="6"/>
        <v>OK</v>
      </c>
      <c r="AB46" s="227"/>
      <c r="AC46" s="222">
        <f t="shared" si="7"/>
        <v>0</v>
      </c>
      <c r="AD46" s="222">
        <f t="shared" si="8"/>
        <v>0</v>
      </c>
      <c r="AE46" s="227" t="str">
        <f t="shared" si="9"/>
        <v>OK</v>
      </c>
      <c r="AG46" s="227" t="str">
        <f>IF(AI46="","",IF(W46="도비","세입없음",CONCATENATE(AI46,"-",COUNTIF($AI$7:AI46,AI46))))</f>
        <v/>
      </c>
      <c r="AI46" s="227" t="str">
        <f t="array" ref="AI46">IF(C46="","",INDEX(구분표!$I$2:$I$311, MATCH(1,(구분표!$E$2:$E$311='1추일입'!B46)*(구분표!$F$2:$F$311='1추일입'!C46)*(구분표!$G$2:$G$311='1추일입'!A46),0)))</f>
        <v/>
      </c>
      <c r="AK46" s="227"/>
      <c r="AM46" s="222">
        <f>IF(AG46="",0,SUMIFS('1추일출'!$Z$6:$Z$18,'1추일출'!$AI$6:$AI$18,'1추일입'!$AG46))</f>
        <v>0</v>
      </c>
      <c r="AN46" s="222" t="str">
        <f>IF(AG46="","",COUNTIFS('1추일출'!$AI$6:$AI$18,'1추일입'!AG46))</f>
        <v/>
      </c>
      <c r="AO46" s="227" t="str">
        <f t="shared" si="10"/>
        <v>OK</v>
      </c>
      <c r="AQ46" s="222">
        <f>IF(AG46="",0,SUMIFS('1추일출'!$AE$6:$AE$18,'1추일출'!$AI$6:$AI$18,'1추일입'!$AG46))</f>
        <v>0</v>
      </c>
      <c r="AR46" s="222" t="str">
        <f>IF(AG46="","",COUNTIFS('1추일출'!$AI$6:$AI$18,AG46))</f>
        <v/>
      </c>
      <c r="AS46" s="227" t="str">
        <f t="shared" si="11"/>
        <v>OK</v>
      </c>
    </row>
    <row r="47" spans="1:45" ht="50.1" customHeight="1">
      <c r="A47" s="216"/>
      <c r="B47" s="217"/>
      <c r="C47" s="218"/>
      <c r="D47" s="219"/>
      <c r="E47" s="220"/>
      <c r="F47" s="219"/>
      <c r="G47" s="221"/>
      <c r="H47" s="222"/>
      <c r="I47" s="222"/>
      <c r="J47" s="323" t="str">
        <f t="shared" si="12"/>
        <v/>
      </c>
      <c r="K47" s="222"/>
      <c r="L47" s="223"/>
      <c r="M47" s="224">
        <f t="shared" si="16"/>
        <v>0</v>
      </c>
      <c r="N47" s="280"/>
      <c r="O47" s="225"/>
      <c r="P47" s="275">
        <f t="shared" si="17"/>
        <v>0</v>
      </c>
      <c r="Q47" s="226" t="str">
        <f t="shared" si="18"/>
        <v>X</v>
      </c>
      <c r="R47" s="226"/>
      <c r="S47" s="226"/>
      <c r="T47" s="265"/>
      <c r="U47" s="227"/>
      <c r="W47" s="227"/>
      <c r="X47" s="222">
        <f t="shared" si="4"/>
        <v>0</v>
      </c>
      <c r="Y47" s="222">
        <f t="shared" si="5"/>
        <v>0</v>
      </c>
      <c r="Z47" s="227" t="str">
        <f t="shared" si="6"/>
        <v>OK</v>
      </c>
      <c r="AB47" s="227"/>
      <c r="AC47" s="222">
        <f t="shared" si="7"/>
        <v>0</v>
      </c>
      <c r="AD47" s="222">
        <f t="shared" si="8"/>
        <v>0</v>
      </c>
      <c r="AE47" s="227" t="str">
        <f t="shared" si="9"/>
        <v>OK</v>
      </c>
      <c r="AG47" s="227" t="str">
        <f>IF(AI47="","",IF(W47="도비","세입없음",CONCATENATE(AI47,"-",COUNTIF($AI$7:AI47,AI47))))</f>
        <v/>
      </c>
      <c r="AI47" s="227" t="str">
        <f t="array" ref="AI47">IF(C47="","",INDEX(구분표!$I$2:$I$311, MATCH(1,(구분표!$E$2:$E$311='1추일입'!B47)*(구분표!$F$2:$F$311='1추일입'!C47)*(구분표!$G$2:$G$311='1추일입'!A47),0)))</f>
        <v/>
      </c>
      <c r="AK47" s="227"/>
      <c r="AM47" s="222">
        <f>IF(AG47="",0,SUMIFS('1추일출'!$Z$6:$Z$18,'1추일출'!$AI$6:$AI$18,'1추일입'!$AG47))</f>
        <v>0</v>
      </c>
      <c r="AN47" s="222" t="str">
        <f>IF(AG47="","",COUNTIFS('1추일출'!$AI$6:$AI$18,'1추일입'!AG47))</f>
        <v/>
      </c>
      <c r="AO47" s="227" t="str">
        <f t="shared" si="10"/>
        <v>OK</v>
      </c>
      <c r="AQ47" s="222">
        <f>IF(AG47="",0,SUMIFS('1추일출'!$AE$6:$AE$18,'1추일출'!$AI$6:$AI$18,'1추일입'!$AG47))</f>
        <v>0</v>
      </c>
      <c r="AR47" s="222" t="str">
        <f>IF(AG47="","",COUNTIFS('1추일출'!$AI$6:$AI$18,AG47))</f>
        <v/>
      </c>
      <c r="AS47" s="227" t="str">
        <f t="shared" si="11"/>
        <v>OK</v>
      </c>
    </row>
    <row r="48" spans="1:45" ht="50.1" customHeight="1">
      <c r="A48" s="216"/>
      <c r="B48" s="217"/>
      <c r="C48" s="218"/>
      <c r="D48" s="219"/>
      <c r="E48" s="220"/>
      <c r="F48" s="219"/>
      <c r="G48" s="221"/>
      <c r="H48" s="222"/>
      <c r="I48" s="222"/>
      <c r="J48" s="323" t="str">
        <f t="shared" si="12"/>
        <v/>
      </c>
      <c r="K48" s="222"/>
      <c r="L48" s="223"/>
      <c r="M48" s="224">
        <f t="shared" si="16"/>
        <v>0</v>
      </c>
      <c r="N48" s="280"/>
      <c r="O48" s="225"/>
      <c r="P48" s="275">
        <f t="shared" si="17"/>
        <v>0</v>
      </c>
      <c r="Q48" s="226" t="str">
        <f t="shared" si="18"/>
        <v>X</v>
      </c>
      <c r="R48" s="226"/>
      <c r="S48" s="226"/>
      <c r="T48" s="265"/>
      <c r="U48" s="227"/>
      <c r="W48" s="227"/>
      <c r="X48" s="222">
        <f t="shared" si="4"/>
        <v>0</v>
      </c>
      <c r="Y48" s="222">
        <f t="shared" si="5"/>
        <v>0</v>
      </c>
      <c r="Z48" s="227" t="str">
        <f t="shared" si="6"/>
        <v>OK</v>
      </c>
      <c r="AB48" s="227"/>
      <c r="AC48" s="222">
        <f t="shared" si="7"/>
        <v>0</v>
      </c>
      <c r="AD48" s="222">
        <f t="shared" si="8"/>
        <v>0</v>
      </c>
      <c r="AE48" s="227" t="str">
        <f t="shared" si="9"/>
        <v>OK</v>
      </c>
      <c r="AG48" s="227" t="str">
        <f>IF(AI48="","",IF(W48="도비","세입없음",CONCATENATE(AI48,"-",COUNTIF($AI$7:AI48,AI48))))</f>
        <v/>
      </c>
      <c r="AI48" s="227" t="str">
        <f t="array" ref="AI48">IF(C48="","",INDEX(구분표!$I$2:$I$311, MATCH(1,(구분표!$E$2:$E$311='1추일입'!B48)*(구분표!$F$2:$F$311='1추일입'!C48)*(구분표!$G$2:$G$311='1추일입'!A48),0)))</f>
        <v/>
      </c>
      <c r="AK48" s="227"/>
      <c r="AM48" s="222">
        <f>IF(AG48="",0,SUMIFS('1추일출'!$Z$6:$Z$18,'1추일출'!$AI$6:$AI$18,'1추일입'!$AG48))</f>
        <v>0</v>
      </c>
      <c r="AN48" s="222" t="str">
        <f>IF(AG48="","",COUNTIFS('1추일출'!$AI$6:$AI$18,'1추일입'!AG48))</f>
        <v/>
      </c>
      <c r="AO48" s="227" t="str">
        <f t="shared" si="10"/>
        <v>OK</v>
      </c>
      <c r="AQ48" s="222">
        <f>IF(AG48="",0,SUMIFS('1추일출'!$AE$6:$AE$18,'1추일출'!$AI$6:$AI$18,'1추일입'!$AG48))</f>
        <v>0</v>
      </c>
      <c r="AR48" s="222" t="str">
        <f>IF(AG48="","",COUNTIFS('1추일출'!$AI$6:$AI$18,AG48))</f>
        <v/>
      </c>
      <c r="AS48" s="227" t="str">
        <f t="shared" si="11"/>
        <v>OK</v>
      </c>
    </row>
    <row r="49" spans="1:45" ht="50.1" customHeight="1">
      <c r="A49" s="216"/>
      <c r="B49" s="217"/>
      <c r="C49" s="218"/>
      <c r="D49" s="219"/>
      <c r="E49" s="220"/>
      <c r="F49" s="219"/>
      <c r="G49" s="221"/>
      <c r="H49" s="222"/>
      <c r="I49" s="222"/>
      <c r="J49" s="323" t="str">
        <f t="shared" si="12"/>
        <v/>
      </c>
      <c r="K49" s="222"/>
      <c r="L49" s="223"/>
      <c r="M49" s="224">
        <f t="shared" si="16"/>
        <v>0</v>
      </c>
      <c r="N49" s="280"/>
      <c r="O49" s="225"/>
      <c r="P49" s="275">
        <f t="shared" si="17"/>
        <v>0</v>
      </c>
      <c r="Q49" s="226" t="str">
        <f t="shared" si="18"/>
        <v>X</v>
      </c>
      <c r="R49" s="226"/>
      <c r="S49" s="226"/>
      <c r="T49" s="265"/>
      <c r="U49" s="227"/>
      <c r="W49" s="227"/>
      <c r="X49" s="222">
        <f t="shared" si="4"/>
        <v>0</v>
      </c>
      <c r="Y49" s="222">
        <f t="shared" si="5"/>
        <v>0</v>
      </c>
      <c r="Z49" s="227" t="str">
        <f t="shared" si="6"/>
        <v>OK</v>
      </c>
      <c r="AB49" s="227"/>
      <c r="AC49" s="222">
        <f t="shared" si="7"/>
        <v>0</v>
      </c>
      <c r="AD49" s="222">
        <f t="shared" si="8"/>
        <v>0</v>
      </c>
      <c r="AE49" s="227" t="str">
        <f t="shared" si="9"/>
        <v>OK</v>
      </c>
      <c r="AG49" s="227" t="str">
        <f>IF(AI49="","",IF(W49="도비","세입없음",CONCATENATE(AI49,"-",COUNTIF($AI$7:AI49,AI49))))</f>
        <v/>
      </c>
      <c r="AI49" s="227" t="str">
        <f t="array" ref="AI49">IF(C49="","",INDEX(구분표!$I$2:$I$311, MATCH(1,(구분표!$E$2:$E$311='1추일입'!B49)*(구분표!$F$2:$F$311='1추일입'!C49)*(구분표!$G$2:$G$311='1추일입'!A49),0)))</f>
        <v/>
      </c>
      <c r="AK49" s="227"/>
      <c r="AM49" s="222">
        <f>IF(AG49="",0,SUMIFS('1추일출'!$Z$6:$Z$18,'1추일출'!$AI$6:$AI$18,'1추일입'!$AG49))</f>
        <v>0</v>
      </c>
      <c r="AN49" s="222" t="str">
        <f>IF(AG49="","",COUNTIFS('1추일출'!$AI$6:$AI$18,'1추일입'!AG49))</f>
        <v/>
      </c>
      <c r="AO49" s="227" t="str">
        <f t="shared" si="10"/>
        <v>OK</v>
      </c>
      <c r="AQ49" s="222">
        <f>IF(AG49="",0,SUMIFS('1추일출'!$AE$6:$AE$18,'1추일출'!$AI$6:$AI$18,'1추일입'!$AG49))</f>
        <v>0</v>
      </c>
      <c r="AR49" s="222" t="str">
        <f>IF(AG49="","",COUNTIFS('1추일출'!$AI$6:$AI$18,AG49))</f>
        <v/>
      </c>
      <c r="AS49" s="227" t="str">
        <f t="shared" si="11"/>
        <v>OK</v>
      </c>
    </row>
    <row r="50" spans="1:45" ht="50.1" customHeight="1">
      <c r="A50" s="216"/>
      <c r="B50" s="217"/>
      <c r="C50" s="218"/>
      <c r="D50" s="219"/>
      <c r="E50" s="220"/>
      <c r="F50" s="219"/>
      <c r="G50" s="221"/>
      <c r="H50" s="222"/>
      <c r="I50" s="222"/>
      <c r="J50" s="323" t="str">
        <f t="shared" si="12"/>
        <v/>
      </c>
      <c r="K50" s="222"/>
      <c r="L50" s="223"/>
      <c r="M50" s="224">
        <f t="shared" si="16"/>
        <v>0</v>
      </c>
      <c r="N50" s="280"/>
      <c r="O50" s="225"/>
      <c r="P50" s="275">
        <f t="shared" si="17"/>
        <v>0</v>
      </c>
      <c r="Q50" s="226" t="str">
        <f t="shared" si="18"/>
        <v>X</v>
      </c>
      <c r="R50" s="226"/>
      <c r="S50" s="226"/>
      <c r="T50" s="265"/>
      <c r="U50" s="227"/>
      <c r="W50" s="227"/>
      <c r="X50" s="222">
        <f t="shared" si="4"/>
        <v>0</v>
      </c>
      <c r="Y50" s="222">
        <f t="shared" si="5"/>
        <v>0</v>
      </c>
      <c r="Z50" s="227" t="str">
        <f t="shared" si="6"/>
        <v>OK</v>
      </c>
      <c r="AB50" s="227"/>
      <c r="AC50" s="222">
        <f t="shared" si="7"/>
        <v>0</v>
      </c>
      <c r="AD50" s="222">
        <f t="shared" si="8"/>
        <v>0</v>
      </c>
      <c r="AE50" s="227" t="str">
        <f t="shared" si="9"/>
        <v>OK</v>
      </c>
      <c r="AG50" s="227" t="str">
        <f>IF(AI50="","",IF(W50="도비","세입없음",CONCATENATE(AI50,"-",COUNTIF($AI$7:AI50,AI50))))</f>
        <v/>
      </c>
      <c r="AI50" s="227" t="str">
        <f t="array" ref="AI50">IF(C50="","",INDEX(구분표!$I$2:$I$311, MATCH(1,(구분표!$E$2:$E$311='1추일입'!B50)*(구분표!$F$2:$F$311='1추일입'!C50)*(구분표!$G$2:$G$311='1추일입'!A50),0)))</f>
        <v/>
      </c>
      <c r="AK50" s="227"/>
      <c r="AM50" s="222">
        <f>IF(AG50="",0,SUMIFS('1추일출'!$Z$6:$Z$18,'1추일출'!$AI$6:$AI$18,'1추일입'!$AG50))</f>
        <v>0</v>
      </c>
      <c r="AN50" s="222" t="str">
        <f>IF(AG50="","",COUNTIFS('1추일출'!$AI$6:$AI$18,'1추일입'!AG50))</f>
        <v/>
      </c>
      <c r="AO50" s="227" t="str">
        <f t="shared" si="10"/>
        <v>OK</v>
      </c>
      <c r="AQ50" s="222">
        <f>IF(AG50="",0,SUMIFS('1추일출'!$AE$6:$AE$18,'1추일출'!$AI$6:$AI$18,'1추일입'!$AG50))</f>
        <v>0</v>
      </c>
      <c r="AR50" s="222" t="str">
        <f>IF(AG50="","",COUNTIFS('1추일출'!$AI$6:$AI$18,AG50))</f>
        <v/>
      </c>
      <c r="AS50" s="227" t="str">
        <f t="shared" si="11"/>
        <v>OK</v>
      </c>
    </row>
    <row r="51" spans="1:45" ht="50.1" customHeight="1">
      <c r="A51" s="216"/>
      <c r="B51" s="217"/>
      <c r="C51" s="218"/>
      <c r="D51" s="219"/>
      <c r="E51" s="220"/>
      <c r="F51" s="219"/>
      <c r="G51" s="221"/>
      <c r="H51" s="222"/>
      <c r="I51" s="222"/>
      <c r="J51" s="323" t="str">
        <f t="shared" si="12"/>
        <v/>
      </c>
      <c r="K51" s="222"/>
      <c r="L51" s="223"/>
      <c r="M51" s="224">
        <f t="shared" si="16"/>
        <v>0</v>
      </c>
      <c r="N51" s="280"/>
      <c r="O51" s="225"/>
      <c r="P51" s="275">
        <f t="shared" si="17"/>
        <v>0</v>
      </c>
      <c r="Q51" s="226" t="str">
        <f t="shared" si="18"/>
        <v>X</v>
      </c>
      <c r="R51" s="226"/>
      <c r="S51" s="226"/>
      <c r="T51" s="265"/>
      <c r="U51" s="227"/>
      <c r="W51" s="227"/>
      <c r="X51" s="222">
        <f t="shared" si="4"/>
        <v>0</v>
      </c>
      <c r="Y51" s="222">
        <f t="shared" si="5"/>
        <v>0</v>
      </c>
      <c r="Z51" s="227" t="str">
        <f t="shared" si="6"/>
        <v>OK</v>
      </c>
      <c r="AB51" s="227"/>
      <c r="AC51" s="222">
        <f t="shared" si="7"/>
        <v>0</v>
      </c>
      <c r="AD51" s="222">
        <f t="shared" si="8"/>
        <v>0</v>
      </c>
      <c r="AE51" s="227" t="str">
        <f t="shared" si="9"/>
        <v>OK</v>
      </c>
      <c r="AG51" s="227" t="str">
        <f>IF(AI51="","",IF(W51="도비","세입없음",CONCATENATE(AI51,"-",COUNTIF($AI$7:AI51,AI51))))</f>
        <v/>
      </c>
      <c r="AI51" s="227" t="str">
        <f t="array" ref="AI51">IF(C51="","",INDEX(구분표!$I$2:$I$311, MATCH(1,(구분표!$E$2:$E$311='1추일입'!B51)*(구분표!$F$2:$F$311='1추일입'!C51)*(구분표!$G$2:$G$311='1추일입'!A51),0)))</f>
        <v/>
      </c>
      <c r="AK51" s="227"/>
      <c r="AM51" s="222">
        <f>IF(AG51="",0,SUMIFS('1추일출'!$Z$6:$Z$18,'1추일출'!$AI$6:$AI$18,'1추일입'!$AG51))</f>
        <v>0</v>
      </c>
      <c r="AN51" s="222" t="str">
        <f>IF(AG51="","",COUNTIFS('1추일출'!$AI$6:$AI$18,'1추일입'!AG51))</f>
        <v/>
      </c>
      <c r="AO51" s="227" t="str">
        <f t="shared" si="10"/>
        <v>OK</v>
      </c>
      <c r="AQ51" s="222">
        <f>IF(AG51="",0,SUMIFS('1추일출'!$AE$6:$AE$18,'1추일출'!$AI$6:$AI$18,'1추일입'!$AG51))</f>
        <v>0</v>
      </c>
      <c r="AR51" s="222" t="str">
        <f>IF(AG51="","",COUNTIFS('1추일출'!$AI$6:$AI$18,AG51))</f>
        <v/>
      </c>
      <c r="AS51" s="227" t="str">
        <f t="shared" si="11"/>
        <v>OK</v>
      </c>
    </row>
    <row r="52" spans="1:45" ht="50.1" customHeight="1">
      <c r="A52" s="216"/>
      <c r="B52" s="217"/>
      <c r="C52" s="218"/>
      <c r="D52" s="219"/>
      <c r="E52" s="220"/>
      <c r="F52" s="219"/>
      <c r="G52" s="221"/>
      <c r="H52" s="222"/>
      <c r="I52" s="222"/>
      <c r="J52" s="323" t="str">
        <f t="shared" si="12"/>
        <v/>
      </c>
      <c r="K52" s="222"/>
      <c r="L52" s="223"/>
      <c r="M52" s="224">
        <f t="shared" si="16"/>
        <v>0</v>
      </c>
      <c r="N52" s="280"/>
      <c r="O52" s="225"/>
      <c r="P52" s="275">
        <f t="shared" si="17"/>
        <v>0</v>
      </c>
      <c r="Q52" s="226" t="str">
        <f t="shared" si="18"/>
        <v>X</v>
      </c>
      <c r="R52" s="226"/>
      <c r="S52" s="226"/>
      <c r="T52" s="265"/>
      <c r="U52" s="227"/>
      <c r="W52" s="227"/>
      <c r="X52" s="222">
        <f t="shared" si="4"/>
        <v>0</v>
      </c>
      <c r="Y52" s="222">
        <f t="shared" si="5"/>
        <v>0</v>
      </c>
      <c r="Z52" s="227" t="str">
        <f t="shared" si="6"/>
        <v>OK</v>
      </c>
      <c r="AB52" s="227"/>
      <c r="AC52" s="222">
        <f t="shared" si="7"/>
        <v>0</v>
      </c>
      <c r="AD52" s="222">
        <f t="shared" si="8"/>
        <v>0</v>
      </c>
      <c r="AE52" s="227" t="str">
        <f t="shared" si="9"/>
        <v>OK</v>
      </c>
      <c r="AG52" s="227" t="str">
        <f>IF(AI52="","",IF(W52="도비","세입없음",CONCATENATE(AI52,"-",COUNTIF($AI$7:AI52,AI52))))</f>
        <v/>
      </c>
      <c r="AI52" s="227" t="str">
        <f t="array" ref="AI52">IF(C52="","",INDEX(구분표!$I$2:$I$311, MATCH(1,(구분표!$E$2:$E$311='1추일입'!B52)*(구분표!$F$2:$F$311='1추일입'!C52)*(구분표!$G$2:$G$311='1추일입'!A52),0)))</f>
        <v/>
      </c>
      <c r="AK52" s="227"/>
      <c r="AM52" s="222">
        <f>IF(AG52="",0,SUMIFS('1추일출'!$Z$6:$Z$18,'1추일출'!$AI$6:$AI$18,'1추일입'!$AG52))</f>
        <v>0</v>
      </c>
      <c r="AN52" s="222" t="str">
        <f>IF(AG52="","",COUNTIFS('1추일출'!$AI$6:$AI$18,'1추일입'!AG52))</f>
        <v/>
      </c>
      <c r="AO52" s="227" t="str">
        <f t="shared" si="10"/>
        <v>OK</v>
      </c>
      <c r="AQ52" s="222">
        <f>IF(AG52="",0,SUMIFS('1추일출'!$AE$6:$AE$18,'1추일출'!$AI$6:$AI$18,'1추일입'!$AG52))</f>
        <v>0</v>
      </c>
      <c r="AR52" s="222" t="str">
        <f>IF(AG52="","",COUNTIFS('1추일출'!$AI$6:$AI$18,AG52))</f>
        <v/>
      </c>
      <c r="AS52" s="227" t="str">
        <f t="shared" si="11"/>
        <v>OK</v>
      </c>
    </row>
    <row r="53" spans="1:45" ht="50.1" customHeight="1">
      <c r="A53" s="216"/>
      <c r="B53" s="217"/>
      <c r="C53" s="218"/>
      <c r="D53" s="219"/>
      <c r="E53" s="220"/>
      <c r="F53" s="219"/>
      <c r="G53" s="231"/>
      <c r="H53" s="222"/>
      <c r="I53" s="222"/>
      <c r="J53" s="323" t="str">
        <f t="shared" si="12"/>
        <v/>
      </c>
      <c r="K53" s="222"/>
      <c r="L53" s="223"/>
      <c r="M53" s="224">
        <f t="shared" si="16"/>
        <v>0</v>
      </c>
      <c r="N53" s="280"/>
      <c r="O53" s="225"/>
      <c r="P53" s="275">
        <f t="shared" si="17"/>
        <v>0</v>
      </c>
      <c r="Q53" s="226" t="str">
        <f t="shared" ref="Q53:Q60" si="19">IF(AND((M53=0),(P53&gt;0)),"O",IF(AND((K53&lt;0),(M53-P53&lt;0)),"O","X"))</f>
        <v>X</v>
      </c>
      <c r="R53" s="226"/>
      <c r="S53" s="226"/>
      <c r="T53" s="265"/>
      <c r="U53" s="227"/>
      <c r="W53" s="227"/>
      <c r="X53" s="222">
        <f t="shared" si="4"/>
        <v>0</v>
      </c>
      <c r="Y53" s="222">
        <f t="shared" si="5"/>
        <v>0</v>
      </c>
      <c r="Z53" s="227" t="str">
        <f t="shared" si="6"/>
        <v>OK</v>
      </c>
      <c r="AB53" s="227"/>
      <c r="AC53" s="222">
        <f t="shared" si="7"/>
        <v>0</v>
      </c>
      <c r="AD53" s="222">
        <f t="shared" si="8"/>
        <v>0</v>
      </c>
      <c r="AE53" s="227" t="str">
        <f t="shared" si="9"/>
        <v>OK</v>
      </c>
      <c r="AG53" s="227" t="str">
        <f>IF(AI53="","",IF(W53="도비","세입없음",CONCATENATE(AI53,"-",COUNTIF($AI$7:AI53,AI53))))</f>
        <v/>
      </c>
      <c r="AI53" s="227" t="str">
        <f t="array" ref="AI53">IF(C53="","",INDEX(구분표!$I$2:$I$311, MATCH(1,(구분표!$E$2:$E$311='1추일입'!B53)*(구분표!$F$2:$F$311='1추일입'!C53)*(구분표!$G$2:$G$311='1추일입'!A53),0)))</f>
        <v/>
      </c>
      <c r="AK53" s="227"/>
      <c r="AM53" s="222">
        <f>IF(AG53="",0,SUMIFS('1추일출'!$Z$6:$Z$18,'1추일출'!$AI$6:$AI$18,'1추일입'!$AG53))</f>
        <v>0</v>
      </c>
      <c r="AN53" s="222" t="str">
        <f>IF(AG53="","",COUNTIFS('1추일출'!$AI$6:$AI$18,'1추일입'!AG53))</f>
        <v/>
      </c>
      <c r="AO53" s="227" t="str">
        <f t="shared" si="10"/>
        <v>OK</v>
      </c>
      <c r="AQ53" s="222">
        <f>IF(AG53="",0,SUMIFS('1추일출'!$AE$6:$AE$18,'1추일출'!$AI$6:$AI$18,'1추일입'!$AG53))</f>
        <v>0</v>
      </c>
      <c r="AR53" s="222" t="str">
        <f>IF(AG53="","",COUNTIFS('1추일출'!$AI$6:$AI$18,AG53))</f>
        <v/>
      </c>
      <c r="AS53" s="227" t="str">
        <f t="shared" si="11"/>
        <v>OK</v>
      </c>
    </row>
    <row r="54" spans="1:45" ht="50.1" customHeight="1">
      <c r="A54" s="216"/>
      <c r="B54" s="217"/>
      <c r="C54" s="218"/>
      <c r="D54" s="219"/>
      <c r="E54" s="220"/>
      <c r="F54" s="219"/>
      <c r="G54" s="231"/>
      <c r="H54" s="222"/>
      <c r="I54" s="222"/>
      <c r="J54" s="323" t="str">
        <f t="shared" si="12"/>
        <v/>
      </c>
      <c r="K54" s="222"/>
      <c r="L54" s="223"/>
      <c r="M54" s="224">
        <f t="shared" si="16"/>
        <v>0</v>
      </c>
      <c r="N54" s="280"/>
      <c r="O54" s="225"/>
      <c r="P54" s="275">
        <f t="shared" si="17"/>
        <v>0</v>
      </c>
      <c r="Q54" s="226" t="str">
        <f t="shared" si="19"/>
        <v>X</v>
      </c>
      <c r="R54" s="226"/>
      <c r="S54" s="226"/>
      <c r="T54" s="265"/>
      <c r="U54" s="227"/>
      <c r="W54" s="227"/>
      <c r="X54" s="222">
        <f t="shared" si="4"/>
        <v>0</v>
      </c>
      <c r="Y54" s="222">
        <f t="shared" si="5"/>
        <v>0</v>
      </c>
      <c r="Z54" s="227" t="str">
        <f t="shared" si="6"/>
        <v>OK</v>
      </c>
      <c r="AB54" s="227"/>
      <c r="AC54" s="222">
        <f t="shared" si="7"/>
        <v>0</v>
      </c>
      <c r="AD54" s="222">
        <f t="shared" si="8"/>
        <v>0</v>
      </c>
      <c r="AE54" s="227" t="str">
        <f t="shared" si="9"/>
        <v>OK</v>
      </c>
      <c r="AG54" s="227" t="str">
        <f>IF(AI54="","",IF(W54="도비","세입없음",CONCATENATE(AI54,"-",COUNTIF($AI$7:AI54,AI54))))</f>
        <v/>
      </c>
      <c r="AI54" s="227" t="str">
        <f t="array" ref="AI54">IF(C54="","",INDEX(구분표!$I$2:$I$311, MATCH(1,(구분표!$E$2:$E$311='1추일입'!B54)*(구분표!$F$2:$F$311='1추일입'!C54)*(구분표!$G$2:$G$311='1추일입'!A54),0)))</f>
        <v/>
      </c>
      <c r="AK54" s="227"/>
      <c r="AM54" s="222">
        <f>IF(AG54="",0,SUMIFS('1추일출'!$Z$6:$Z$18,'1추일출'!$AI$6:$AI$18,'1추일입'!$AG54))</f>
        <v>0</v>
      </c>
      <c r="AN54" s="222" t="str">
        <f>IF(AG54="","",COUNTIFS('1추일출'!$AI$6:$AI$18,'1추일입'!AG54))</f>
        <v/>
      </c>
      <c r="AO54" s="227" t="str">
        <f t="shared" si="10"/>
        <v>OK</v>
      </c>
      <c r="AQ54" s="222">
        <f>IF(AG54="",0,SUMIFS('1추일출'!$AE$6:$AE$18,'1추일출'!$AI$6:$AI$18,'1추일입'!$AG54))</f>
        <v>0</v>
      </c>
      <c r="AR54" s="222" t="str">
        <f>IF(AG54="","",COUNTIFS('1추일출'!$AI$6:$AI$18,AG54))</f>
        <v/>
      </c>
      <c r="AS54" s="227" t="str">
        <f t="shared" si="11"/>
        <v>OK</v>
      </c>
    </row>
    <row r="55" spans="1:45" ht="50.1" customHeight="1">
      <c r="A55" s="216"/>
      <c r="B55" s="217"/>
      <c r="C55" s="218"/>
      <c r="D55" s="219"/>
      <c r="E55" s="220"/>
      <c r="F55" s="219"/>
      <c r="G55" s="231"/>
      <c r="H55" s="222"/>
      <c r="I55" s="222"/>
      <c r="J55" s="323" t="str">
        <f t="shared" si="12"/>
        <v/>
      </c>
      <c r="K55" s="222"/>
      <c r="L55" s="223"/>
      <c r="M55" s="224">
        <f t="shared" si="16"/>
        <v>0</v>
      </c>
      <c r="N55" s="280"/>
      <c r="O55" s="225"/>
      <c r="P55" s="275">
        <f t="shared" si="17"/>
        <v>0</v>
      </c>
      <c r="Q55" s="226" t="str">
        <f t="shared" si="19"/>
        <v>X</v>
      </c>
      <c r="R55" s="226"/>
      <c r="S55" s="226"/>
      <c r="T55" s="265"/>
      <c r="U55" s="227"/>
      <c r="W55" s="227"/>
      <c r="X55" s="222">
        <f t="shared" si="4"/>
        <v>0</v>
      </c>
      <c r="Y55" s="222">
        <f t="shared" si="5"/>
        <v>0</v>
      </c>
      <c r="Z55" s="227" t="str">
        <f t="shared" si="6"/>
        <v>OK</v>
      </c>
      <c r="AB55" s="227"/>
      <c r="AC55" s="222">
        <f t="shared" si="7"/>
        <v>0</v>
      </c>
      <c r="AD55" s="222">
        <f t="shared" si="8"/>
        <v>0</v>
      </c>
      <c r="AE55" s="227" t="str">
        <f t="shared" si="9"/>
        <v>OK</v>
      </c>
      <c r="AG55" s="227" t="str">
        <f>IF(AI55="","",IF(W55="도비","세입없음",CONCATENATE(AI55,"-",COUNTIF($AI$7:AI55,AI55))))</f>
        <v/>
      </c>
      <c r="AI55" s="227" t="str">
        <f t="array" ref="AI55">IF(C55="","",INDEX(구분표!$I$2:$I$311, MATCH(1,(구분표!$E$2:$E$311='1추일입'!B55)*(구분표!$F$2:$F$311='1추일입'!C55)*(구분표!$G$2:$G$311='1추일입'!A55),0)))</f>
        <v/>
      </c>
      <c r="AK55" s="227"/>
      <c r="AM55" s="222">
        <f>IF(AG55="",0,SUMIFS('1추일출'!$Z$6:$Z$18,'1추일출'!$AI$6:$AI$18,'1추일입'!$AG55))</f>
        <v>0</v>
      </c>
      <c r="AN55" s="222" t="str">
        <f>IF(AG55="","",COUNTIFS('1추일출'!$AI$6:$AI$18,'1추일입'!AG55))</f>
        <v/>
      </c>
      <c r="AO55" s="227" t="str">
        <f t="shared" si="10"/>
        <v>OK</v>
      </c>
      <c r="AQ55" s="222">
        <f>IF(AG55="",0,SUMIFS('1추일출'!$AE$6:$AE$18,'1추일출'!$AI$6:$AI$18,'1추일입'!$AG55))</f>
        <v>0</v>
      </c>
      <c r="AR55" s="222" t="str">
        <f>IF(AG55="","",COUNTIFS('1추일출'!$AI$6:$AI$18,AG55))</f>
        <v/>
      </c>
      <c r="AS55" s="227" t="str">
        <f t="shared" si="11"/>
        <v>OK</v>
      </c>
    </row>
    <row r="56" spans="1:45" ht="50.1" customHeight="1">
      <c r="A56" s="216"/>
      <c r="B56" s="217"/>
      <c r="C56" s="218"/>
      <c r="D56" s="219"/>
      <c r="E56" s="220"/>
      <c r="F56" s="219"/>
      <c r="G56" s="231"/>
      <c r="H56" s="222"/>
      <c r="I56" s="222"/>
      <c r="J56" s="323" t="str">
        <f t="shared" si="12"/>
        <v/>
      </c>
      <c r="K56" s="222"/>
      <c r="L56" s="223"/>
      <c r="M56" s="224">
        <f t="shared" si="16"/>
        <v>0</v>
      </c>
      <c r="N56" s="280"/>
      <c r="O56" s="225"/>
      <c r="P56" s="275">
        <f t="shared" si="17"/>
        <v>0</v>
      </c>
      <c r="Q56" s="226" t="str">
        <f t="shared" si="19"/>
        <v>X</v>
      </c>
      <c r="R56" s="226"/>
      <c r="S56" s="226"/>
      <c r="T56" s="265"/>
      <c r="U56" s="227"/>
      <c r="W56" s="227"/>
      <c r="X56" s="222">
        <f t="shared" si="4"/>
        <v>0</v>
      </c>
      <c r="Y56" s="222">
        <f t="shared" si="5"/>
        <v>0</v>
      </c>
      <c r="Z56" s="227" t="str">
        <f t="shared" si="6"/>
        <v>OK</v>
      </c>
      <c r="AB56" s="227"/>
      <c r="AC56" s="222">
        <f t="shared" si="7"/>
        <v>0</v>
      </c>
      <c r="AD56" s="222">
        <f t="shared" si="8"/>
        <v>0</v>
      </c>
      <c r="AE56" s="227" t="str">
        <f t="shared" si="9"/>
        <v>OK</v>
      </c>
      <c r="AG56" s="227" t="str">
        <f>IF(AI56="","",IF(W56="도비","세입없음",CONCATENATE(AI56,"-",COUNTIF($AI$7:AI56,AI56))))</f>
        <v/>
      </c>
      <c r="AI56" s="227" t="str">
        <f t="array" ref="AI56">IF(C56="","",INDEX(구분표!$I$2:$I$311, MATCH(1,(구분표!$E$2:$E$311='1추일입'!B56)*(구분표!$F$2:$F$311='1추일입'!C56)*(구분표!$G$2:$G$311='1추일입'!A56),0)))</f>
        <v/>
      </c>
      <c r="AK56" s="227"/>
      <c r="AM56" s="222">
        <f>IF(AG56="",0,SUMIFS('1추일출'!$Z$6:$Z$18,'1추일출'!$AI$6:$AI$18,'1추일입'!$AG56))</f>
        <v>0</v>
      </c>
      <c r="AN56" s="222" t="str">
        <f>IF(AG56="","",COUNTIFS('1추일출'!$AI$6:$AI$18,'1추일입'!AG56))</f>
        <v/>
      </c>
      <c r="AO56" s="227" t="str">
        <f t="shared" si="10"/>
        <v>OK</v>
      </c>
      <c r="AQ56" s="222">
        <f>IF(AG56="",0,SUMIFS('1추일출'!$AE$6:$AE$18,'1추일출'!$AI$6:$AI$18,'1추일입'!$AG56))</f>
        <v>0</v>
      </c>
      <c r="AR56" s="222" t="str">
        <f>IF(AG56="","",COUNTIFS('1추일출'!$AI$6:$AI$18,AG56))</f>
        <v/>
      </c>
      <c r="AS56" s="227" t="str">
        <f t="shared" si="11"/>
        <v>OK</v>
      </c>
    </row>
    <row r="57" spans="1:45" ht="50.1" customHeight="1">
      <c r="A57" s="216"/>
      <c r="B57" s="217"/>
      <c r="C57" s="218"/>
      <c r="D57" s="219"/>
      <c r="E57" s="220"/>
      <c r="F57" s="219"/>
      <c r="G57" s="231"/>
      <c r="H57" s="222"/>
      <c r="I57" s="222"/>
      <c r="J57" s="323" t="str">
        <f t="shared" si="12"/>
        <v/>
      </c>
      <c r="K57" s="222"/>
      <c r="L57" s="223"/>
      <c r="M57" s="224">
        <f t="shared" si="16"/>
        <v>0</v>
      </c>
      <c r="N57" s="280"/>
      <c r="O57" s="225"/>
      <c r="P57" s="275">
        <f t="shared" si="17"/>
        <v>0</v>
      </c>
      <c r="Q57" s="226" t="str">
        <f t="shared" si="19"/>
        <v>X</v>
      </c>
      <c r="R57" s="226"/>
      <c r="S57" s="226"/>
      <c r="T57" s="265"/>
      <c r="U57" s="227"/>
      <c r="W57" s="227"/>
      <c r="X57" s="222">
        <f t="shared" si="4"/>
        <v>0</v>
      </c>
      <c r="Y57" s="222">
        <f t="shared" si="5"/>
        <v>0</v>
      </c>
      <c r="Z57" s="227" t="str">
        <f t="shared" si="6"/>
        <v>OK</v>
      </c>
      <c r="AB57" s="227"/>
      <c r="AC57" s="222">
        <f t="shared" si="7"/>
        <v>0</v>
      </c>
      <c r="AD57" s="222">
        <f t="shared" si="8"/>
        <v>0</v>
      </c>
      <c r="AE57" s="227" t="str">
        <f t="shared" si="9"/>
        <v>OK</v>
      </c>
      <c r="AG57" s="227" t="str">
        <f>IF(AI57="","",IF(W57="도비","세입없음",CONCATENATE(AI57,"-",COUNTIF($AI$7:AI57,AI57))))</f>
        <v/>
      </c>
      <c r="AI57" s="227" t="str">
        <f t="array" ref="AI57">IF(C57="","",INDEX(구분표!$I$2:$I$311, MATCH(1,(구분표!$E$2:$E$311='1추일입'!B57)*(구분표!$F$2:$F$311='1추일입'!C57)*(구분표!$G$2:$G$311='1추일입'!A57),0)))</f>
        <v/>
      </c>
      <c r="AK57" s="227"/>
      <c r="AM57" s="222">
        <f>IF(AG57="",0,SUMIFS('1추일출'!$Z$6:$Z$18,'1추일출'!$AI$6:$AI$18,'1추일입'!$AG57))</f>
        <v>0</v>
      </c>
      <c r="AN57" s="222" t="str">
        <f>IF(AG57="","",COUNTIFS('1추일출'!$AI$6:$AI$18,'1추일입'!AG57))</f>
        <v/>
      </c>
      <c r="AO57" s="227" t="str">
        <f t="shared" si="10"/>
        <v>OK</v>
      </c>
      <c r="AQ57" s="222">
        <f>IF(AG57="",0,SUMIFS('1추일출'!$AE$6:$AE$18,'1추일출'!$AI$6:$AI$18,'1추일입'!$AG57))</f>
        <v>0</v>
      </c>
      <c r="AR57" s="222" t="str">
        <f>IF(AG57="","",COUNTIFS('1추일출'!$AI$6:$AI$18,AG57))</f>
        <v/>
      </c>
      <c r="AS57" s="227" t="str">
        <f t="shared" si="11"/>
        <v>OK</v>
      </c>
    </row>
    <row r="58" spans="1:45" ht="50.1" customHeight="1">
      <c r="A58" s="216"/>
      <c r="B58" s="217"/>
      <c r="C58" s="218"/>
      <c r="D58" s="219"/>
      <c r="E58" s="220"/>
      <c r="F58" s="219"/>
      <c r="G58" s="231"/>
      <c r="H58" s="222"/>
      <c r="I58" s="222"/>
      <c r="J58" s="323" t="str">
        <f t="shared" si="12"/>
        <v/>
      </c>
      <c r="K58" s="222"/>
      <c r="L58" s="223"/>
      <c r="M58" s="224">
        <f t="shared" si="16"/>
        <v>0</v>
      </c>
      <c r="N58" s="280"/>
      <c r="O58" s="225"/>
      <c r="P58" s="275">
        <f t="shared" si="17"/>
        <v>0</v>
      </c>
      <c r="Q58" s="226" t="str">
        <f t="shared" si="19"/>
        <v>X</v>
      </c>
      <c r="R58" s="226"/>
      <c r="S58" s="226"/>
      <c r="T58" s="265"/>
      <c r="U58" s="227"/>
      <c r="W58" s="227"/>
      <c r="X58" s="222">
        <f t="shared" si="4"/>
        <v>0</v>
      </c>
      <c r="Y58" s="222">
        <f t="shared" si="5"/>
        <v>0</v>
      </c>
      <c r="Z58" s="227" t="str">
        <f t="shared" si="6"/>
        <v>OK</v>
      </c>
      <c r="AB58" s="227"/>
      <c r="AC58" s="222">
        <f t="shared" si="7"/>
        <v>0</v>
      </c>
      <c r="AD58" s="222">
        <f t="shared" si="8"/>
        <v>0</v>
      </c>
      <c r="AE58" s="227" t="str">
        <f t="shared" si="9"/>
        <v>OK</v>
      </c>
      <c r="AG58" s="227" t="str">
        <f>IF(AI58="","",IF(W58="도비","세입없음",CONCATENATE(AI58,"-",COUNTIF($AI$7:AI58,AI58))))</f>
        <v/>
      </c>
      <c r="AI58" s="227" t="str">
        <f t="array" ref="AI58">IF(C58="","",INDEX(구분표!$I$2:$I$311, MATCH(1,(구분표!$E$2:$E$311='1추일입'!B58)*(구분표!$F$2:$F$311='1추일입'!C58)*(구분표!$G$2:$G$311='1추일입'!A58),0)))</f>
        <v/>
      </c>
      <c r="AK58" s="227"/>
      <c r="AM58" s="222">
        <f>IF(AG58="",0,SUMIFS('1추일출'!$Z$6:$Z$18,'1추일출'!$AI$6:$AI$18,'1추일입'!$AG58))</f>
        <v>0</v>
      </c>
      <c r="AN58" s="222" t="str">
        <f>IF(AG58="","",COUNTIFS('1추일출'!$AI$6:$AI$18,'1추일입'!AG58))</f>
        <v/>
      </c>
      <c r="AO58" s="227" t="str">
        <f t="shared" si="10"/>
        <v>OK</v>
      </c>
      <c r="AQ58" s="222">
        <f>IF(AG58="",0,SUMIFS('1추일출'!$AE$6:$AE$18,'1추일출'!$AI$6:$AI$18,'1추일입'!$AG58))</f>
        <v>0</v>
      </c>
      <c r="AR58" s="222" t="str">
        <f>IF(AG58="","",COUNTIFS('1추일출'!$AI$6:$AI$18,AG58))</f>
        <v/>
      </c>
      <c r="AS58" s="227" t="str">
        <f t="shared" si="11"/>
        <v>OK</v>
      </c>
    </row>
    <row r="59" spans="1:45" ht="50.1" customHeight="1">
      <c r="A59" s="216"/>
      <c r="B59" s="217"/>
      <c r="C59" s="218"/>
      <c r="D59" s="219"/>
      <c r="E59" s="220"/>
      <c r="F59" s="219"/>
      <c r="G59" s="231"/>
      <c r="H59" s="222"/>
      <c r="I59" s="222"/>
      <c r="J59" s="323" t="str">
        <f t="shared" si="12"/>
        <v/>
      </c>
      <c r="K59" s="222"/>
      <c r="L59" s="223"/>
      <c r="M59" s="224">
        <f t="shared" si="16"/>
        <v>0</v>
      </c>
      <c r="N59" s="280"/>
      <c r="O59" s="225"/>
      <c r="P59" s="275">
        <f t="shared" si="17"/>
        <v>0</v>
      </c>
      <c r="Q59" s="226" t="str">
        <f t="shared" si="19"/>
        <v>X</v>
      </c>
      <c r="R59" s="226"/>
      <c r="S59" s="226"/>
      <c r="T59" s="265"/>
      <c r="U59" s="227"/>
      <c r="W59" s="227"/>
      <c r="X59" s="222">
        <f t="shared" si="4"/>
        <v>0</v>
      </c>
      <c r="Y59" s="222">
        <f t="shared" si="5"/>
        <v>0</v>
      </c>
      <c r="Z59" s="227" t="str">
        <f t="shared" si="6"/>
        <v>OK</v>
      </c>
      <c r="AB59" s="227"/>
      <c r="AC59" s="222">
        <f t="shared" si="7"/>
        <v>0</v>
      </c>
      <c r="AD59" s="222">
        <f t="shared" si="8"/>
        <v>0</v>
      </c>
      <c r="AE59" s="227" t="str">
        <f t="shared" si="9"/>
        <v>OK</v>
      </c>
      <c r="AG59" s="227" t="str">
        <f>IF(AI59="","",IF(W59="도비","세입없음",CONCATENATE(AI59,"-",COUNTIF($AI$7:AI59,AI59))))</f>
        <v/>
      </c>
      <c r="AI59" s="227" t="str">
        <f t="array" ref="AI59">IF(C59="","",INDEX(구분표!$I$2:$I$311, MATCH(1,(구분표!$E$2:$E$311='1추일입'!B59)*(구분표!$F$2:$F$311='1추일입'!C59)*(구분표!$G$2:$G$311='1추일입'!A59),0)))</f>
        <v/>
      </c>
      <c r="AK59" s="227"/>
      <c r="AM59" s="222">
        <f>IF(AG59="",0,SUMIFS('1추일출'!$Z$6:$Z$18,'1추일출'!$AI$6:$AI$18,'1추일입'!$AG59))</f>
        <v>0</v>
      </c>
      <c r="AN59" s="222" t="str">
        <f>IF(AG59="","",COUNTIFS('1추일출'!$AI$6:$AI$18,'1추일입'!AG59))</f>
        <v/>
      </c>
      <c r="AO59" s="227" t="str">
        <f t="shared" si="10"/>
        <v>OK</v>
      </c>
      <c r="AQ59" s="222">
        <f>IF(AG59="",0,SUMIFS('1추일출'!$AE$6:$AE$18,'1추일출'!$AI$6:$AI$18,'1추일입'!$AG59))</f>
        <v>0</v>
      </c>
      <c r="AR59" s="222" t="str">
        <f>IF(AG59="","",COUNTIFS('1추일출'!$AI$6:$AI$18,AG59))</f>
        <v/>
      </c>
      <c r="AS59" s="227" t="str">
        <f t="shared" si="11"/>
        <v>OK</v>
      </c>
    </row>
    <row r="60" spans="1:45" ht="50.1" customHeight="1">
      <c r="A60" s="216"/>
      <c r="B60" s="217"/>
      <c r="C60" s="218"/>
      <c r="D60" s="219"/>
      <c r="E60" s="220"/>
      <c r="F60" s="219"/>
      <c r="G60" s="231"/>
      <c r="H60" s="222"/>
      <c r="I60" s="222"/>
      <c r="J60" s="323" t="str">
        <f t="shared" si="12"/>
        <v/>
      </c>
      <c r="K60" s="222"/>
      <c r="L60" s="223"/>
      <c r="M60" s="224">
        <f t="shared" si="16"/>
        <v>0</v>
      </c>
      <c r="N60" s="280"/>
      <c r="O60" s="225"/>
      <c r="P60" s="275">
        <f t="shared" si="17"/>
        <v>0</v>
      </c>
      <c r="Q60" s="226" t="str">
        <f t="shared" si="19"/>
        <v>X</v>
      </c>
      <c r="R60" s="226"/>
      <c r="S60" s="226"/>
      <c r="T60" s="265"/>
      <c r="U60" s="227"/>
      <c r="W60" s="227"/>
      <c r="X60" s="222">
        <f t="shared" si="4"/>
        <v>0</v>
      </c>
      <c r="Y60" s="222">
        <f t="shared" si="5"/>
        <v>0</v>
      </c>
      <c r="Z60" s="227" t="str">
        <f t="shared" si="6"/>
        <v>OK</v>
      </c>
      <c r="AB60" s="227"/>
      <c r="AC60" s="222">
        <f t="shared" si="7"/>
        <v>0</v>
      </c>
      <c r="AD60" s="222">
        <f t="shared" si="8"/>
        <v>0</v>
      </c>
      <c r="AE60" s="227" t="str">
        <f t="shared" si="9"/>
        <v>OK</v>
      </c>
      <c r="AG60" s="227" t="str">
        <f>IF(AI60="","",IF(W60="도비","세입없음",CONCATENATE(AI60,"-",COUNTIF($AI$7:AI60,AI60))))</f>
        <v/>
      </c>
      <c r="AI60" s="227" t="str">
        <f t="array" ref="AI60">IF(C60="","",INDEX(구분표!$I$2:$I$311, MATCH(1,(구분표!$E$2:$E$311='1추일입'!B60)*(구분표!$F$2:$F$311='1추일입'!C60)*(구분표!$G$2:$G$311='1추일입'!A60),0)))</f>
        <v/>
      </c>
      <c r="AK60" s="227"/>
      <c r="AM60" s="222">
        <f>IF(AG60="",0,SUMIFS('1추일출'!$Z$6:$Z$18,'1추일출'!$AI$6:$AI$18,'1추일입'!$AG60))</f>
        <v>0</v>
      </c>
      <c r="AN60" s="222" t="str">
        <f>IF(AG60="","",COUNTIFS('1추일출'!$AI$6:$AI$18,'1추일입'!AG60))</f>
        <v/>
      </c>
      <c r="AO60" s="227" t="str">
        <f t="shared" si="10"/>
        <v>OK</v>
      </c>
      <c r="AQ60" s="222">
        <f>IF(AG60="",0,SUMIFS('1추일출'!$AE$6:$AE$18,'1추일출'!$AI$6:$AI$18,'1추일입'!$AG60))</f>
        <v>0</v>
      </c>
      <c r="AR60" s="222" t="str">
        <f>IF(AG60="","",COUNTIFS('1추일출'!$AI$6:$AI$18,AG60))</f>
        <v/>
      </c>
      <c r="AS60" s="227" t="str">
        <f t="shared" si="11"/>
        <v>OK</v>
      </c>
    </row>
    <row r="61" spans="1:45" ht="50.1" customHeight="1">
      <c r="A61" s="216"/>
      <c r="B61" s="217"/>
      <c r="C61" s="218"/>
      <c r="D61" s="219"/>
      <c r="E61" s="220"/>
      <c r="F61" s="219"/>
      <c r="G61" s="231"/>
      <c r="H61" s="222"/>
      <c r="I61" s="222"/>
      <c r="J61" s="323" t="str">
        <f t="shared" si="12"/>
        <v/>
      </c>
      <c r="K61" s="222"/>
      <c r="L61" s="223"/>
      <c r="M61" s="224">
        <f t="shared" si="16"/>
        <v>0</v>
      </c>
      <c r="N61" s="280"/>
      <c r="O61" s="225"/>
      <c r="P61" s="275">
        <f t="shared" si="17"/>
        <v>0</v>
      </c>
      <c r="Q61" s="226" t="str">
        <f t="shared" si="14"/>
        <v>X</v>
      </c>
      <c r="R61" s="226"/>
      <c r="S61" s="226"/>
      <c r="T61" s="265"/>
      <c r="U61" s="227"/>
      <c r="W61" s="227"/>
      <c r="X61" s="222">
        <f t="shared" si="4"/>
        <v>0</v>
      </c>
      <c r="Y61" s="222">
        <f t="shared" si="5"/>
        <v>0</v>
      </c>
      <c r="Z61" s="227" t="str">
        <f t="shared" si="6"/>
        <v>OK</v>
      </c>
      <c r="AB61" s="227"/>
      <c r="AC61" s="222">
        <f t="shared" si="7"/>
        <v>0</v>
      </c>
      <c r="AD61" s="222">
        <f t="shared" si="8"/>
        <v>0</v>
      </c>
      <c r="AE61" s="227" t="str">
        <f t="shared" si="9"/>
        <v>OK</v>
      </c>
      <c r="AG61" s="227" t="str">
        <f>IF(AI61="","",IF(W61="도비","세입없음",CONCATENATE(AI61,"-",COUNTIF($AI$7:AI61,AI61))))</f>
        <v/>
      </c>
      <c r="AI61" s="227" t="str">
        <f t="array" ref="AI61">IF(C61="","",INDEX(구분표!$I$2:$I$311, MATCH(1,(구분표!$E$2:$E$311='1추일입'!B61)*(구분표!$F$2:$F$311='1추일입'!C61)*(구분표!$G$2:$G$311='1추일입'!A61),0)))</f>
        <v/>
      </c>
      <c r="AK61" s="227"/>
      <c r="AM61" s="222">
        <f>IF(AG61="",0,SUMIFS('1추일출'!$Z$6:$Z$18,'1추일출'!$AI$6:$AI$18,'1추일입'!$AG61))</f>
        <v>0</v>
      </c>
      <c r="AN61" s="222" t="str">
        <f>IF(AG61="","",COUNTIFS('1추일출'!$AI$6:$AI$18,'1추일입'!AG61))</f>
        <v/>
      </c>
      <c r="AO61" s="227" t="str">
        <f t="shared" si="10"/>
        <v>OK</v>
      </c>
      <c r="AQ61" s="222">
        <f>IF(AG61="",0,SUMIFS('1추일출'!$AE$6:$AE$18,'1추일출'!$AI$6:$AI$18,'1추일입'!$AG61))</f>
        <v>0</v>
      </c>
      <c r="AR61" s="222" t="str">
        <f>IF(AG61="","",COUNTIFS('1추일출'!$AI$6:$AI$18,AG61))</f>
        <v/>
      </c>
      <c r="AS61" s="227" t="str">
        <f t="shared" si="11"/>
        <v>OK</v>
      </c>
    </row>
    <row r="62" spans="1:45" ht="50.1" customHeight="1">
      <c r="A62" s="216"/>
      <c r="B62" s="217"/>
      <c r="C62" s="218"/>
      <c r="D62" s="219"/>
      <c r="E62" s="220"/>
      <c r="F62" s="219"/>
      <c r="G62" s="231"/>
      <c r="H62" s="222"/>
      <c r="I62" s="222"/>
      <c r="J62" s="323" t="str">
        <f t="shared" si="12"/>
        <v/>
      </c>
      <c r="K62" s="222"/>
      <c r="L62" s="223"/>
      <c r="M62" s="224">
        <f t="shared" si="16"/>
        <v>0</v>
      </c>
      <c r="N62" s="280"/>
      <c r="O62" s="225"/>
      <c r="P62" s="275">
        <f t="shared" si="17"/>
        <v>0</v>
      </c>
      <c r="Q62" s="226" t="str">
        <f t="shared" si="14"/>
        <v>X</v>
      </c>
      <c r="R62" s="226"/>
      <c r="S62" s="226"/>
      <c r="T62" s="265"/>
      <c r="U62" s="227"/>
      <c r="W62" s="227"/>
      <c r="X62" s="222">
        <f t="shared" si="4"/>
        <v>0</v>
      </c>
      <c r="Y62" s="222">
        <f t="shared" si="5"/>
        <v>0</v>
      </c>
      <c r="Z62" s="227" t="str">
        <f t="shared" si="6"/>
        <v>OK</v>
      </c>
      <c r="AB62" s="227"/>
      <c r="AC62" s="222">
        <f t="shared" si="7"/>
        <v>0</v>
      </c>
      <c r="AD62" s="222">
        <f t="shared" si="8"/>
        <v>0</v>
      </c>
      <c r="AE62" s="227" t="str">
        <f t="shared" si="9"/>
        <v>OK</v>
      </c>
      <c r="AG62" s="227" t="str">
        <f>IF(AI62="","",IF(W62="도비","세입없음",CONCATENATE(AI62,"-",COUNTIF($AI$7:AI62,AI62))))</f>
        <v/>
      </c>
      <c r="AI62" s="227" t="str">
        <f t="array" ref="AI62">IF(C62="","",INDEX(구분표!$I$2:$I$311, MATCH(1,(구분표!$E$2:$E$311='1추일입'!B62)*(구분표!$F$2:$F$311='1추일입'!C62)*(구분표!$G$2:$G$311='1추일입'!A62),0)))</f>
        <v/>
      </c>
      <c r="AK62" s="227"/>
      <c r="AM62" s="222">
        <f>IF(AG62="",0,SUMIFS('1추일출'!$Z$6:$Z$18,'1추일출'!$AI$6:$AI$18,'1추일입'!$AG62))</f>
        <v>0</v>
      </c>
      <c r="AN62" s="222" t="str">
        <f>IF(AG62="","",COUNTIFS('1추일출'!$AI$6:$AI$18,'1추일입'!AG62))</f>
        <v/>
      </c>
      <c r="AO62" s="227" t="str">
        <f t="shared" si="10"/>
        <v>OK</v>
      </c>
      <c r="AQ62" s="222">
        <f>IF(AG62="",0,SUMIFS('1추일출'!$AE$6:$AE$18,'1추일출'!$AI$6:$AI$18,'1추일입'!$AG62))</f>
        <v>0</v>
      </c>
      <c r="AR62" s="222" t="str">
        <f>IF(AG62="","",COUNTIFS('1추일출'!$AI$6:$AI$18,AG62))</f>
        <v/>
      </c>
      <c r="AS62" s="227" t="str">
        <f t="shared" si="11"/>
        <v>OK</v>
      </c>
    </row>
    <row r="63" spans="1:45" ht="50.1" customHeight="1">
      <c r="A63" s="216"/>
      <c r="B63" s="217"/>
      <c r="C63" s="218"/>
      <c r="D63" s="219"/>
      <c r="E63" s="220"/>
      <c r="F63" s="219"/>
      <c r="G63" s="231"/>
      <c r="H63" s="222"/>
      <c r="I63" s="222"/>
      <c r="J63" s="323" t="str">
        <f t="shared" si="12"/>
        <v/>
      </c>
      <c r="K63" s="222"/>
      <c r="L63" s="223"/>
      <c r="M63" s="224">
        <f t="shared" si="16"/>
        <v>0</v>
      </c>
      <c r="N63" s="280"/>
      <c r="O63" s="225"/>
      <c r="P63" s="275">
        <f t="shared" si="17"/>
        <v>0</v>
      </c>
      <c r="Q63" s="226" t="str">
        <f t="shared" si="14"/>
        <v>X</v>
      </c>
      <c r="R63" s="226"/>
      <c r="S63" s="226"/>
      <c r="T63" s="265"/>
      <c r="U63" s="227"/>
      <c r="W63" s="227"/>
      <c r="X63" s="222">
        <f t="shared" si="4"/>
        <v>0</v>
      </c>
      <c r="Y63" s="222">
        <f t="shared" si="5"/>
        <v>0</v>
      </c>
      <c r="Z63" s="227" t="str">
        <f t="shared" si="6"/>
        <v>OK</v>
      </c>
      <c r="AB63" s="227"/>
      <c r="AC63" s="222">
        <f t="shared" si="7"/>
        <v>0</v>
      </c>
      <c r="AD63" s="222">
        <f t="shared" si="8"/>
        <v>0</v>
      </c>
      <c r="AE63" s="227" t="str">
        <f t="shared" si="9"/>
        <v>OK</v>
      </c>
      <c r="AG63" s="227" t="str">
        <f>IF(AI63="","",IF(W63="도비","세입없음",CONCATENATE(AI63,"-",COUNTIF($AI$7:AI63,AI63))))</f>
        <v/>
      </c>
      <c r="AI63" s="227" t="str">
        <f t="array" ref="AI63">IF(C63="","",INDEX(구분표!$I$2:$I$311, MATCH(1,(구분표!$E$2:$E$311='1추일입'!B63)*(구분표!$F$2:$F$311='1추일입'!C63)*(구분표!$G$2:$G$311='1추일입'!A63),0)))</f>
        <v/>
      </c>
      <c r="AK63" s="227"/>
      <c r="AM63" s="222">
        <f>IF(AG63="",0,SUMIFS('1추일출'!$Z$6:$Z$18,'1추일출'!$AI$6:$AI$18,'1추일입'!$AG63))</f>
        <v>0</v>
      </c>
      <c r="AN63" s="222" t="str">
        <f>IF(AG63="","",COUNTIFS('1추일출'!$AI$6:$AI$18,'1추일입'!AG63))</f>
        <v/>
      </c>
      <c r="AO63" s="227" t="str">
        <f t="shared" si="10"/>
        <v>OK</v>
      </c>
      <c r="AQ63" s="222">
        <f>IF(AG63="",0,SUMIFS('1추일출'!$AE$6:$AE$18,'1추일출'!$AI$6:$AI$18,'1추일입'!$AG63))</f>
        <v>0</v>
      </c>
      <c r="AR63" s="222" t="str">
        <f>IF(AG63="","",COUNTIFS('1추일출'!$AI$6:$AI$18,AG63))</f>
        <v/>
      </c>
      <c r="AS63" s="227" t="str">
        <f t="shared" si="11"/>
        <v>OK</v>
      </c>
    </row>
    <row r="64" spans="1:45" ht="50.1" customHeight="1">
      <c r="A64" s="216"/>
      <c r="B64" s="217"/>
      <c r="C64" s="218"/>
      <c r="D64" s="219"/>
      <c r="E64" s="220"/>
      <c r="F64" s="219"/>
      <c r="G64" s="231"/>
      <c r="H64" s="222"/>
      <c r="I64" s="222"/>
      <c r="J64" s="323" t="str">
        <f t="shared" si="12"/>
        <v/>
      </c>
      <c r="K64" s="222"/>
      <c r="L64" s="223"/>
      <c r="M64" s="224">
        <f t="shared" si="16"/>
        <v>0</v>
      </c>
      <c r="N64" s="280"/>
      <c r="O64" s="225"/>
      <c r="P64" s="275">
        <f t="shared" si="17"/>
        <v>0</v>
      </c>
      <c r="Q64" s="226" t="str">
        <f t="shared" si="14"/>
        <v>X</v>
      </c>
      <c r="R64" s="226"/>
      <c r="S64" s="226"/>
      <c r="T64" s="265"/>
      <c r="U64" s="227"/>
      <c r="W64" s="227"/>
      <c r="X64" s="222">
        <f t="shared" si="4"/>
        <v>0</v>
      </c>
      <c r="Y64" s="222">
        <f t="shared" si="5"/>
        <v>0</v>
      </c>
      <c r="Z64" s="227" t="str">
        <f t="shared" si="6"/>
        <v>OK</v>
      </c>
      <c r="AB64" s="227"/>
      <c r="AC64" s="222">
        <f t="shared" si="7"/>
        <v>0</v>
      </c>
      <c r="AD64" s="222">
        <f t="shared" si="8"/>
        <v>0</v>
      </c>
      <c r="AE64" s="227" t="str">
        <f t="shared" si="9"/>
        <v>OK</v>
      </c>
      <c r="AG64" s="227" t="str">
        <f>IF(AI64="","",IF(W64="도비","세입없음",CONCATENATE(AI64,"-",COUNTIF($AI$7:AI64,AI64))))</f>
        <v/>
      </c>
      <c r="AI64" s="227" t="str">
        <f t="array" ref="AI64">IF(C64="","",INDEX(구분표!$I$2:$I$311, MATCH(1,(구분표!$E$2:$E$311='1추일입'!B64)*(구분표!$F$2:$F$311='1추일입'!C64)*(구분표!$G$2:$G$311='1추일입'!A64),0)))</f>
        <v/>
      </c>
      <c r="AK64" s="227"/>
      <c r="AM64" s="222">
        <f>IF(AG64="",0,SUMIFS('1추일출'!$Z$6:$Z$18,'1추일출'!$AI$6:$AI$18,'1추일입'!$AG64))</f>
        <v>0</v>
      </c>
      <c r="AN64" s="222" t="str">
        <f>IF(AG64="","",COUNTIFS('1추일출'!$AI$6:$AI$18,'1추일입'!AG64))</f>
        <v/>
      </c>
      <c r="AO64" s="227" t="str">
        <f t="shared" si="10"/>
        <v>OK</v>
      </c>
      <c r="AQ64" s="222">
        <f>IF(AG64="",0,SUMIFS('1추일출'!$AE$6:$AE$18,'1추일출'!$AI$6:$AI$18,'1추일입'!$AG64))</f>
        <v>0</v>
      </c>
      <c r="AR64" s="222" t="str">
        <f>IF(AG64="","",COUNTIFS('1추일출'!$AI$6:$AI$18,AG64))</f>
        <v/>
      </c>
      <c r="AS64" s="227" t="str">
        <f t="shared" si="11"/>
        <v>OK</v>
      </c>
    </row>
    <row r="65" spans="1:45" ht="50.1" customHeight="1">
      <c r="A65" s="216"/>
      <c r="B65" s="217"/>
      <c r="C65" s="218"/>
      <c r="D65" s="219"/>
      <c r="E65" s="220"/>
      <c r="F65" s="219"/>
      <c r="G65" s="231"/>
      <c r="H65" s="222"/>
      <c r="I65" s="222"/>
      <c r="J65" s="323" t="str">
        <f t="shared" si="12"/>
        <v/>
      </c>
      <c r="K65" s="222"/>
      <c r="L65" s="223"/>
      <c r="M65" s="224">
        <f t="shared" si="16"/>
        <v>0</v>
      </c>
      <c r="N65" s="280"/>
      <c r="O65" s="225"/>
      <c r="P65" s="275">
        <f t="shared" si="17"/>
        <v>0</v>
      </c>
      <c r="Q65" s="226" t="str">
        <f t="shared" si="13"/>
        <v>X</v>
      </c>
      <c r="R65" s="226"/>
      <c r="S65" s="226"/>
      <c r="T65" s="265"/>
      <c r="U65" s="227"/>
      <c r="W65" s="227"/>
      <c r="X65" s="222">
        <f t="shared" si="4"/>
        <v>0</v>
      </c>
      <c r="Y65" s="222">
        <f t="shared" si="5"/>
        <v>0</v>
      </c>
      <c r="Z65" s="227" t="str">
        <f t="shared" si="6"/>
        <v>OK</v>
      </c>
      <c r="AB65" s="227"/>
      <c r="AC65" s="222">
        <f t="shared" si="7"/>
        <v>0</v>
      </c>
      <c r="AD65" s="222">
        <f t="shared" si="8"/>
        <v>0</v>
      </c>
      <c r="AE65" s="227" t="str">
        <f t="shared" si="9"/>
        <v>OK</v>
      </c>
      <c r="AG65" s="227" t="str">
        <f>IF(AI65="","",IF(W65="도비","세입없음",CONCATENATE(AI65,"-",COUNTIF($AI$7:AI65,AI65))))</f>
        <v/>
      </c>
      <c r="AI65" s="227" t="str">
        <f t="array" ref="AI65">IF(C65="","",INDEX(구분표!$I$2:$I$311, MATCH(1,(구분표!$E$2:$E$311='1추일입'!B65)*(구분표!$F$2:$F$311='1추일입'!C65)*(구분표!$G$2:$G$311='1추일입'!A65),0)))</f>
        <v/>
      </c>
      <c r="AK65" s="227"/>
      <c r="AM65" s="222">
        <f>IF(AG65="",0,SUMIFS('1추일출'!$Z$6:$Z$18,'1추일출'!$AI$6:$AI$18,'1추일입'!$AG65))</f>
        <v>0</v>
      </c>
      <c r="AN65" s="222" t="str">
        <f>IF(AG65="","",COUNTIFS('1추일출'!$AI$6:$AI$18,'1추일입'!AG65))</f>
        <v/>
      </c>
      <c r="AO65" s="227" t="str">
        <f t="shared" si="10"/>
        <v>OK</v>
      </c>
      <c r="AQ65" s="222">
        <f>IF(AG65="",0,SUMIFS('1추일출'!$AE$6:$AE$18,'1추일출'!$AI$6:$AI$18,'1추일입'!$AG65))</f>
        <v>0</v>
      </c>
      <c r="AR65" s="222" t="str">
        <f>IF(AG65="","",COUNTIFS('1추일출'!$AI$6:$AI$18,AG65))</f>
        <v/>
      </c>
      <c r="AS65" s="227" t="str">
        <f t="shared" si="11"/>
        <v>OK</v>
      </c>
    </row>
    <row r="66" spans="1:45" ht="50.1" customHeight="1">
      <c r="A66" s="216"/>
      <c r="B66" s="217"/>
      <c r="C66" s="218"/>
      <c r="D66" s="219"/>
      <c r="E66" s="220"/>
      <c r="F66" s="219"/>
      <c r="G66" s="231"/>
      <c r="H66" s="222"/>
      <c r="I66" s="222"/>
      <c r="J66" s="323" t="str">
        <f t="shared" si="12"/>
        <v/>
      </c>
      <c r="K66" s="222"/>
      <c r="L66" s="223"/>
      <c r="M66" s="224">
        <f t="shared" si="16"/>
        <v>0</v>
      </c>
      <c r="N66" s="280"/>
      <c r="O66" s="225"/>
      <c r="P66" s="275">
        <f t="shared" si="17"/>
        <v>0</v>
      </c>
      <c r="Q66" s="226" t="str">
        <f t="shared" si="13"/>
        <v>X</v>
      </c>
      <c r="R66" s="226"/>
      <c r="S66" s="226"/>
      <c r="T66" s="265"/>
      <c r="U66" s="227"/>
      <c r="W66" s="227"/>
      <c r="X66" s="222">
        <f t="shared" si="4"/>
        <v>0</v>
      </c>
      <c r="Y66" s="222">
        <f t="shared" si="5"/>
        <v>0</v>
      </c>
      <c r="Z66" s="227" t="str">
        <f t="shared" si="6"/>
        <v>OK</v>
      </c>
      <c r="AB66" s="227"/>
      <c r="AC66" s="222">
        <f t="shared" si="7"/>
        <v>0</v>
      </c>
      <c r="AD66" s="222">
        <f t="shared" si="8"/>
        <v>0</v>
      </c>
      <c r="AE66" s="227" t="str">
        <f t="shared" si="9"/>
        <v>OK</v>
      </c>
      <c r="AG66" s="227" t="str">
        <f>IF(AI66="","",IF(W66="도비","세입없음",CONCATENATE(AI66,"-",COUNTIF($AI$7:AI66,AI66))))</f>
        <v/>
      </c>
      <c r="AI66" s="227" t="str">
        <f t="array" ref="AI66">IF(C66="","",INDEX(구분표!$I$2:$I$311, MATCH(1,(구분표!$E$2:$E$311='1추일입'!B66)*(구분표!$F$2:$F$311='1추일입'!C66)*(구분표!$G$2:$G$311='1추일입'!A66),0)))</f>
        <v/>
      </c>
      <c r="AK66" s="227"/>
      <c r="AM66" s="222">
        <f>IF(AG66="",0,SUMIFS('1추일출'!$Z$6:$Z$18,'1추일출'!$AI$6:$AI$18,'1추일입'!$AG66))</f>
        <v>0</v>
      </c>
      <c r="AN66" s="222" t="str">
        <f>IF(AG66="","",COUNTIFS('1추일출'!$AI$6:$AI$18,'1추일입'!AG66))</f>
        <v/>
      </c>
      <c r="AO66" s="227" t="str">
        <f t="shared" si="10"/>
        <v>OK</v>
      </c>
      <c r="AQ66" s="222">
        <f>IF(AG66="",0,SUMIFS('1추일출'!$AE$6:$AE$18,'1추일출'!$AI$6:$AI$18,'1추일입'!$AG66))</f>
        <v>0</v>
      </c>
      <c r="AR66" s="222" t="str">
        <f>IF(AG66="","",COUNTIFS('1추일출'!$AI$6:$AI$18,AG66))</f>
        <v/>
      </c>
      <c r="AS66" s="227" t="str">
        <f t="shared" si="11"/>
        <v>OK</v>
      </c>
    </row>
    <row r="67" spans="1:45" ht="50.1" customHeight="1">
      <c r="A67" s="216"/>
      <c r="B67" s="217"/>
      <c r="C67" s="218"/>
      <c r="D67" s="219"/>
      <c r="E67" s="220"/>
      <c r="F67" s="219"/>
      <c r="G67" s="231"/>
      <c r="H67" s="222"/>
      <c r="I67" s="222"/>
      <c r="J67" s="323" t="str">
        <f t="shared" si="12"/>
        <v/>
      </c>
      <c r="K67" s="222"/>
      <c r="L67" s="223"/>
      <c r="M67" s="224">
        <f t="shared" si="16"/>
        <v>0</v>
      </c>
      <c r="N67" s="280"/>
      <c r="O67" s="225"/>
      <c r="P67" s="275">
        <f t="shared" si="17"/>
        <v>0</v>
      </c>
      <c r="Q67" s="226" t="str">
        <f t="shared" si="13"/>
        <v>X</v>
      </c>
      <c r="R67" s="226"/>
      <c r="S67" s="226"/>
      <c r="T67" s="265"/>
      <c r="U67" s="227"/>
      <c r="W67" s="227"/>
      <c r="X67" s="222">
        <f t="shared" si="4"/>
        <v>0</v>
      </c>
      <c r="Y67" s="222">
        <f t="shared" si="5"/>
        <v>0</v>
      </c>
      <c r="Z67" s="227" t="str">
        <f t="shared" si="6"/>
        <v>OK</v>
      </c>
      <c r="AB67" s="227"/>
      <c r="AC67" s="222">
        <f t="shared" si="7"/>
        <v>0</v>
      </c>
      <c r="AD67" s="222">
        <f t="shared" si="8"/>
        <v>0</v>
      </c>
      <c r="AE67" s="227" t="str">
        <f t="shared" si="9"/>
        <v>OK</v>
      </c>
      <c r="AG67" s="227" t="str">
        <f>IF(AI67="","",IF(W67="도비","세입없음",CONCATENATE(AI67,"-",COUNTIF($AI$7:AI67,AI67))))</f>
        <v/>
      </c>
      <c r="AI67" s="227" t="str">
        <f t="array" ref="AI67">IF(C67="","",INDEX(구분표!$I$2:$I$311, MATCH(1,(구분표!$E$2:$E$311='1추일입'!B67)*(구분표!$F$2:$F$311='1추일입'!C67)*(구분표!$G$2:$G$311='1추일입'!A67),0)))</f>
        <v/>
      </c>
      <c r="AK67" s="227"/>
      <c r="AM67" s="222">
        <f>IF(AG67="",0,SUMIFS('1추일출'!$Z$6:$Z$18,'1추일출'!$AI$6:$AI$18,'1추일입'!$AG67))</f>
        <v>0</v>
      </c>
      <c r="AN67" s="222" t="str">
        <f>IF(AG67="","",COUNTIFS('1추일출'!$AI$6:$AI$18,'1추일입'!AG67))</f>
        <v/>
      </c>
      <c r="AO67" s="227" t="str">
        <f t="shared" si="10"/>
        <v>OK</v>
      </c>
      <c r="AQ67" s="222">
        <f>IF(AG67="",0,SUMIFS('1추일출'!$AE$6:$AE$18,'1추일출'!$AI$6:$AI$18,'1추일입'!$AG67))</f>
        <v>0</v>
      </c>
      <c r="AR67" s="222" t="str">
        <f>IF(AG67="","",COUNTIFS('1추일출'!$AI$6:$AI$18,AG67))</f>
        <v/>
      </c>
      <c r="AS67" s="227" t="str">
        <f t="shared" si="11"/>
        <v>OK</v>
      </c>
    </row>
    <row r="68" spans="1:45" ht="50.1" customHeight="1">
      <c r="A68" s="216"/>
      <c r="B68" s="217"/>
      <c r="C68" s="218"/>
      <c r="D68" s="219"/>
      <c r="E68" s="220"/>
      <c r="F68" s="219"/>
      <c r="G68" s="231"/>
      <c r="H68" s="222"/>
      <c r="I68" s="222"/>
      <c r="J68" s="323" t="str">
        <f t="shared" si="12"/>
        <v/>
      </c>
      <c r="K68" s="222"/>
      <c r="L68" s="223"/>
      <c r="M68" s="224">
        <f t="shared" si="16"/>
        <v>0</v>
      </c>
      <c r="N68" s="280"/>
      <c r="O68" s="225"/>
      <c r="P68" s="275">
        <f t="shared" si="17"/>
        <v>0</v>
      </c>
      <c r="Q68" s="226" t="str">
        <f t="shared" si="13"/>
        <v>X</v>
      </c>
      <c r="R68" s="226"/>
      <c r="S68" s="226"/>
      <c r="T68" s="265"/>
      <c r="U68" s="227"/>
      <c r="W68" s="227"/>
      <c r="X68" s="222">
        <f t="shared" si="4"/>
        <v>0</v>
      </c>
      <c r="Y68" s="222">
        <f t="shared" si="5"/>
        <v>0</v>
      </c>
      <c r="Z68" s="227" t="str">
        <f t="shared" si="6"/>
        <v>OK</v>
      </c>
      <c r="AB68" s="227"/>
      <c r="AC68" s="222">
        <f t="shared" si="7"/>
        <v>0</v>
      </c>
      <c r="AD68" s="222">
        <f t="shared" si="8"/>
        <v>0</v>
      </c>
      <c r="AE68" s="227" t="str">
        <f t="shared" si="9"/>
        <v>OK</v>
      </c>
      <c r="AG68" s="227" t="str">
        <f>IF(AI68="","",IF(W68="도비","세입없음",CONCATENATE(AI68,"-",COUNTIF($AI$7:AI68,AI68))))</f>
        <v/>
      </c>
      <c r="AI68" s="227" t="str">
        <f t="array" ref="AI68">IF(C68="","",INDEX(구분표!$I$2:$I$311, MATCH(1,(구분표!$E$2:$E$311='1추일입'!B68)*(구분표!$F$2:$F$311='1추일입'!C68)*(구분표!$G$2:$G$311='1추일입'!A68),0)))</f>
        <v/>
      </c>
      <c r="AK68" s="227"/>
      <c r="AM68" s="222">
        <f>IF(AG68="",0,SUMIFS('1추일출'!$Z$6:$Z$18,'1추일출'!$AI$6:$AI$18,'1추일입'!$AG68))</f>
        <v>0</v>
      </c>
      <c r="AN68" s="222" t="str">
        <f>IF(AG68="","",COUNTIFS('1추일출'!$AI$6:$AI$18,'1추일입'!AG68))</f>
        <v/>
      </c>
      <c r="AO68" s="227" t="str">
        <f t="shared" si="10"/>
        <v>OK</v>
      </c>
      <c r="AQ68" s="222">
        <f>IF(AG68="",0,SUMIFS('1추일출'!$AE$6:$AE$18,'1추일출'!$AI$6:$AI$18,'1추일입'!$AG68))</f>
        <v>0</v>
      </c>
      <c r="AR68" s="222" t="str">
        <f>IF(AG68="","",COUNTIFS('1추일출'!$AI$6:$AI$18,AG68))</f>
        <v/>
      </c>
      <c r="AS68" s="227" t="str">
        <f t="shared" si="11"/>
        <v>OK</v>
      </c>
    </row>
    <row r="69" spans="1:45" ht="50.1" customHeight="1">
      <c r="A69" s="216"/>
      <c r="B69" s="217"/>
      <c r="C69" s="218"/>
      <c r="D69" s="219"/>
      <c r="E69" s="220"/>
      <c r="F69" s="219"/>
      <c r="G69" s="231"/>
      <c r="H69" s="222"/>
      <c r="I69" s="222"/>
      <c r="J69" s="323" t="str">
        <f t="shared" si="12"/>
        <v/>
      </c>
      <c r="K69" s="222"/>
      <c r="L69" s="223"/>
      <c r="M69" s="224">
        <f t="shared" si="16"/>
        <v>0</v>
      </c>
      <c r="N69" s="280"/>
      <c r="O69" s="225"/>
      <c r="P69" s="275">
        <f t="shared" si="17"/>
        <v>0</v>
      </c>
      <c r="Q69" s="226" t="str">
        <f t="shared" si="13"/>
        <v>X</v>
      </c>
      <c r="R69" s="226"/>
      <c r="S69" s="226"/>
      <c r="T69" s="265"/>
      <c r="U69" s="227"/>
      <c r="W69" s="227"/>
      <c r="X69" s="222">
        <f t="shared" si="4"/>
        <v>0</v>
      </c>
      <c r="Y69" s="222">
        <f t="shared" si="5"/>
        <v>0</v>
      </c>
      <c r="Z69" s="227" t="str">
        <f t="shared" si="6"/>
        <v>OK</v>
      </c>
      <c r="AB69" s="227"/>
      <c r="AC69" s="222">
        <f t="shared" si="7"/>
        <v>0</v>
      </c>
      <c r="AD69" s="222">
        <f t="shared" si="8"/>
        <v>0</v>
      </c>
      <c r="AE69" s="227" t="str">
        <f t="shared" si="9"/>
        <v>OK</v>
      </c>
      <c r="AG69" s="227" t="str">
        <f>IF(AI69="","",IF(W69="도비","세입없음",CONCATENATE(AI69,"-",COUNTIF($AI$7:AI69,AI69))))</f>
        <v/>
      </c>
      <c r="AI69" s="227" t="str">
        <f t="array" ref="AI69">IF(C69="","",INDEX(구분표!$I$2:$I$311, MATCH(1,(구분표!$E$2:$E$311='1추일입'!B69)*(구분표!$F$2:$F$311='1추일입'!C69)*(구분표!$G$2:$G$311='1추일입'!A69),0)))</f>
        <v/>
      </c>
      <c r="AK69" s="227"/>
      <c r="AM69" s="222">
        <f>IF(AG69="",0,SUMIFS('1추일출'!$Z$6:$Z$18,'1추일출'!$AI$6:$AI$18,'1추일입'!$AG69))</f>
        <v>0</v>
      </c>
      <c r="AN69" s="222" t="str">
        <f>IF(AG69="","",COUNTIFS('1추일출'!$AI$6:$AI$18,'1추일입'!AG69))</f>
        <v/>
      </c>
      <c r="AO69" s="227" t="str">
        <f t="shared" si="10"/>
        <v>OK</v>
      </c>
      <c r="AQ69" s="222">
        <f>IF(AG69="",0,SUMIFS('1추일출'!$AE$6:$AE$18,'1추일출'!$AI$6:$AI$18,'1추일입'!$AG69))</f>
        <v>0</v>
      </c>
      <c r="AR69" s="222" t="str">
        <f>IF(AG69="","",COUNTIFS('1추일출'!$AI$6:$AI$18,AG69))</f>
        <v/>
      </c>
      <c r="AS69" s="227" t="str">
        <f t="shared" si="11"/>
        <v>OK</v>
      </c>
    </row>
    <row r="70" spans="1:45" ht="50.1" customHeight="1">
      <c r="A70" s="216"/>
      <c r="B70" s="217"/>
      <c r="C70" s="218"/>
      <c r="D70" s="219"/>
      <c r="E70" s="220"/>
      <c r="F70" s="219"/>
      <c r="G70" s="231"/>
      <c r="H70" s="222"/>
      <c r="I70" s="222"/>
      <c r="J70" s="323" t="str">
        <f t="shared" si="12"/>
        <v/>
      </c>
      <c r="K70" s="222"/>
      <c r="L70" s="223"/>
      <c r="M70" s="224">
        <f t="shared" si="16"/>
        <v>0</v>
      </c>
      <c r="N70" s="280"/>
      <c r="O70" s="225"/>
      <c r="P70" s="275">
        <f t="shared" si="17"/>
        <v>0</v>
      </c>
      <c r="Q70" s="226" t="str">
        <f t="shared" si="13"/>
        <v>X</v>
      </c>
      <c r="R70" s="226"/>
      <c r="S70" s="226"/>
      <c r="T70" s="265"/>
      <c r="U70" s="227"/>
      <c r="W70" s="227"/>
      <c r="X70" s="222">
        <f t="shared" si="4"/>
        <v>0</v>
      </c>
      <c r="Y70" s="222">
        <f t="shared" si="5"/>
        <v>0</v>
      </c>
      <c r="Z70" s="227" t="str">
        <f t="shared" si="6"/>
        <v>OK</v>
      </c>
      <c r="AB70" s="227"/>
      <c r="AC70" s="222">
        <f t="shared" si="7"/>
        <v>0</v>
      </c>
      <c r="AD70" s="222">
        <f t="shared" si="8"/>
        <v>0</v>
      </c>
      <c r="AE70" s="227" t="str">
        <f t="shared" si="9"/>
        <v>OK</v>
      </c>
      <c r="AG70" s="227" t="str">
        <f>IF(AI70="","",IF(W70="도비","세입없음",CONCATENATE(AI70,"-",COUNTIF($AI$7:AI70,AI70))))</f>
        <v/>
      </c>
      <c r="AI70" s="227" t="str">
        <f t="array" ref="AI70">IF(C70="","",INDEX(구분표!$I$2:$I$311, MATCH(1,(구분표!$E$2:$E$311='1추일입'!B70)*(구분표!$F$2:$F$311='1추일입'!C70)*(구분표!$G$2:$G$311='1추일입'!A70),0)))</f>
        <v/>
      </c>
      <c r="AK70" s="227"/>
      <c r="AM70" s="222">
        <f>IF(AG70="",0,SUMIFS('1추일출'!$Z$6:$Z$18,'1추일출'!$AI$6:$AI$18,'1추일입'!$AG70))</f>
        <v>0</v>
      </c>
      <c r="AN70" s="222" t="str">
        <f>IF(AG70="","",COUNTIFS('1추일출'!$AI$6:$AI$18,'1추일입'!AG70))</f>
        <v/>
      </c>
      <c r="AO70" s="227" t="str">
        <f t="shared" si="10"/>
        <v>OK</v>
      </c>
      <c r="AQ70" s="222">
        <f>IF(AG70="",0,SUMIFS('1추일출'!$AE$6:$AE$18,'1추일출'!$AI$6:$AI$18,'1추일입'!$AG70))</f>
        <v>0</v>
      </c>
      <c r="AR70" s="222" t="str">
        <f>IF(AG70="","",COUNTIFS('1추일출'!$AI$6:$AI$18,AG70))</f>
        <v/>
      </c>
      <c r="AS70" s="227" t="str">
        <f t="shared" si="11"/>
        <v>OK</v>
      </c>
    </row>
    <row r="71" spans="1:45" ht="50.1" customHeight="1">
      <c r="A71" s="216"/>
      <c r="B71" s="217"/>
      <c r="C71" s="218"/>
      <c r="D71" s="219"/>
      <c r="E71" s="220"/>
      <c r="F71" s="219"/>
      <c r="G71" s="231"/>
      <c r="H71" s="222"/>
      <c r="I71" s="222"/>
      <c r="J71" s="323" t="str">
        <f t="shared" si="12"/>
        <v/>
      </c>
      <c r="K71" s="222"/>
      <c r="L71" s="223"/>
      <c r="M71" s="224">
        <f t="shared" ref="M71:M72" si="20">SUM(J71:L71)</f>
        <v>0</v>
      </c>
      <c r="N71" s="280"/>
      <c r="O71" s="225"/>
      <c r="P71" s="275">
        <f t="shared" ref="P71:P72" si="21">SUM(J71,N71,O71)</f>
        <v>0</v>
      </c>
      <c r="Q71" s="226" t="str">
        <f t="shared" si="13"/>
        <v>X</v>
      </c>
      <c r="R71" s="226"/>
      <c r="S71" s="226"/>
      <c r="T71" s="265"/>
      <c r="U71" s="227"/>
      <c r="W71" s="227"/>
      <c r="X71" s="222">
        <f t="shared" ref="X71:X72" si="22">IF($W71&lt;&gt;"도비",IF($U71="국도비","직접입력",SUM($K71:$L71)),)</f>
        <v>0</v>
      </c>
      <c r="Y71" s="222">
        <f t="shared" ref="Y71:Y72" si="23">IF($W71="도비",SUM($K71:$L71),IF($U71="국도비","직접입력",SUM($K71:$L71)-$X71))</f>
        <v>0</v>
      </c>
      <c r="Z71" s="227" t="str">
        <f t="shared" ref="Z71:Z72" si="24">IF(SUM($K71:$L71)=SUM($X71:$Y71),"OK","검토")</f>
        <v>OK</v>
      </c>
      <c r="AB71" s="227"/>
      <c r="AC71" s="222">
        <f t="shared" ref="AC71:AC72" si="25">IF($W71&lt;&gt;"도비",IF($U71="국도비","직접입력",SUM($N71:$O71)),)</f>
        <v>0</v>
      </c>
      <c r="AD71" s="222">
        <f t="shared" ref="AD71:AD72" si="26">IF($W71="도비",SUM(N71:O71),IF($U71="국도비","직접입력",SUM(N71:O71)-AC71))</f>
        <v>0</v>
      </c>
      <c r="AE71" s="227" t="str">
        <f t="shared" ref="AE71:AE72" si="27">IF(SUM(N71:O71)=SUM(AC71:AD71),"OK","검토")</f>
        <v>OK</v>
      </c>
      <c r="AG71" s="227" t="str">
        <f>IF(AI71="","",IF(W71="도비","세입없음",CONCATENATE(AI71,"-",COUNTIF($AI$7:AI71,AI71))))</f>
        <v/>
      </c>
      <c r="AI71" s="227" t="str">
        <f t="array" ref="AI71">IF(C71="","",INDEX(구분표!$I$2:$I$311, MATCH(1,(구분표!$E$2:$E$311='1추일입'!B71)*(구분표!$F$2:$F$311='1추일입'!C71)*(구분표!$G$2:$G$311='1추일입'!A71),0)))</f>
        <v/>
      </c>
      <c r="AK71" s="227"/>
      <c r="AM71" s="222">
        <f>IF(AG71="",0,SUMIFS('1추일출'!$Z$6:$Z$18,'1추일출'!$AI$6:$AI$18,'1추일입'!$AG71))</f>
        <v>0</v>
      </c>
      <c r="AN71" s="222" t="str">
        <f>IF(AG71="","",COUNTIFS('1추일출'!$AI$6:$AI$18,'1추일입'!AG71))</f>
        <v/>
      </c>
      <c r="AO71" s="227" t="str">
        <f t="shared" ref="AO71:AO72" si="28">IF(X71=AM71,"OK","@@")</f>
        <v>OK</v>
      </c>
      <c r="AQ71" s="222">
        <f>IF(AG71="",0,SUMIFS('1추일출'!$AE$6:$AE$18,'1추일출'!$AI$6:$AI$18,'1추일입'!$AG71))</f>
        <v>0</v>
      </c>
      <c r="AR71" s="222" t="str">
        <f>IF(AG71="","",COUNTIFS('1추일출'!$AI$6:$AI$18,AG71))</f>
        <v/>
      </c>
      <c r="AS71" s="227" t="str">
        <f t="shared" ref="AS71:AS72" si="29">IF(AC71=AQ71,"OK","@@")</f>
        <v>OK</v>
      </c>
    </row>
    <row r="72" spans="1:45" ht="50.1" customHeight="1">
      <c r="A72" s="282"/>
      <c r="B72" s="283"/>
      <c r="C72" s="284"/>
      <c r="D72" s="253"/>
      <c r="E72" s="254"/>
      <c r="F72" s="253"/>
      <c r="G72" s="285"/>
      <c r="H72" s="222"/>
      <c r="I72" s="222"/>
      <c r="J72" s="323" t="str">
        <f t="shared" ref="J72" si="30">IF(D72="","",H72-I72)</f>
        <v/>
      </c>
      <c r="K72" s="251"/>
      <c r="L72" s="255"/>
      <c r="M72" s="269">
        <f t="shared" si="20"/>
        <v>0</v>
      </c>
      <c r="N72" s="281"/>
      <c r="O72" s="270"/>
      <c r="P72" s="276">
        <f t="shared" si="21"/>
        <v>0</v>
      </c>
      <c r="Q72" s="252" t="str">
        <f t="shared" si="13"/>
        <v>X</v>
      </c>
      <c r="R72" s="252"/>
      <c r="S72" s="252"/>
      <c r="T72" s="286"/>
      <c r="U72" s="227"/>
      <c r="W72" s="227"/>
      <c r="X72" s="222">
        <f t="shared" si="22"/>
        <v>0</v>
      </c>
      <c r="Y72" s="222">
        <f t="shared" si="23"/>
        <v>0</v>
      </c>
      <c r="Z72" s="227" t="str">
        <f t="shared" si="24"/>
        <v>OK</v>
      </c>
      <c r="AB72" s="227"/>
      <c r="AC72" s="222">
        <f t="shared" si="25"/>
        <v>0</v>
      </c>
      <c r="AD72" s="222">
        <f t="shared" si="26"/>
        <v>0</v>
      </c>
      <c r="AE72" s="227" t="str">
        <f t="shared" si="27"/>
        <v>OK</v>
      </c>
      <c r="AG72" s="227" t="str">
        <f>IF(AI72="","",IF(W72="도비","세입없음",CONCATENATE(AI72,"-",COUNTIF($AI$7:AI72,AI72))))</f>
        <v/>
      </c>
      <c r="AI72" s="227" t="str">
        <f t="array" ref="AI72">IF(C72="","",INDEX(구분표!$I$2:$I$311, MATCH(1,(구분표!$E$2:$E$311='1추일입'!B72)*(구분표!$F$2:$F$311='1추일입'!C72)*(구분표!$G$2:$G$311='1추일입'!A72),0)))</f>
        <v/>
      </c>
      <c r="AK72" s="227"/>
      <c r="AM72" s="222">
        <f>IF(AG72="",0,SUMIFS('1추일출'!$Z$6:$Z$18,'1추일출'!$AI$6:$AI$18,'1추일입'!$AG72))</f>
        <v>0</v>
      </c>
      <c r="AN72" s="222" t="str">
        <f>IF(AG72="","",COUNTIFS('1추일출'!$AI$6:$AI$18,'1추일입'!AG72))</f>
        <v/>
      </c>
      <c r="AO72" s="227" t="str">
        <f t="shared" si="28"/>
        <v>OK</v>
      </c>
      <c r="AQ72" s="222">
        <f>IF(AG72="",0,SUMIFS('1추일출'!$AE$6:$AE$18,'1추일출'!$AI$6:$AI$18,'1추일입'!$AG72))</f>
        <v>0</v>
      </c>
      <c r="AR72" s="222" t="str">
        <f>IF(AG72="","",COUNTIFS('1추일출'!$AI$6:$AI$18,AG72))</f>
        <v/>
      </c>
      <c r="AS72" s="227" t="str">
        <f t="shared" si="29"/>
        <v>OK</v>
      </c>
    </row>
  </sheetData>
  <sheetProtection formatCells="0" autoFilter="0"/>
  <autoFilter ref="A6:AS6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AB7:AB72 W7:W72">
      <formula1>"도비,국비,지특,기금,특교"</formula1>
    </dataValidation>
    <dataValidation type="list" allowBlank="1" showInputMessage="1" showErrorMessage="1" sqref="D6:D7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8"/>
  <sheetViews>
    <sheetView view="pageBreakPreview" zoomScale="70" zoomScaleNormal="70" zoomScaleSheetLayoutView="70" workbookViewId="0">
      <pane xSplit="9" ySplit="5" topLeftCell="J6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I10" sqref="I10"/>
    </sheetView>
  </sheetViews>
  <sheetFormatPr defaultColWidth="9" defaultRowHeight="50.1" customHeight="1"/>
  <cols>
    <col min="1" max="1" width="5.25" style="206" customWidth="1"/>
    <col min="2" max="2" width="12.625" style="203" customWidth="1"/>
    <col min="3" max="3" width="12.125" style="203" customWidth="1"/>
    <col min="4" max="4" width="12.625" style="203" customWidth="1"/>
    <col min="5" max="5" width="7.125" style="203" customWidth="1"/>
    <col min="6" max="6" width="4.75" style="203" customWidth="1"/>
    <col min="7" max="8" width="7.125" style="203" customWidth="1"/>
    <col min="9" max="9" width="44.125" style="203" customWidth="1"/>
    <col min="10" max="11" width="14.625" style="203" customWidth="1"/>
    <col min="12" max="12" width="15.625" style="203" customWidth="1"/>
    <col min="13" max="14" width="13.125" style="203" customWidth="1"/>
    <col min="15" max="15" width="15.625" style="203" customWidth="1"/>
    <col min="16" max="17" width="12.125" style="203" customWidth="1"/>
    <col min="18" max="18" width="15.625" style="256" customWidth="1"/>
    <col min="19" max="19" width="7.625" style="203" customWidth="1"/>
    <col min="20" max="20" width="17.125" style="203" bestFit="1" customWidth="1"/>
    <col min="21" max="21" width="41.125" style="203" customWidth="1"/>
    <col min="22" max="22" width="35.625" style="205" customWidth="1"/>
    <col min="23" max="23" width="6.625" style="203" customWidth="1"/>
    <col min="24" max="24" width="2.625" style="203" customWidth="1"/>
    <col min="25" max="25" width="6.625" style="203" customWidth="1"/>
    <col min="26" max="27" width="11.625" style="203" customWidth="1"/>
    <col min="28" max="28" width="6.625" style="203" customWidth="1"/>
    <col min="29" max="29" width="2.625" style="203" customWidth="1"/>
    <col min="30" max="30" width="6.625" style="203" customWidth="1"/>
    <col min="31" max="32" width="11.625" style="203" customWidth="1"/>
    <col min="33" max="33" width="6.625" style="203" customWidth="1"/>
    <col min="34" max="34" width="2.625" style="203" customWidth="1"/>
    <col min="35" max="35" width="12.625" style="203" customWidth="1"/>
    <col min="36" max="36" width="2.625" style="203" customWidth="1"/>
    <col min="37" max="38" width="7.625" style="203" customWidth="1"/>
    <col min="39" max="39" width="2.625" style="203" customWidth="1"/>
    <col min="40" max="40" width="10.625" style="203" customWidth="1"/>
    <col min="41" max="41" width="2.625" style="203" customWidth="1"/>
    <col min="42" max="42" width="6.625" style="203" customWidth="1"/>
    <col min="43" max="16384" width="9" style="203"/>
  </cols>
  <sheetData>
    <row r="1" spans="1:42" ht="35.1" customHeight="1">
      <c r="B1" s="200" t="s">
        <v>590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32"/>
      <c r="S1" s="201"/>
      <c r="T1" s="201"/>
      <c r="U1" s="201"/>
      <c r="V1" s="202"/>
    </row>
    <row r="2" spans="1:42" ht="20.25" customHeight="1">
      <c r="B2" s="204" t="s">
        <v>435</v>
      </c>
      <c r="L2" s="233"/>
      <c r="M2" s="233"/>
      <c r="N2" s="233"/>
      <c r="O2" s="233"/>
      <c r="P2" s="233"/>
      <c r="Q2" s="258" t="e">
        <f>R2-'1추일입'!P2</f>
        <v>#REF!</v>
      </c>
      <c r="R2" s="259" t="e">
        <f>#REF!-#REF!</f>
        <v>#REF!</v>
      </c>
      <c r="Z2" s="206" t="s">
        <v>437</v>
      </c>
      <c r="AE2" s="206" t="s">
        <v>437</v>
      </c>
    </row>
    <row r="3" spans="1:42" ht="20.25" customHeight="1">
      <c r="L3" s="234">
        <f t="shared" ref="L3:R3" si="0">SUM(L6:L150)/2</f>
        <v>5270176</v>
      </c>
      <c r="M3" s="234">
        <f t="shared" si="0"/>
        <v>-330000</v>
      </c>
      <c r="N3" s="234">
        <f t="shared" si="0"/>
        <v>2685001</v>
      </c>
      <c r="O3" s="234">
        <f t="shared" si="0"/>
        <v>7625177</v>
      </c>
      <c r="P3" s="234">
        <f t="shared" si="0"/>
        <v>0</v>
      </c>
      <c r="Q3" s="234">
        <f t="shared" si="0"/>
        <v>0</v>
      </c>
      <c r="R3" s="234">
        <f t="shared" si="0"/>
        <v>5270176</v>
      </c>
      <c r="V3" s="208" t="s">
        <v>419</v>
      </c>
      <c r="Z3" s="209" t="e">
        <f>IF(#REF!='1추일입'!X6,"OK","@@")</f>
        <v>#REF!</v>
      </c>
      <c r="AA3" s="235" t="e">
        <f>#REF!+#REF!-#REF!-#REF!</f>
        <v>#REF!</v>
      </c>
      <c r="AB3" s="209" t="str">
        <f>IF(COUNTIF(AB6:AB18,"검토")&gt;0,"@@","OK")</f>
        <v>OK</v>
      </c>
      <c r="AE3" s="209" t="e">
        <f>IF(#REF!='1추일입'!AC6,"OK","@@")</f>
        <v>#REF!</v>
      </c>
      <c r="AF3" s="211" t="e">
        <f>#REF!+#REF!-#REF!-#REF!</f>
        <v>#REF!</v>
      </c>
      <c r="AG3" s="209" t="str">
        <f>IF(COUNTIF(AG6:AG18,"검토")&gt;0,"@@","OK")</f>
        <v>OK</v>
      </c>
    </row>
    <row r="4" spans="1:42" s="277" customFormat="1" ht="30" customHeight="1">
      <c r="A4" s="346" t="s">
        <v>575</v>
      </c>
      <c r="B4" s="379" t="s">
        <v>410</v>
      </c>
      <c r="C4" s="381" t="s">
        <v>411</v>
      </c>
      <c r="D4" s="355" t="s">
        <v>412</v>
      </c>
      <c r="E4" s="354" t="s">
        <v>418</v>
      </c>
      <c r="F4" s="354" t="s">
        <v>562</v>
      </c>
      <c r="G4" s="352" t="s">
        <v>565</v>
      </c>
      <c r="H4" s="354" t="s">
        <v>566</v>
      </c>
      <c r="I4" s="350" t="s">
        <v>564</v>
      </c>
      <c r="J4" s="385" t="s">
        <v>612</v>
      </c>
      <c r="K4" s="387" t="s">
        <v>613</v>
      </c>
      <c r="L4" s="383" t="s">
        <v>614</v>
      </c>
      <c r="M4" s="359" t="s">
        <v>615</v>
      </c>
      <c r="N4" s="360"/>
      <c r="O4" s="361" t="s">
        <v>616</v>
      </c>
      <c r="P4" s="363" t="s">
        <v>617</v>
      </c>
      <c r="Q4" s="364"/>
      <c r="R4" s="389" t="s">
        <v>618</v>
      </c>
      <c r="S4" s="370" t="s">
        <v>417</v>
      </c>
      <c r="T4" s="377" t="s">
        <v>619</v>
      </c>
      <c r="U4" s="377" t="s">
        <v>620</v>
      </c>
      <c r="V4" s="395" t="s">
        <v>416</v>
      </c>
      <c r="W4" s="372" t="s">
        <v>420</v>
      </c>
      <c r="Y4" s="373" t="s">
        <v>421</v>
      </c>
      <c r="Z4" s="374" t="s">
        <v>422</v>
      </c>
      <c r="AA4" s="374"/>
      <c r="AB4" s="374"/>
      <c r="AD4" s="375" t="s">
        <v>421</v>
      </c>
      <c r="AE4" s="369" t="s">
        <v>426</v>
      </c>
      <c r="AF4" s="369"/>
      <c r="AG4" s="369"/>
      <c r="AI4" s="373" t="s">
        <v>427</v>
      </c>
      <c r="AK4" s="391" t="s">
        <v>438</v>
      </c>
      <c r="AL4" s="393" t="s">
        <v>439</v>
      </c>
      <c r="AN4" s="376" t="s">
        <v>428</v>
      </c>
      <c r="AP4" s="376" t="s">
        <v>429</v>
      </c>
    </row>
    <row r="5" spans="1:42" s="277" customFormat="1" ht="29.25" customHeight="1">
      <c r="A5" s="347"/>
      <c r="B5" s="380"/>
      <c r="C5" s="382"/>
      <c r="D5" s="356"/>
      <c r="E5" s="351"/>
      <c r="F5" s="365"/>
      <c r="G5" s="353"/>
      <c r="H5" s="365"/>
      <c r="I5" s="351"/>
      <c r="J5" s="386"/>
      <c r="K5" s="388"/>
      <c r="L5" s="384"/>
      <c r="M5" s="325" t="s">
        <v>414</v>
      </c>
      <c r="N5" s="325" t="s">
        <v>415</v>
      </c>
      <c r="O5" s="362"/>
      <c r="P5" s="321" t="s">
        <v>414</v>
      </c>
      <c r="Q5" s="321" t="s">
        <v>415</v>
      </c>
      <c r="R5" s="390"/>
      <c r="S5" s="371"/>
      <c r="T5" s="378"/>
      <c r="U5" s="378"/>
      <c r="V5" s="370"/>
      <c r="W5" s="373"/>
      <c r="Y5" s="373"/>
      <c r="Z5" s="287" t="s">
        <v>423</v>
      </c>
      <c r="AA5" s="287" t="s">
        <v>424</v>
      </c>
      <c r="AB5" s="287" t="s">
        <v>425</v>
      </c>
      <c r="AD5" s="375"/>
      <c r="AE5" s="278" t="s">
        <v>423</v>
      </c>
      <c r="AF5" s="278" t="s">
        <v>424</v>
      </c>
      <c r="AG5" s="278" t="s">
        <v>425</v>
      </c>
      <c r="AI5" s="373"/>
      <c r="AK5" s="392"/>
      <c r="AL5" s="394"/>
      <c r="AN5" s="375"/>
      <c r="AP5" s="375"/>
    </row>
    <row r="6" spans="1:42" ht="60" customHeight="1">
      <c r="A6" s="267"/>
      <c r="B6" s="237" t="s">
        <v>436</v>
      </c>
      <c r="C6" s="238"/>
      <c r="D6" s="239"/>
      <c r="E6" s="238"/>
      <c r="F6" s="248"/>
      <c r="G6" s="239"/>
      <c r="H6" s="238"/>
      <c r="I6" s="247"/>
      <c r="J6" s="250">
        <f t="shared" ref="J6:R6" si="1">SUBTOTAL(9,J7:J18)</f>
        <v>95025176</v>
      </c>
      <c r="K6" s="250">
        <f t="shared" si="1"/>
        <v>89755000</v>
      </c>
      <c r="L6" s="249">
        <f t="shared" si="1"/>
        <v>5270176</v>
      </c>
      <c r="M6" s="249">
        <f t="shared" si="1"/>
        <v>-330000</v>
      </c>
      <c r="N6" s="249">
        <f t="shared" si="1"/>
        <v>2685001</v>
      </c>
      <c r="O6" s="273">
        <f t="shared" si="1"/>
        <v>7625177</v>
      </c>
      <c r="P6" s="249">
        <f t="shared" si="1"/>
        <v>0</v>
      </c>
      <c r="Q6" s="249">
        <f t="shared" si="1"/>
        <v>0</v>
      </c>
      <c r="R6" s="266">
        <f t="shared" si="1"/>
        <v>5270176</v>
      </c>
      <c r="S6" s="240"/>
      <c r="T6" s="240"/>
      <c r="U6" s="240"/>
      <c r="V6" s="241"/>
      <c r="W6" s="227"/>
      <c r="Y6" s="242"/>
      <c r="Z6" s="222">
        <f t="shared" ref="Z6:Z7" si="2">IF($Y6&lt;&gt;"도비",IF($W6="국도비","직접입력",SUM($M6:$N6)),)</f>
        <v>2355001</v>
      </c>
      <c r="AA6" s="222">
        <f t="shared" ref="AA6:AA7" si="3">IF($Y6="도비",SUM($M6:$N6),IF($W6="국도비","직접입력",SUM($M6:$N6)-$Z6))</f>
        <v>0</v>
      </c>
      <c r="AB6" s="227" t="str">
        <f t="shared" ref="AB6:AB7" si="4">IF(SUM($M6:$N6)=SUM($Z6:$AA6),"OK","검토")</f>
        <v>OK</v>
      </c>
      <c r="AD6" s="227"/>
      <c r="AE6" s="222">
        <f t="shared" ref="AE6:AE7" si="5">IF($Y6&lt;&gt;"도비",IF($W6="국도비","직접입력",SUM($P6:$Q6)),)</f>
        <v>0</v>
      </c>
      <c r="AF6" s="222">
        <f t="shared" ref="AF6:AF7" si="6">IF($Y6="도비",SUM(P6:Q6),IF($W6="국도비","직접입력",SUM(P6:Q6)-AE6))</f>
        <v>0</v>
      </c>
      <c r="AG6" s="227" t="str">
        <f t="shared" ref="AG6:AG7" si="7">IF(SUM(P6:Q6)=SUM(AE6:AF6),"OK","검토")</f>
        <v>OK</v>
      </c>
      <c r="AI6" s="243" t="str">
        <f t="shared" ref="AI6:AI7" si="8">IF(Y6="","",IF(Y6="도비","세입없음","직접입력"))</f>
        <v/>
      </c>
      <c r="AK6" s="236" t="str">
        <f>IF(AI6="","",COUNTIF($AI$6:$AI$18,AI6))</f>
        <v/>
      </c>
      <c r="AL6" s="226" t="str">
        <f t="shared" ref="AL6:AL7" si="9">IF(Y6="","",IF(AND(Y6="도비",AI6="세입없음"),"OK",IF(AND(Y6&lt;&gt;"도비",AI6&lt;&gt;""),"OK","@@")))</f>
        <v/>
      </c>
      <c r="AN6" s="227" t="str">
        <f t="array" ref="AN6">IF(D6="","",INDEX(구분표!$I$2:$I$311, MATCH(1,(구분표!$E$2:$E$311='1추일출'!C6)*(구분표!$F$2:$F$311='1추일출'!D6)*(구분표!$G$2:$G$311='1추일출'!B6),0)))</f>
        <v/>
      </c>
      <c r="AP6" s="227"/>
    </row>
    <row r="7" spans="1:42" ht="60" customHeight="1">
      <c r="A7" s="268">
        <v>1</v>
      </c>
      <c r="B7" s="326" t="s">
        <v>621</v>
      </c>
      <c r="C7" s="327" t="s">
        <v>622</v>
      </c>
      <c r="D7" s="300" t="s">
        <v>623</v>
      </c>
      <c r="E7" s="219" t="s">
        <v>624</v>
      </c>
      <c r="F7" s="245" t="s">
        <v>625</v>
      </c>
      <c r="G7" s="220">
        <v>441</v>
      </c>
      <c r="H7" s="219">
        <v>55</v>
      </c>
      <c r="I7" s="246" t="s">
        <v>626</v>
      </c>
      <c r="J7" s="223">
        <v>29957000</v>
      </c>
      <c r="K7" s="223">
        <v>28507000</v>
      </c>
      <c r="L7" s="323">
        <f t="shared" ref="L7:L18" si="10">J7-K7</f>
        <v>1450000</v>
      </c>
      <c r="M7" s="222">
        <v>-280000</v>
      </c>
      <c r="N7" s="223">
        <v>200000</v>
      </c>
      <c r="O7" s="224">
        <f t="shared" ref="O7:O18" si="11">L7+M7+N7</f>
        <v>1370000</v>
      </c>
      <c r="P7" s="274"/>
      <c r="Q7" s="225"/>
      <c r="R7" s="275">
        <f t="shared" ref="R7:R11" si="12">L7+P7+Q7</f>
        <v>1450000</v>
      </c>
      <c r="S7" s="226" t="str">
        <f t="shared" ref="S7:S11" si="13">IF(AND((O7=0),(R7&gt;0)),"O",IF(AND((M7&lt;0),(O7-R7&lt;0)),"O","X"))</f>
        <v>O</v>
      </c>
      <c r="T7" s="226"/>
      <c r="U7" s="328" t="s">
        <v>634</v>
      </c>
      <c r="V7" s="257"/>
      <c r="W7" s="227"/>
      <c r="Y7" s="242"/>
      <c r="Z7" s="222">
        <f t="shared" si="2"/>
        <v>-80000</v>
      </c>
      <c r="AA7" s="222">
        <f t="shared" si="3"/>
        <v>0</v>
      </c>
      <c r="AB7" s="227" t="str">
        <f t="shared" si="4"/>
        <v>OK</v>
      </c>
      <c r="AD7" s="227"/>
      <c r="AE7" s="222">
        <f t="shared" si="5"/>
        <v>0</v>
      </c>
      <c r="AF7" s="222">
        <f t="shared" si="6"/>
        <v>0</v>
      </c>
      <c r="AG7" s="227" t="str">
        <f t="shared" si="7"/>
        <v>OK</v>
      </c>
      <c r="AI7" s="243" t="str">
        <f t="shared" si="8"/>
        <v/>
      </c>
      <c r="AK7" s="236" t="str">
        <f>IF(AI7="","",COUNTIF($AI$6:$AI$18,AI7))</f>
        <v/>
      </c>
      <c r="AL7" s="226" t="str">
        <f t="shared" si="9"/>
        <v/>
      </c>
      <c r="AN7" s="227" t="e">
        <f t="array" ref="AN7">IF(D7="","",INDEX(구분표!$I$2:$I$311, MATCH(1,(구분표!$E$2:$E$311='1추일출'!C7)*(구분표!$F$2:$F$311='1추일출'!D7)*(구분표!$G$2:$G$311='1추일출'!B7),0)))</f>
        <v>#N/A</v>
      </c>
      <c r="AP7" s="227"/>
    </row>
    <row r="8" spans="1:42" ht="77.25" customHeight="1">
      <c r="A8" s="268">
        <v>2</v>
      </c>
      <c r="B8" s="326" t="s">
        <v>621</v>
      </c>
      <c r="C8" s="327" t="s">
        <v>622</v>
      </c>
      <c r="D8" s="300" t="s">
        <v>623</v>
      </c>
      <c r="E8" s="219" t="s">
        <v>624</v>
      </c>
      <c r="F8" s="245" t="s">
        <v>625</v>
      </c>
      <c r="G8" s="220">
        <v>442</v>
      </c>
      <c r="H8" s="219">
        <v>73</v>
      </c>
      <c r="I8" s="246" t="s">
        <v>627</v>
      </c>
      <c r="J8" s="331">
        <v>39177000</v>
      </c>
      <c r="K8" s="331">
        <v>38527000</v>
      </c>
      <c r="L8" s="323">
        <f t="shared" si="10"/>
        <v>650000</v>
      </c>
      <c r="M8" s="222"/>
      <c r="N8" s="223">
        <v>960000</v>
      </c>
      <c r="O8" s="224">
        <f t="shared" si="11"/>
        <v>1610000</v>
      </c>
      <c r="P8" s="274"/>
      <c r="Q8" s="225"/>
      <c r="R8" s="275">
        <f t="shared" si="12"/>
        <v>650000</v>
      </c>
      <c r="S8" s="226" t="str">
        <f t="shared" si="13"/>
        <v>X</v>
      </c>
      <c r="T8" s="226"/>
      <c r="U8" s="330" t="s">
        <v>646</v>
      </c>
      <c r="V8" s="257"/>
      <c r="W8" s="227"/>
      <c r="Y8" s="242"/>
      <c r="Z8" s="222"/>
      <c r="AA8" s="222"/>
      <c r="AB8" s="227"/>
      <c r="AD8" s="227"/>
      <c r="AE8" s="222"/>
      <c r="AF8" s="222"/>
      <c r="AG8" s="227"/>
      <c r="AI8" s="243"/>
      <c r="AK8" s="236"/>
      <c r="AL8" s="226"/>
      <c r="AN8" s="227"/>
      <c r="AP8" s="227"/>
    </row>
    <row r="9" spans="1:42" ht="60" customHeight="1">
      <c r="A9" s="268">
        <v>3</v>
      </c>
      <c r="B9" s="326" t="s">
        <v>621</v>
      </c>
      <c r="C9" s="327" t="s">
        <v>622</v>
      </c>
      <c r="D9" s="300" t="s">
        <v>629</v>
      </c>
      <c r="E9" s="219" t="s">
        <v>624</v>
      </c>
      <c r="F9" s="245" t="s">
        <v>625</v>
      </c>
      <c r="G9" s="220">
        <v>450</v>
      </c>
      <c r="H9" s="219">
        <v>203</v>
      </c>
      <c r="I9" s="246" t="s">
        <v>630</v>
      </c>
      <c r="J9" s="331">
        <v>12347000</v>
      </c>
      <c r="K9" s="331">
        <v>10293000</v>
      </c>
      <c r="L9" s="323">
        <f t="shared" si="10"/>
        <v>2054000</v>
      </c>
      <c r="M9" s="222"/>
      <c r="N9" s="223">
        <v>100000</v>
      </c>
      <c r="O9" s="224">
        <f t="shared" si="11"/>
        <v>2154000</v>
      </c>
      <c r="P9" s="274"/>
      <c r="Q9" s="225"/>
      <c r="R9" s="275">
        <f t="shared" si="12"/>
        <v>2054000</v>
      </c>
      <c r="S9" s="226" t="str">
        <f t="shared" si="13"/>
        <v>X</v>
      </c>
      <c r="T9" s="226"/>
      <c r="U9" s="329" t="s">
        <v>644</v>
      </c>
      <c r="V9" s="257"/>
      <c r="W9" s="227"/>
      <c r="Y9" s="242"/>
      <c r="Z9" s="222"/>
      <c r="AA9" s="222"/>
      <c r="AB9" s="227"/>
      <c r="AD9" s="227"/>
      <c r="AE9" s="222"/>
      <c r="AF9" s="222"/>
      <c r="AG9" s="227"/>
      <c r="AI9" s="243"/>
      <c r="AK9" s="236"/>
      <c r="AL9" s="226"/>
      <c r="AN9" s="227"/>
      <c r="AP9" s="227"/>
    </row>
    <row r="10" spans="1:42" ht="74.25" customHeight="1">
      <c r="A10" s="268">
        <v>4</v>
      </c>
      <c r="B10" s="326" t="s">
        <v>621</v>
      </c>
      <c r="C10" s="327" t="s">
        <v>622</v>
      </c>
      <c r="D10" s="300" t="s">
        <v>631</v>
      </c>
      <c r="E10" s="219" t="s">
        <v>624</v>
      </c>
      <c r="F10" s="245" t="s">
        <v>625</v>
      </c>
      <c r="G10" s="220">
        <v>453</v>
      </c>
      <c r="H10" s="219">
        <v>240</v>
      </c>
      <c r="I10" s="246" t="s">
        <v>632</v>
      </c>
      <c r="J10" s="331">
        <v>13438000</v>
      </c>
      <c r="K10" s="331">
        <v>12378000</v>
      </c>
      <c r="L10" s="323">
        <f t="shared" si="10"/>
        <v>1060000</v>
      </c>
      <c r="M10" s="222">
        <v>-50000</v>
      </c>
      <c r="N10" s="223">
        <v>300000</v>
      </c>
      <c r="O10" s="224">
        <f t="shared" si="11"/>
        <v>1310000</v>
      </c>
      <c r="P10" s="274"/>
      <c r="Q10" s="225"/>
      <c r="R10" s="275">
        <f t="shared" si="12"/>
        <v>1060000</v>
      </c>
      <c r="S10" s="226" t="str">
        <f t="shared" si="13"/>
        <v>X</v>
      </c>
      <c r="T10" s="226"/>
      <c r="U10" s="330" t="s">
        <v>645</v>
      </c>
      <c r="V10" s="257"/>
      <c r="W10" s="227"/>
      <c r="Y10" s="242"/>
      <c r="Z10" s="222"/>
      <c r="AA10" s="222"/>
      <c r="AB10" s="227"/>
      <c r="AD10" s="227"/>
      <c r="AE10" s="222"/>
      <c r="AF10" s="222"/>
      <c r="AG10" s="227"/>
      <c r="AI10" s="243"/>
      <c r="AK10" s="236"/>
      <c r="AL10" s="226"/>
      <c r="AN10" s="227"/>
      <c r="AP10" s="227"/>
    </row>
    <row r="11" spans="1:42" ht="60" customHeight="1">
      <c r="A11" s="268">
        <v>5</v>
      </c>
      <c r="B11" s="326" t="s">
        <v>621</v>
      </c>
      <c r="C11" s="327" t="s">
        <v>622</v>
      </c>
      <c r="D11" s="300" t="s">
        <v>631</v>
      </c>
      <c r="E11" s="219" t="s">
        <v>624</v>
      </c>
      <c r="F11" s="245" t="s">
        <v>625</v>
      </c>
      <c r="G11" s="220">
        <v>453</v>
      </c>
      <c r="H11" s="219">
        <v>249</v>
      </c>
      <c r="I11" s="246" t="s">
        <v>633</v>
      </c>
      <c r="J11" s="223">
        <v>106176</v>
      </c>
      <c r="K11" s="223">
        <v>50000</v>
      </c>
      <c r="L11" s="323">
        <f t="shared" si="10"/>
        <v>56176</v>
      </c>
      <c r="M11" s="222"/>
      <c r="N11" s="223">
        <v>1</v>
      </c>
      <c r="O11" s="224">
        <f t="shared" si="11"/>
        <v>56177</v>
      </c>
      <c r="P11" s="274"/>
      <c r="Q11" s="225"/>
      <c r="R11" s="275">
        <f t="shared" si="12"/>
        <v>56176</v>
      </c>
      <c r="S11" s="226" t="str">
        <f t="shared" si="13"/>
        <v>X</v>
      </c>
      <c r="T11" s="226"/>
      <c r="U11" s="329" t="s">
        <v>643</v>
      </c>
      <c r="V11" s="257"/>
      <c r="W11" s="227"/>
      <c r="Y11" s="242"/>
      <c r="Z11" s="222"/>
      <c r="AA11" s="222"/>
      <c r="AB11" s="227"/>
      <c r="AD11" s="227"/>
      <c r="AE11" s="222"/>
      <c r="AF11" s="222"/>
      <c r="AG11" s="227"/>
      <c r="AI11" s="243"/>
      <c r="AK11" s="236"/>
      <c r="AL11" s="226"/>
      <c r="AN11" s="227"/>
      <c r="AP11" s="227"/>
    </row>
    <row r="12" spans="1:42" ht="60" customHeight="1">
      <c r="A12" s="268">
        <v>6</v>
      </c>
      <c r="B12" s="326" t="s">
        <v>621</v>
      </c>
      <c r="C12" s="327" t="s">
        <v>622</v>
      </c>
      <c r="D12" s="229" t="s">
        <v>642</v>
      </c>
      <c r="E12" s="219" t="s">
        <v>635</v>
      </c>
      <c r="F12" s="245" t="s">
        <v>625</v>
      </c>
      <c r="G12" s="220"/>
      <c r="H12" s="219"/>
      <c r="I12" s="246" t="s">
        <v>648</v>
      </c>
      <c r="J12" s="223"/>
      <c r="K12" s="223"/>
      <c r="L12" s="323">
        <f t="shared" si="10"/>
        <v>0</v>
      </c>
      <c r="M12" s="222"/>
      <c r="N12" s="223">
        <v>50000</v>
      </c>
      <c r="O12" s="224">
        <f t="shared" si="11"/>
        <v>50000</v>
      </c>
      <c r="P12" s="274"/>
      <c r="Q12" s="225"/>
      <c r="R12" s="275">
        <f t="shared" ref="R12:R13" si="14">L12+P12+Q12</f>
        <v>0</v>
      </c>
      <c r="S12" s="226" t="str">
        <f t="shared" ref="S12:S13" si="15">IF(AND((O12=0),(R12&gt;0)),"O",IF(AND((M12&lt;0),(O12-R12&lt;0)),"O","X"))</f>
        <v>X</v>
      </c>
      <c r="T12" s="226"/>
      <c r="U12" s="329"/>
      <c r="V12" s="257"/>
      <c r="W12" s="227"/>
      <c r="Y12" s="242"/>
      <c r="Z12" s="222"/>
      <c r="AA12" s="222"/>
      <c r="AB12" s="227"/>
      <c r="AD12" s="227"/>
      <c r="AE12" s="222"/>
      <c r="AF12" s="222"/>
      <c r="AG12" s="227"/>
      <c r="AI12" s="243"/>
      <c r="AK12" s="236"/>
      <c r="AL12" s="226"/>
      <c r="AN12" s="227"/>
      <c r="AP12" s="227"/>
    </row>
    <row r="13" spans="1:42" ht="60" customHeight="1">
      <c r="A13" s="268">
        <v>7</v>
      </c>
      <c r="B13" s="326" t="s">
        <v>621</v>
      </c>
      <c r="C13" s="327" t="s">
        <v>622</v>
      </c>
      <c r="D13" s="229" t="s">
        <v>637</v>
      </c>
      <c r="E13" s="219" t="s">
        <v>635</v>
      </c>
      <c r="F13" s="245" t="s">
        <v>625</v>
      </c>
      <c r="G13" s="220"/>
      <c r="H13" s="219"/>
      <c r="I13" s="246" t="s">
        <v>649</v>
      </c>
      <c r="J13" s="223"/>
      <c r="K13" s="223"/>
      <c r="L13" s="323">
        <f t="shared" si="10"/>
        <v>0</v>
      </c>
      <c r="M13" s="222"/>
      <c r="N13" s="223">
        <v>100000</v>
      </c>
      <c r="O13" s="224">
        <f t="shared" si="11"/>
        <v>100000</v>
      </c>
      <c r="P13" s="274"/>
      <c r="Q13" s="225"/>
      <c r="R13" s="275">
        <f t="shared" si="14"/>
        <v>0</v>
      </c>
      <c r="S13" s="226" t="str">
        <f t="shared" si="15"/>
        <v>X</v>
      </c>
      <c r="T13" s="226"/>
      <c r="U13" s="329"/>
      <c r="V13" s="257"/>
      <c r="W13" s="227"/>
      <c r="Y13" s="242"/>
      <c r="Z13" s="222"/>
      <c r="AA13" s="222"/>
      <c r="AB13" s="227"/>
      <c r="AD13" s="227"/>
      <c r="AE13" s="222"/>
      <c r="AF13" s="222"/>
      <c r="AG13" s="227"/>
      <c r="AI13" s="243"/>
      <c r="AK13" s="236"/>
      <c r="AL13" s="226"/>
      <c r="AN13" s="227"/>
      <c r="AP13" s="227"/>
    </row>
    <row r="14" spans="1:42" ht="60" customHeight="1">
      <c r="A14" s="268">
        <v>8</v>
      </c>
      <c r="B14" s="326" t="s">
        <v>621</v>
      </c>
      <c r="C14" s="327" t="s">
        <v>622</v>
      </c>
      <c r="D14" s="229" t="s">
        <v>641</v>
      </c>
      <c r="E14" s="219" t="s">
        <v>640</v>
      </c>
      <c r="F14" s="245" t="s">
        <v>625</v>
      </c>
      <c r="G14" s="220"/>
      <c r="H14" s="219"/>
      <c r="I14" s="246" t="s">
        <v>638</v>
      </c>
      <c r="J14" s="223"/>
      <c r="K14" s="223"/>
      <c r="L14" s="323">
        <f t="shared" si="10"/>
        <v>0</v>
      </c>
      <c r="M14" s="222"/>
      <c r="N14" s="223">
        <v>500000</v>
      </c>
      <c r="O14" s="224">
        <f t="shared" si="11"/>
        <v>500000</v>
      </c>
      <c r="P14" s="274"/>
      <c r="Q14" s="225"/>
      <c r="R14" s="275">
        <f t="shared" ref="R14:R18" si="16">L14+P14+Q14</f>
        <v>0</v>
      </c>
      <c r="S14" s="226" t="str">
        <f t="shared" ref="S14:S18" si="17">IF(AND((O14=0),(R14&gt;0)),"O",IF(AND((M14&lt;0),(O14-R14&lt;0)),"O","X"))</f>
        <v>X</v>
      </c>
      <c r="T14" s="226"/>
      <c r="U14" s="329"/>
      <c r="V14" s="257"/>
      <c r="W14" s="227"/>
      <c r="Y14" s="242"/>
      <c r="Z14" s="222"/>
      <c r="AA14" s="222"/>
      <c r="AB14" s="227"/>
      <c r="AD14" s="227"/>
      <c r="AE14" s="222"/>
      <c r="AF14" s="222"/>
      <c r="AG14" s="227"/>
      <c r="AI14" s="243"/>
      <c r="AK14" s="236"/>
      <c r="AL14" s="226"/>
      <c r="AN14" s="227"/>
      <c r="AP14" s="227"/>
    </row>
    <row r="15" spans="1:42" ht="60" customHeight="1">
      <c r="A15" s="268">
        <v>9</v>
      </c>
      <c r="B15" s="326" t="s">
        <v>621</v>
      </c>
      <c r="C15" s="327" t="s">
        <v>622</v>
      </c>
      <c r="D15" s="229" t="s">
        <v>642</v>
      </c>
      <c r="E15" s="219" t="s">
        <v>635</v>
      </c>
      <c r="F15" s="245" t="s">
        <v>625</v>
      </c>
      <c r="G15" s="220"/>
      <c r="H15" s="219"/>
      <c r="I15" s="246" t="s">
        <v>639</v>
      </c>
      <c r="J15" s="223"/>
      <c r="K15" s="223"/>
      <c r="L15" s="323">
        <f t="shared" si="10"/>
        <v>0</v>
      </c>
      <c r="M15" s="222"/>
      <c r="N15" s="223">
        <v>25000</v>
      </c>
      <c r="O15" s="224">
        <f t="shared" si="11"/>
        <v>25000</v>
      </c>
      <c r="P15" s="274"/>
      <c r="Q15" s="225"/>
      <c r="R15" s="275">
        <f t="shared" si="16"/>
        <v>0</v>
      </c>
      <c r="S15" s="226" t="str">
        <f t="shared" si="17"/>
        <v>X</v>
      </c>
      <c r="T15" s="226"/>
      <c r="U15" s="329"/>
      <c r="V15" s="257"/>
      <c r="W15" s="227"/>
      <c r="Y15" s="242"/>
      <c r="Z15" s="222"/>
      <c r="AA15" s="222"/>
      <c r="AB15" s="227"/>
      <c r="AD15" s="227"/>
      <c r="AE15" s="222"/>
      <c r="AF15" s="222"/>
      <c r="AG15" s="227"/>
      <c r="AI15" s="243"/>
      <c r="AK15" s="236"/>
      <c r="AL15" s="226"/>
      <c r="AN15" s="227"/>
      <c r="AP15" s="227"/>
    </row>
    <row r="16" spans="1:42" ht="60" customHeight="1">
      <c r="A16" s="268">
        <v>10</v>
      </c>
      <c r="B16" s="326" t="s">
        <v>621</v>
      </c>
      <c r="C16" s="327" t="s">
        <v>622</v>
      </c>
      <c r="D16" s="229" t="s">
        <v>637</v>
      </c>
      <c r="E16" s="219" t="s">
        <v>635</v>
      </c>
      <c r="F16" s="245" t="s">
        <v>625</v>
      </c>
      <c r="G16" s="220"/>
      <c r="H16" s="219"/>
      <c r="I16" s="246" t="s">
        <v>650</v>
      </c>
      <c r="J16" s="223"/>
      <c r="K16" s="223"/>
      <c r="L16" s="323">
        <f t="shared" si="10"/>
        <v>0</v>
      </c>
      <c r="M16" s="222"/>
      <c r="N16" s="223">
        <v>100000</v>
      </c>
      <c r="O16" s="224">
        <f t="shared" si="11"/>
        <v>100000</v>
      </c>
      <c r="P16" s="274"/>
      <c r="Q16" s="225"/>
      <c r="R16" s="275">
        <f t="shared" si="16"/>
        <v>0</v>
      </c>
      <c r="S16" s="226" t="str">
        <f t="shared" si="17"/>
        <v>X</v>
      </c>
      <c r="T16" s="226"/>
      <c r="U16" s="329"/>
      <c r="V16" s="257"/>
      <c r="W16" s="227"/>
      <c r="Y16" s="242"/>
      <c r="Z16" s="222"/>
      <c r="AA16" s="222"/>
      <c r="AB16" s="227"/>
      <c r="AD16" s="227"/>
      <c r="AE16" s="222"/>
      <c r="AF16" s="222"/>
      <c r="AG16" s="227"/>
      <c r="AI16" s="243"/>
      <c r="AK16" s="236"/>
      <c r="AL16" s="226"/>
      <c r="AN16" s="227"/>
      <c r="AP16" s="227"/>
    </row>
    <row r="17" spans="1:42" ht="60" customHeight="1">
      <c r="A17" s="268">
        <v>11</v>
      </c>
      <c r="B17" s="326" t="s">
        <v>621</v>
      </c>
      <c r="C17" s="327" t="s">
        <v>622</v>
      </c>
      <c r="D17" s="229" t="s">
        <v>636</v>
      </c>
      <c r="E17" s="219" t="s">
        <v>640</v>
      </c>
      <c r="F17" s="245" t="s">
        <v>625</v>
      </c>
      <c r="G17" s="220"/>
      <c r="H17" s="219"/>
      <c r="I17" s="246" t="s">
        <v>647</v>
      </c>
      <c r="J17" s="223"/>
      <c r="K17" s="223"/>
      <c r="L17" s="323">
        <f t="shared" si="10"/>
        <v>0</v>
      </c>
      <c r="M17" s="222"/>
      <c r="N17" s="223">
        <v>300000</v>
      </c>
      <c r="O17" s="224">
        <f t="shared" si="11"/>
        <v>300000</v>
      </c>
      <c r="P17" s="274"/>
      <c r="Q17" s="225"/>
      <c r="R17" s="275">
        <f t="shared" si="16"/>
        <v>0</v>
      </c>
      <c r="S17" s="226" t="str">
        <f t="shared" si="17"/>
        <v>X</v>
      </c>
      <c r="T17" s="226"/>
      <c r="U17" s="329"/>
      <c r="V17" s="257"/>
      <c r="W17" s="227"/>
      <c r="Y17" s="242"/>
      <c r="Z17" s="222"/>
      <c r="AA17" s="222"/>
      <c r="AB17" s="227"/>
      <c r="AD17" s="227"/>
      <c r="AE17" s="222"/>
      <c r="AF17" s="222"/>
      <c r="AG17" s="227"/>
      <c r="AI17" s="243"/>
      <c r="AK17" s="236"/>
      <c r="AL17" s="226"/>
      <c r="AN17" s="227"/>
      <c r="AP17" s="227"/>
    </row>
    <row r="18" spans="1:42" ht="60" customHeight="1">
      <c r="A18" s="268">
        <v>12</v>
      </c>
      <c r="B18" s="326" t="s">
        <v>621</v>
      </c>
      <c r="C18" s="327" t="s">
        <v>622</v>
      </c>
      <c r="D18" s="229" t="s">
        <v>628</v>
      </c>
      <c r="E18" s="219" t="s">
        <v>640</v>
      </c>
      <c r="F18" s="245" t="s">
        <v>625</v>
      </c>
      <c r="G18" s="220"/>
      <c r="H18" s="219"/>
      <c r="I18" s="246" t="s">
        <v>651</v>
      </c>
      <c r="J18" s="223"/>
      <c r="K18" s="223"/>
      <c r="L18" s="323">
        <f t="shared" si="10"/>
        <v>0</v>
      </c>
      <c r="M18" s="222"/>
      <c r="N18" s="223">
        <v>50000</v>
      </c>
      <c r="O18" s="224">
        <f t="shared" si="11"/>
        <v>50000</v>
      </c>
      <c r="P18" s="274"/>
      <c r="Q18" s="225"/>
      <c r="R18" s="275">
        <f t="shared" si="16"/>
        <v>0</v>
      </c>
      <c r="S18" s="226" t="str">
        <f t="shared" si="17"/>
        <v>X</v>
      </c>
      <c r="T18" s="226"/>
      <c r="U18" s="329"/>
      <c r="V18" s="257"/>
      <c r="W18" s="227"/>
      <c r="Y18" s="242"/>
      <c r="Z18" s="222"/>
      <c r="AA18" s="222"/>
      <c r="AB18" s="227"/>
      <c r="AD18" s="227"/>
      <c r="AE18" s="222"/>
      <c r="AF18" s="222"/>
      <c r="AG18" s="227"/>
      <c r="AI18" s="243"/>
      <c r="AK18" s="236"/>
      <c r="AL18" s="226"/>
      <c r="AN18" s="227"/>
      <c r="AP18" s="227"/>
    </row>
  </sheetData>
  <sheetProtection formatCells="0" autoFilter="0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</mergeCells>
  <phoneticPr fontId="1" type="noConversion"/>
  <dataValidations count="4">
    <dataValidation type="list" allowBlank="1" showInputMessage="1" showErrorMessage="1" sqref="Y6:Y18 AD6:AD18">
      <formula1>"도비,국비,지특,기금,특교"</formula1>
    </dataValidation>
    <dataValidation type="list" allowBlank="1" showInputMessage="1" showErrorMessage="1" sqref="W6:W18">
      <formula1>"도비,국도비"</formula1>
    </dataValidation>
    <dataValidation type="list" allowBlank="1" showInputMessage="1" showErrorMessage="1" sqref="F6:F18">
      <formula1>"일반,연정"</formula1>
    </dataValidation>
    <dataValidation type="list" allowBlank="1" showInputMessage="1" showErrorMessage="1" sqref="E6:E18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38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3" t="s">
        <v>589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P2" s="164"/>
      <c r="X2" s="39" t="s">
        <v>437</v>
      </c>
      <c r="AC2" s="39" t="s">
        <v>437</v>
      </c>
    </row>
    <row r="3" spans="1:45" ht="20.25" customHeight="1">
      <c r="K3" s="36"/>
      <c r="L3" s="36"/>
      <c r="N3" s="36"/>
      <c r="O3" s="36"/>
      <c r="P3" s="260">
        <f>P6-J6</f>
        <v>0</v>
      </c>
      <c r="T3" s="16" t="s">
        <v>419</v>
      </c>
      <c r="X3" s="44" t="str">
        <f>IF(X6='1추특출'!Y6,"OK","@@")</f>
        <v>OK</v>
      </c>
      <c r="Y3" s="44" t="str">
        <f>IF(Y6='1추특출'!Z6,"OK","@@")</f>
        <v>OK</v>
      </c>
      <c r="Z3" s="44" t="str">
        <f>IF(COUNTIF(Z6:Z16,"검토")&gt;0,"@@","OK")</f>
        <v>OK</v>
      </c>
      <c r="AC3" s="44" t="str">
        <f>IF(AC6='1추특출'!AD6,"OK","@@")</f>
        <v>OK</v>
      </c>
      <c r="AE3" s="44" t="str">
        <f>IF(COUNTIF(AE6:AE16,"검토")&gt;0,"@@","OK")</f>
        <v>OK</v>
      </c>
    </row>
    <row r="4" spans="1:45" s="289" customFormat="1" ht="30" customHeight="1">
      <c r="A4" s="408" t="s">
        <v>410</v>
      </c>
      <c r="B4" s="410" t="s">
        <v>411</v>
      </c>
      <c r="C4" s="412" t="s">
        <v>412</v>
      </c>
      <c r="D4" s="414" t="s">
        <v>418</v>
      </c>
      <c r="E4" s="415" t="s">
        <v>413</v>
      </c>
      <c r="F4" s="414" t="s">
        <v>566</v>
      </c>
      <c r="G4" s="406" t="s">
        <v>569</v>
      </c>
      <c r="H4" s="366" t="s">
        <v>612</v>
      </c>
      <c r="I4" s="366" t="s">
        <v>613</v>
      </c>
      <c r="J4" s="400" t="s">
        <v>614</v>
      </c>
      <c r="K4" s="359" t="s">
        <v>615</v>
      </c>
      <c r="L4" s="360"/>
      <c r="M4" s="361" t="s">
        <v>616</v>
      </c>
      <c r="N4" s="363" t="s">
        <v>617</v>
      </c>
      <c r="O4" s="364"/>
      <c r="P4" s="344" t="s">
        <v>618</v>
      </c>
      <c r="Q4" s="402" t="s">
        <v>417</v>
      </c>
      <c r="R4" s="377" t="s">
        <v>619</v>
      </c>
      <c r="S4" s="377" t="s">
        <v>620</v>
      </c>
      <c r="T4" s="402" t="s">
        <v>416</v>
      </c>
      <c r="U4" s="404" t="s">
        <v>420</v>
      </c>
      <c r="V4" s="288"/>
      <c r="W4" s="405" t="s">
        <v>421</v>
      </c>
      <c r="X4" s="398" t="s">
        <v>422</v>
      </c>
      <c r="Y4" s="398"/>
      <c r="Z4" s="398"/>
      <c r="AB4" s="396" t="s">
        <v>421</v>
      </c>
      <c r="AC4" s="399" t="s">
        <v>426</v>
      </c>
      <c r="AD4" s="399"/>
      <c r="AE4" s="399"/>
      <c r="AG4" s="396" t="s">
        <v>427</v>
      </c>
      <c r="AI4" s="397" t="s">
        <v>428</v>
      </c>
      <c r="AK4" s="397" t="s">
        <v>429</v>
      </c>
      <c r="AM4" s="398" t="s">
        <v>430</v>
      </c>
      <c r="AN4" s="398"/>
      <c r="AO4" s="398"/>
      <c r="AQ4" s="399" t="s">
        <v>433</v>
      </c>
      <c r="AR4" s="399"/>
      <c r="AS4" s="399"/>
    </row>
    <row r="5" spans="1:45" s="289" customFormat="1" ht="18" customHeight="1">
      <c r="A5" s="409"/>
      <c r="B5" s="411"/>
      <c r="C5" s="413"/>
      <c r="D5" s="407"/>
      <c r="E5" s="416"/>
      <c r="F5" s="417"/>
      <c r="G5" s="407"/>
      <c r="H5" s="367"/>
      <c r="I5" s="368"/>
      <c r="J5" s="401"/>
      <c r="K5" s="325" t="s">
        <v>414</v>
      </c>
      <c r="L5" s="325" t="s">
        <v>415</v>
      </c>
      <c r="M5" s="362"/>
      <c r="N5" s="321" t="s">
        <v>414</v>
      </c>
      <c r="O5" s="321" t="s">
        <v>415</v>
      </c>
      <c r="P5" s="345"/>
      <c r="Q5" s="403"/>
      <c r="R5" s="378"/>
      <c r="S5" s="378"/>
      <c r="T5" s="403"/>
      <c r="U5" s="405"/>
      <c r="V5" s="288"/>
      <c r="W5" s="405"/>
      <c r="X5" s="291" t="s">
        <v>423</v>
      </c>
      <c r="Y5" s="291" t="s">
        <v>424</v>
      </c>
      <c r="Z5" s="291" t="s">
        <v>425</v>
      </c>
      <c r="AB5" s="396"/>
      <c r="AC5" s="290" t="s">
        <v>423</v>
      </c>
      <c r="AD5" s="290" t="s">
        <v>424</v>
      </c>
      <c r="AE5" s="290" t="s">
        <v>425</v>
      </c>
      <c r="AG5" s="396"/>
      <c r="AI5" s="396"/>
      <c r="AK5" s="396"/>
      <c r="AM5" s="290" t="s">
        <v>431</v>
      </c>
      <c r="AN5" s="290" t="s">
        <v>432</v>
      </c>
      <c r="AO5" s="290" t="s">
        <v>425</v>
      </c>
      <c r="AQ5" s="290" t="s">
        <v>431</v>
      </c>
      <c r="AR5" s="290" t="s">
        <v>432</v>
      </c>
      <c r="AS5" s="290" t="s">
        <v>425</v>
      </c>
    </row>
    <row r="6" spans="1:45" ht="50.1" customHeight="1">
      <c r="A6" s="47" t="s">
        <v>434</v>
      </c>
      <c r="B6" s="180"/>
      <c r="C6" s="180"/>
      <c r="D6" s="180"/>
      <c r="E6" s="184"/>
      <c r="F6" s="180"/>
      <c r="G6" s="180"/>
      <c r="H6" s="320">
        <f t="shared" ref="H6:P6" si="0">SUBTOTAL(9,H7:H16)</f>
        <v>0</v>
      </c>
      <c r="I6" s="320">
        <f t="shared" si="0"/>
        <v>0</v>
      </c>
      <c r="J6" s="320">
        <f t="shared" si="0"/>
        <v>0</v>
      </c>
      <c r="K6" s="304">
        <f t="shared" si="0"/>
        <v>0</v>
      </c>
      <c r="L6" s="304">
        <f t="shared" si="0"/>
        <v>0</v>
      </c>
      <c r="M6" s="305">
        <f t="shared" si="0"/>
        <v>0</v>
      </c>
      <c r="N6" s="304">
        <f t="shared" si="0"/>
        <v>0</v>
      </c>
      <c r="O6" s="304">
        <f t="shared" si="0"/>
        <v>0</v>
      </c>
      <c r="P6" s="304">
        <f t="shared" si="0"/>
        <v>0</v>
      </c>
      <c r="Q6" s="33"/>
      <c r="R6" s="33"/>
      <c r="S6" s="33"/>
      <c r="T6" s="31">
        <f>SUBTOTAL(9,T7:T16)/2</f>
        <v>0</v>
      </c>
      <c r="U6" s="19"/>
      <c r="W6" s="19"/>
      <c r="X6" s="30">
        <f>SUBTOTAL(9,X7:X16)</f>
        <v>0</v>
      </c>
      <c r="Y6" s="30">
        <f>SUBTOTAL(9,Y7:Y16)</f>
        <v>0</v>
      </c>
      <c r="Z6" s="47" t="str">
        <f>IF(SUM($K6:$L6)=SUM($X6:$Y6),"OK","검토")</f>
        <v>OK</v>
      </c>
      <c r="AB6" s="19"/>
      <c r="AC6" s="30">
        <f>SUBTOTAL(9,AC7:AC16)</f>
        <v>0</v>
      </c>
      <c r="AD6" s="30">
        <f>SUBTOTAL(9,AD7:AD16)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SUBTOTAL(9,AM7:AM16)</f>
        <v>0</v>
      </c>
      <c r="AN6" s="30">
        <f>SUBTOTAL(9,AN7:AN16)</f>
        <v>0</v>
      </c>
      <c r="AO6" s="35" t="str">
        <f>IF(COUNTIF(AO7:AO16,"@@")&gt;0,"@@","OK")</f>
        <v>OK</v>
      </c>
      <c r="AQ6" s="30">
        <f>SUBTOTAL(9,AQ7:AQ16)</f>
        <v>0</v>
      </c>
      <c r="AR6" s="30">
        <f>SUBTOTAL(9,AR7:AR16)</f>
        <v>0</v>
      </c>
      <c r="AS6" s="35" t="str">
        <f>IF(COUNTIF(AS7:AS16,"@@")&gt;0,"@@","OK")</f>
        <v>OK</v>
      </c>
    </row>
    <row r="7" spans="1:45" ht="50.1" customHeight="1">
      <c r="A7" s="40" t="s">
        <v>593</v>
      </c>
      <c r="B7" s="41"/>
      <c r="C7" s="42"/>
      <c r="D7" s="41"/>
      <c r="E7" s="42"/>
      <c r="F7" s="41"/>
      <c r="G7" s="41"/>
      <c r="H7" s="198">
        <f>SUBTOTAL(9,H8:H10)</f>
        <v>0</v>
      </c>
      <c r="I7" s="198">
        <f t="shared" ref="I7:P7" si="1">SUBTOTAL(9,I8:I10)</f>
        <v>0</v>
      </c>
      <c r="J7" s="319">
        <f t="shared" si="1"/>
        <v>0</v>
      </c>
      <c r="K7" s="198">
        <f t="shared" si="1"/>
        <v>0</v>
      </c>
      <c r="L7" s="198">
        <f t="shared" si="1"/>
        <v>0</v>
      </c>
      <c r="M7" s="199">
        <f t="shared" si="1"/>
        <v>0</v>
      </c>
      <c r="N7" s="198">
        <f t="shared" si="1"/>
        <v>0</v>
      </c>
      <c r="O7" s="198">
        <f t="shared" si="1"/>
        <v>0</v>
      </c>
      <c r="P7" s="198">
        <f t="shared" si="1"/>
        <v>0</v>
      </c>
      <c r="Q7" s="155"/>
      <c r="R7" s="194"/>
      <c r="S7" s="194"/>
      <c r="T7" s="43"/>
      <c r="U7" s="20"/>
      <c r="W7" s="20"/>
      <c r="X7" s="31"/>
      <c r="Y7" s="31"/>
      <c r="Z7" s="20"/>
      <c r="AB7" s="20"/>
      <c r="AC7" s="31"/>
      <c r="AD7" s="31"/>
      <c r="AE7" s="20"/>
      <c r="AG7" s="20"/>
      <c r="AI7" s="20"/>
      <c r="AK7" s="20"/>
      <c r="AM7" s="31"/>
      <c r="AN7" s="31"/>
      <c r="AO7" s="20"/>
      <c r="AQ7" s="31"/>
      <c r="AR7" s="31"/>
      <c r="AS7" s="20"/>
    </row>
    <row r="8" spans="1:45" ht="50.1" customHeight="1">
      <c r="A8" s="216"/>
      <c r="B8" s="217"/>
      <c r="C8" s="218"/>
      <c r="D8" s="26"/>
      <c r="E8" s="27"/>
      <c r="F8" s="26"/>
      <c r="G8" s="96"/>
      <c r="H8" s="31"/>
      <c r="I8" s="31"/>
      <c r="J8" s="37" t="str">
        <f>IF(D8="","",H8-I8)</f>
        <v/>
      </c>
      <c r="K8" s="31"/>
      <c r="L8" s="33"/>
      <c r="M8" s="37">
        <f>SUM(J8:L8)</f>
        <v>0</v>
      </c>
      <c r="N8" s="292"/>
      <c r="O8" s="195"/>
      <c r="P8" s="293">
        <f>SUM(J8,N8,O8)</f>
        <v>0</v>
      </c>
      <c r="Q8" s="45" t="str">
        <f>IF(AND((M8=0),(P8&gt;0)),"O",IF(AND((K8&lt;0),(M8-P8&lt;0)),"O","X"))</f>
        <v>X</v>
      </c>
      <c r="R8" s="191"/>
      <c r="S8" s="191"/>
      <c r="T8" s="95"/>
      <c r="U8" s="181"/>
      <c r="V8" s="179"/>
      <c r="W8" s="181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181" t="str">
        <f>IF(SUM($K8:$L8)=SUM($X8:$Y8),"OK","검토")</f>
        <v>OK</v>
      </c>
      <c r="AA8" s="179"/>
      <c r="AB8" s="181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181" t="str">
        <f>IF(SUM(N8:O8)=SUM(AC8:AD8),"OK","검토")</f>
        <v>OK</v>
      </c>
      <c r="AF8" s="179"/>
      <c r="AG8" s="181" t="str">
        <f>IF(AI8="","",IF(W8="도비","세입없음",CONCATENATE(AI8,"-",COUNTIF($AI$7:AI8,AI8))))</f>
        <v/>
      </c>
      <c r="AH8" s="179"/>
      <c r="AI8" s="181" t="str">
        <f t="array" ref="AI8">IF(C8="","",INDEX(구분표!$I$2:$I$311, MATCH(1,(구분표!$E$2:$E$311='1추특입'!B8)*(구분표!$F$2:$F$311='1추특입'!C8)*(구분표!$G$2:$G$311='1추특입'!A8),0)))</f>
        <v/>
      </c>
      <c r="AJ8" s="179"/>
      <c r="AK8" s="181"/>
      <c r="AL8" s="179"/>
      <c r="AM8" s="31">
        <f>IF(AG8="",0,SUMIFS('1추특출'!$Y$6:$Y$550,'1추특출'!$AH$6:$AH$550,'1추특입'!$AG8))</f>
        <v>0</v>
      </c>
      <c r="AN8" s="31" t="str">
        <f>IF(AG8="","",COUNTIFS('1추특출'!$AH$6:$AH$550,'1추특입'!AG8))</f>
        <v/>
      </c>
      <c r="AO8" s="181" t="str">
        <f t="shared" ref="AO8" si="2">IF(X8=AM8,"OK","@@")</f>
        <v>OK</v>
      </c>
      <c r="AP8" s="179"/>
      <c r="AQ8" s="31">
        <f>IF(AG8="",0,SUMIFS('1추일출'!$AE$6:$AE$18,'1추일출'!$AI$6:$AI$18,'1추특입'!$AG8))</f>
        <v>0</v>
      </c>
      <c r="AR8" s="31" t="str">
        <f>IF(AG8="","",COUNTIFS('1추일출'!$AI$6:$AI$18,AG8))</f>
        <v/>
      </c>
      <c r="AS8" s="181" t="str">
        <f t="shared" ref="AS8" si="3">IF(AC8=AQ8,"OK","@@")</f>
        <v>OK</v>
      </c>
    </row>
    <row r="9" spans="1:45" ht="50.1" customHeight="1">
      <c r="A9" s="24"/>
      <c r="B9" s="17"/>
      <c r="C9" s="22"/>
      <c r="D9" s="26"/>
      <c r="E9" s="27"/>
      <c r="F9" s="26"/>
      <c r="G9" s="26"/>
      <c r="H9" s="31"/>
      <c r="I9" s="31"/>
      <c r="J9" s="37" t="str">
        <f>IF(D9="","",H9-I9)</f>
        <v/>
      </c>
      <c r="K9" s="31"/>
      <c r="L9" s="33"/>
      <c r="M9" s="37">
        <f t="shared" ref="M9:M16" si="4">SUM(J9:L9)</f>
        <v>0</v>
      </c>
      <c r="N9" s="292"/>
      <c r="O9" s="195"/>
      <c r="P9" s="293">
        <f t="shared" ref="P9:P16" si="5">SUM(J9,N9,O9)</f>
        <v>0</v>
      </c>
      <c r="Q9" s="45" t="str">
        <f t="shared" ref="Q9:Q16" si="6">IF(AND((M9=0),(P9&gt;0)),"O",IF(AND((K9&lt;0),(M9-P9&lt;0)),"O","X"))</f>
        <v>X</v>
      </c>
      <c r="R9" s="191"/>
      <c r="S9" s="191"/>
      <c r="T9" s="95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MATCH(1,(구분표!$E$2:$E$311='1추특입'!B9)*(구분표!$F$2:$F$311='1추특입'!C9)*(구분표!$G$2:$G$311='1추특입'!A9),0)))</f>
        <v/>
      </c>
      <c r="AK9" s="20"/>
      <c r="AM9" s="31">
        <f>IF(AG9="",0,SUMIFS('1추특출'!$Y$6:$Y$550,'1추특출'!$AH$6:$AH$550,'1추특입'!$AG9))</f>
        <v>0</v>
      </c>
      <c r="AN9" s="31" t="str">
        <f>IF(AG9="","",COUNTIFS('1추특출'!$AH$6:$AH$550,'1추특입'!AG9))</f>
        <v/>
      </c>
      <c r="AO9" s="20" t="str">
        <f t="shared" ref="AO9:AO16" si="7">IF(X9=AM9,"OK","@@")</f>
        <v>OK</v>
      </c>
      <c r="AQ9" s="31">
        <f>IF(AG9="",0,SUMIFS('1추일출'!$AE$6:$AE$18,'1추일출'!$AI$6:$AI$18,'1추특입'!$AG9))</f>
        <v>0</v>
      </c>
      <c r="AR9" s="31" t="str">
        <f>IF(AG9="","",COUNTIFS('1추일출'!$AI$6:$AI$18,AG9))</f>
        <v/>
      </c>
      <c r="AS9" s="20" t="str">
        <f t="shared" ref="AS9:AS16" si="8">IF(AC9=AQ9,"OK","@@")</f>
        <v>OK</v>
      </c>
    </row>
    <row r="10" spans="1:45" ht="50.1" customHeight="1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1"/>
      <c r="I10" s="31"/>
      <c r="J10" s="37" t="str">
        <f>IF(D10="","",H10-I10)</f>
        <v/>
      </c>
      <c r="K10" s="31"/>
      <c r="L10" s="33"/>
      <c r="M10" s="37">
        <f t="shared" si="4"/>
        <v>0</v>
      </c>
      <c r="N10" s="292"/>
      <c r="O10" s="195"/>
      <c r="P10" s="293">
        <f t="shared" si="5"/>
        <v>0</v>
      </c>
      <c r="Q10" s="45" t="str">
        <f t="shared" si="6"/>
        <v>X</v>
      </c>
      <c r="R10" s="191"/>
      <c r="S10" s="191"/>
      <c r="T10" s="95"/>
      <c r="U10" s="20"/>
      <c r="W10" s="20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20" t="str">
        <f>IF(SUM($K10:$L10)=SUM($X10:$Y10),"OK","검토")</f>
        <v>OK</v>
      </c>
      <c r="AB10" s="20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20" t="str">
        <f>IF(SUM(N10:O10)=SUM(AC10:AD10),"OK","검토")</f>
        <v>OK</v>
      </c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MATCH(1,(구분표!$E$2:$E$311='1추특입'!B10)*(구분표!$F$2:$F$311='1추특입'!C10)*(구분표!$G$2:$G$311='1추특입'!A10),0)))</f>
        <v/>
      </c>
      <c r="AK10" s="20"/>
      <c r="AM10" s="31">
        <f>IF(AG10="",0,SUMIFS('1추특출'!$Y$6:$Y$550,'1추특출'!$AH$6:$AH$550,'1추특입'!$AG10))</f>
        <v>0</v>
      </c>
      <c r="AN10" s="31" t="str">
        <f>IF(AG10="","",COUNTIFS('1추특출'!$AH$6:$AH$550,'1추특입'!AG10))</f>
        <v/>
      </c>
      <c r="AO10" s="20" t="str">
        <f t="shared" si="7"/>
        <v>OK</v>
      </c>
      <c r="AQ10" s="31">
        <f>IF(AG10="",0,SUMIFS('1추일출'!$AE$6:$AE$18,'1추일출'!$AI$6:$AI$18,'1추특입'!$AG10))</f>
        <v>0</v>
      </c>
      <c r="AR10" s="31" t="str">
        <f>IF(AG10="","",COUNTIFS('1추일출'!$AI$6:$AI$18,AG10))</f>
        <v/>
      </c>
      <c r="AS10" s="20" t="str">
        <f t="shared" si="8"/>
        <v>OK</v>
      </c>
    </row>
    <row r="11" spans="1:45" ht="50.1" customHeight="1">
      <c r="A11" s="187" t="s">
        <v>593</v>
      </c>
      <c r="B11" s="41"/>
      <c r="C11" s="42"/>
      <c r="D11" s="41"/>
      <c r="E11" s="42"/>
      <c r="F11" s="41"/>
      <c r="G11" s="41"/>
      <c r="H11" s="198">
        <f t="shared" ref="H11" si="9">SUBTOTAL(9,H12:H14)</f>
        <v>0</v>
      </c>
      <c r="I11" s="198">
        <f t="shared" ref="I11" si="10">SUBTOTAL(9,I12:I14)</f>
        <v>0</v>
      </c>
      <c r="J11" s="319">
        <f t="shared" ref="J11" si="11">SUBTOTAL(9,J12:J14)</f>
        <v>0</v>
      </c>
      <c r="K11" s="198">
        <f t="shared" ref="K11:P11" si="12">SUBTOTAL(9,K12:K16)</f>
        <v>0</v>
      </c>
      <c r="L11" s="198">
        <f t="shared" si="12"/>
        <v>0</v>
      </c>
      <c r="M11" s="199">
        <f t="shared" si="12"/>
        <v>0</v>
      </c>
      <c r="N11" s="198">
        <f t="shared" si="12"/>
        <v>0</v>
      </c>
      <c r="O11" s="198">
        <f t="shared" si="12"/>
        <v>0</v>
      </c>
      <c r="P11" s="198">
        <f t="shared" si="12"/>
        <v>0</v>
      </c>
      <c r="Q11" s="155"/>
      <c r="R11" s="194"/>
      <c r="S11" s="194"/>
      <c r="T11" s="43"/>
      <c r="U11" s="20"/>
      <c r="W11" s="20"/>
      <c r="X11" s="31"/>
      <c r="Y11" s="31"/>
      <c r="Z11" s="20"/>
      <c r="AB11" s="20"/>
      <c r="AC11" s="31"/>
      <c r="AD11" s="31"/>
      <c r="AE11" s="20"/>
      <c r="AG11" s="20"/>
      <c r="AI11" s="20"/>
      <c r="AK11" s="20"/>
      <c r="AM11" s="31"/>
      <c r="AN11" s="31"/>
      <c r="AO11" s="20"/>
      <c r="AQ11" s="31"/>
      <c r="AR11" s="31"/>
      <c r="AS11" s="20"/>
    </row>
    <row r="12" spans="1:45" ht="50.1" customHeight="1">
      <c r="A12" s="24"/>
      <c r="B12" s="17"/>
      <c r="C12" s="22"/>
      <c r="D12" s="26"/>
      <c r="E12" s="27"/>
      <c r="F12" s="26"/>
      <c r="G12" s="193"/>
      <c r="H12" s="31"/>
      <c r="I12" s="31"/>
      <c r="J12" s="37" t="str">
        <f t="shared" ref="J12:J16" si="13">IF(D12="","",H12-I12)</f>
        <v/>
      </c>
      <c r="K12" s="31"/>
      <c r="L12" s="33"/>
      <c r="M12" s="37">
        <f t="shared" si="4"/>
        <v>0</v>
      </c>
      <c r="N12" s="292"/>
      <c r="O12" s="195"/>
      <c r="P12" s="293">
        <f t="shared" si="5"/>
        <v>0</v>
      </c>
      <c r="Q12" s="45" t="str">
        <f t="shared" si="6"/>
        <v>X</v>
      </c>
      <c r="R12" s="191"/>
      <c r="S12" s="191"/>
      <c r="T12" s="95"/>
      <c r="U12" s="181"/>
      <c r="V12" s="179"/>
      <c r="W12" s="181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181" t="str">
        <f>IF(SUM($K12:$L12)=SUM($X12:$Y12),"OK","검토")</f>
        <v>OK</v>
      </c>
      <c r="AA12" s="179"/>
      <c r="AB12" s="181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181" t="str">
        <f>IF(SUM(N12:O12)=SUM(AC12:AD12),"OK","검토")</f>
        <v>OK</v>
      </c>
      <c r="AF12" s="179"/>
      <c r="AG12" s="181" t="str">
        <f>IF(AI12="","",IF(W12="도비","세입없음",CONCATENATE(AI12,"-",COUNTIF($AI$7:AI12,AI12))))</f>
        <v/>
      </c>
      <c r="AH12" s="179"/>
      <c r="AI12" s="181" t="str">
        <f t="array" ref="AI12">IF(C12="","",INDEX(구분표!$I$2:$I$311, MATCH(1,(구분표!$E$2:$E$311='1추특입'!B12)*(구분표!$F$2:$F$311='1추특입'!C12)*(구분표!$G$2:$G$311='1추특입'!A12),0)))</f>
        <v/>
      </c>
      <c r="AJ12" s="179"/>
      <c r="AK12" s="181"/>
      <c r="AL12" s="179"/>
      <c r="AM12" s="31">
        <f>IF(AG12="",0,SUMIFS('1추특출'!$Y$6:$Y$550,'1추특출'!$AH$6:$AH$550,'1추특입'!$AG12))</f>
        <v>0</v>
      </c>
      <c r="AN12" s="31" t="str">
        <f>IF(AG12="","",COUNTIFS('1추특출'!$AH$6:$AH$550,'1추특입'!AG12))</f>
        <v/>
      </c>
      <c r="AO12" s="181" t="str">
        <f t="shared" ref="AO12:AO14" si="14">IF(X12=AM12,"OK","@@")</f>
        <v>OK</v>
      </c>
      <c r="AP12" s="179"/>
      <c r="AQ12" s="31">
        <f>IF(AG12="",0,SUMIFS('1추일출'!$AE$6:$AE$18,'1추일출'!$AI$6:$AI$18,'1추특입'!$AG12))</f>
        <v>0</v>
      </c>
      <c r="AR12" s="31" t="str">
        <f>IF(AG12="","",COUNTIFS('1추일출'!$AI$6:$AI$18,AG12))</f>
        <v/>
      </c>
      <c r="AS12" s="181" t="str">
        <f t="shared" ref="AS12:AS14" si="15">IF(AC12=AQ12,"OK","@@")</f>
        <v>OK</v>
      </c>
    </row>
    <row r="13" spans="1:45" ht="50.1" customHeight="1">
      <c r="A13" s="24"/>
      <c r="B13" s="17"/>
      <c r="C13" s="22"/>
      <c r="D13" s="26"/>
      <c r="E13" s="27"/>
      <c r="F13" s="26"/>
      <c r="G13" s="193"/>
      <c r="H13" s="31"/>
      <c r="I13" s="31"/>
      <c r="J13" s="37" t="str">
        <f t="shared" si="13"/>
        <v/>
      </c>
      <c r="K13" s="31"/>
      <c r="L13" s="33"/>
      <c r="M13" s="37">
        <f t="shared" si="4"/>
        <v>0</v>
      </c>
      <c r="N13" s="292"/>
      <c r="O13" s="195"/>
      <c r="P13" s="293">
        <f t="shared" si="5"/>
        <v>0</v>
      </c>
      <c r="Q13" s="45" t="str">
        <f t="shared" si="6"/>
        <v>X</v>
      </c>
      <c r="R13" s="191"/>
      <c r="S13" s="191"/>
      <c r="T13" s="95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>IF(AI13="","",IF(W13="도비","세입없음",CONCATENATE(AI13,"-",COUNTIF($AI$7:AI13,AI13))))</f>
        <v/>
      </c>
      <c r="AH13" s="179"/>
      <c r="AI13" s="181" t="str">
        <f t="array" ref="AI13">IF(C13="","",INDEX(구분표!$I$2:$I$311, MATCH(1,(구분표!$E$2:$E$311='1추특입'!B13)*(구분표!$F$2:$F$311='1추특입'!C13)*(구분표!$G$2:$G$311='1추특입'!A13),0)))</f>
        <v/>
      </c>
      <c r="AJ13" s="179"/>
      <c r="AK13" s="181"/>
      <c r="AL13" s="179"/>
      <c r="AM13" s="31">
        <f>IF(AG13="",0,SUMIFS('1추특출'!$Y$6:$Y$550,'1추특출'!$AH$6:$AH$550,'1추특입'!$AG13))</f>
        <v>0</v>
      </c>
      <c r="AN13" s="31" t="str">
        <f>IF(AG13="","",COUNTIFS('1추특출'!$AH$6:$AH$550,'1추특입'!AG13))</f>
        <v/>
      </c>
      <c r="AO13" s="181" t="str">
        <f t="shared" si="14"/>
        <v>OK</v>
      </c>
      <c r="AP13" s="179"/>
      <c r="AQ13" s="31">
        <f>IF(AG13="",0,SUMIFS('1추일출'!$AE$6:$AE$18,'1추일출'!$AI$6:$AI$18,'1추특입'!$AG13))</f>
        <v>0</v>
      </c>
      <c r="AR13" s="31" t="str">
        <f>IF(AG13="","",COUNTIFS('1추일출'!$AI$6:$AI$18,AG13))</f>
        <v/>
      </c>
      <c r="AS13" s="181" t="str">
        <f t="shared" si="15"/>
        <v>OK</v>
      </c>
    </row>
    <row r="14" spans="1:45" ht="50.1" customHeight="1">
      <c r="A14" s="24"/>
      <c r="B14" s="17"/>
      <c r="C14" s="22"/>
      <c r="D14" s="26"/>
      <c r="E14" s="27"/>
      <c r="F14" s="26"/>
      <c r="G14" s="193"/>
      <c r="H14" s="31"/>
      <c r="I14" s="31"/>
      <c r="J14" s="37" t="str">
        <f t="shared" si="13"/>
        <v/>
      </c>
      <c r="K14" s="31"/>
      <c r="L14" s="33"/>
      <c r="M14" s="37">
        <f t="shared" si="4"/>
        <v>0</v>
      </c>
      <c r="N14" s="292"/>
      <c r="O14" s="195"/>
      <c r="P14" s="293">
        <f t="shared" si="5"/>
        <v>0</v>
      </c>
      <c r="Q14" s="45" t="str">
        <f t="shared" si="6"/>
        <v>X</v>
      </c>
      <c r="R14" s="191"/>
      <c r="S14" s="191"/>
      <c r="T14" s="95"/>
      <c r="U14" s="181"/>
      <c r="V14" s="179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A14" s="179"/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F14" s="179"/>
      <c r="AG14" s="181" t="str">
        <f>IF(AI14="","",IF(W14="도비","세입없음",CONCATENATE(AI14,"-",COUNTIF($AI$7:AI14,AI14))))</f>
        <v/>
      </c>
      <c r="AH14" s="179"/>
      <c r="AI14" s="181" t="str">
        <f t="array" ref="AI14">IF(C14="","",INDEX(구분표!$I$2:$I$311, MATCH(1,(구분표!$E$2:$E$311='1추특입'!B14)*(구분표!$F$2:$F$311='1추특입'!C14)*(구분표!$G$2:$G$311='1추특입'!A14),0)))</f>
        <v/>
      </c>
      <c r="AJ14" s="179"/>
      <c r="AK14" s="181"/>
      <c r="AL14" s="179"/>
      <c r="AM14" s="31">
        <f>IF(AG14="",0,SUMIFS('1추특출'!$Y$6:$Y$550,'1추특출'!$AH$6:$AH$550,'1추특입'!$AG14))</f>
        <v>0</v>
      </c>
      <c r="AN14" s="31" t="str">
        <f>IF(AG14="","",COUNTIFS('1추특출'!$AH$6:$AH$550,'1추특입'!AG14))</f>
        <v/>
      </c>
      <c r="AO14" s="181" t="str">
        <f t="shared" si="14"/>
        <v>OK</v>
      </c>
      <c r="AP14" s="179"/>
      <c r="AQ14" s="31">
        <f>IF(AG14="",0,SUMIFS('1추일출'!$AE$6:$AE$18,'1추일출'!$AI$6:$AI$18,'1추특입'!$AG14))</f>
        <v>0</v>
      </c>
      <c r="AR14" s="31" t="str">
        <f>IF(AG14="","",COUNTIFS('1추일출'!$AI$6:$AI$18,AG14))</f>
        <v/>
      </c>
      <c r="AS14" s="181" t="str">
        <f t="shared" si="15"/>
        <v>OK</v>
      </c>
    </row>
    <row r="15" spans="1:45" ht="50.1" customHeight="1">
      <c r="A15" s="24"/>
      <c r="B15" s="17"/>
      <c r="C15" s="22"/>
      <c r="D15" s="26"/>
      <c r="E15" s="27"/>
      <c r="F15" s="26"/>
      <c r="G15" s="26"/>
      <c r="H15" s="31"/>
      <c r="I15" s="31"/>
      <c r="J15" s="37" t="str">
        <f t="shared" si="13"/>
        <v/>
      </c>
      <c r="K15" s="31"/>
      <c r="L15" s="33"/>
      <c r="M15" s="37">
        <f t="shared" si="4"/>
        <v>0</v>
      </c>
      <c r="N15" s="292"/>
      <c r="O15" s="195"/>
      <c r="P15" s="293">
        <f t="shared" si="5"/>
        <v>0</v>
      </c>
      <c r="Q15" s="45" t="str">
        <f t="shared" si="6"/>
        <v>X</v>
      </c>
      <c r="R15" s="191"/>
      <c r="S15" s="191"/>
      <c r="T15" s="95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MATCH(1,(구분표!$E$2:$E$311='1추특입'!B15)*(구분표!$F$2:$F$311='1추특입'!C15)*(구분표!$G$2:$G$311='1추특입'!A15),0)))</f>
        <v/>
      </c>
      <c r="AK15" s="20"/>
      <c r="AM15" s="31">
        <f>IF(AG15="",0,SUMIFS('1추특출'!$Y$6:$Y$550,'1추특출'!$AH$6:$AH$550,'1추특입'!$AG15))</f>
        <v>0</v>
      </c>
      <c r="AN15" s="31" t="str">
        <f>IF(AG15="","",COUNTIFS('1추특출'!$AH$6:$AH$550,'1추특입'!AG15))</f>
        <v/>
      </c>
      <c r="AO15" s="20" t="str">
        <f t="shared" si="7"/>
        <v>OK</v>
      </c>
      <c r="AQ15" s="31">
        <f>IF(AG15="",0,SUMIFS('1추일출'!$AE$6:$AE$18,'1추일출'!$AI$6:$AI$18,'1추특입'!$AG15))</f>
        <v>0</v>
      </c>
      <c r="AR15" s="31" t="str">
        <f>IF(AG15="","",COUNTIFS('1추일출'!$AI$6:$AI$18,AG15))</f>
        <v/>
      </c>
      <c r="AS15" s="20" t="str">
        <f t="shared" si="8"/>
        <v>OK</v>
      </c>
    </row>
    <row r="16" spans="1:45" ht="50.1" customHeight="1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1"/>
      <c r="I16" s="31"/>
      <c r="J16" s="37" t="str">
        <f t="shared" si="13"/>
        <v/>
      </c>
      <c r="K16" s="32"/>
      <c r="L16" s="34"/>
      <c r="M16" s="38">
        <f t="shared" si="4"/>
        <v>0</v>
      </c>
      <c r="N16" s="294"/>
      <c r="O16" s="197"/>
      <c r="P16" s="295">
        <f t="shared" si="5"/>
        <v>0</v>
      </c>
      <c r="Q16" s="46" t="str">
        <f t="shared" si="6"/>
        <v>X</v>
      </c>
      <c r="R16" s="46"/>
      <c r="S16" s="46"/>
      <c r="T16" s="97"/>
      <c r="U16" s="20"/>
      <c r="W16" s="20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20" t="str">
        <f>IF(SUM($K16:$L16)=SUM($X16:$Y16),"OK","검토")</f>
        <v>OK</v>
      </c>
      <c r="AB16" s="20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20" t="str">
        <f>IF(SUM(N16:O16)=SUM(AC16:AD16),"OK","검토")</f>
        <v>OK</v>
      </c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MATCH(1,(구분표!$E$2:$E$311='1추특입'!B16)*(구분표!$F$2:$F$311='1추특입'!C16)*(구분표!$G$2:$G$311='1추특입'!A16),0)))</f>
        <v/>
      </c>
      <c r="AK16" s="20"/>
      <c r="AM16" s="31">
        <f>IF(AG16="",0,SUMIFS('1추특출'!$Y$6:$Y$550,'1추특출'!$AH$6:$AH$550,'1추특입'!$AG16))</f>
        <v>0</v>
      </c>
      <c r="AN16" s="31" t="str">
        <f>IF(AG16="","",COUNTIFS('1추특출'!$AH$6:$AH$550,'1추특입'!AG16))</f>
        <v/>
      </c>
      <c r="AO16" s="20" t="str">
        <f t="shared" si="7"/>
        <v>OK</v>
      </c>
      <c r="AQ16" s="31">
        <f>IF(AG16="",0,SUMIFS('1추일출'!$AE$6:$AE$18,'1추일출'!$AI$6:$AI$18,'1추특입'!$AG16))</f>
        <v>0</v>
      </c>
      <c r="AR16" s="31" t="str">
        <f>IF(AG16="","",COUNTIFS('1추일출'!$AI$6:$AI$18,AG16))</f>
        <v/>
      </c>
      <c r="AS16" s="20" t="str">
        <f t="shared" si="8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5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4" sqref="L4:M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0" width="14.625" style="179" customWidth="1"/>
    <col min="11" max="11" width="14.625" style="1" customWidth="1"/>
    <col min="12" max="13" width="11.625" style="1" customWidth="1"/>
    <col min="14" max="14" width="14.625" style="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" customWidth="1"/>
    <col min="19" max="19" width="15.875" style="179" bestFit="1" customWidth="1"/>
    <col min="20" max="20" width="17.5" style="179" bestFit="1" customWidth="1"/>
    <col min="21" max="21" width="24.87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3" t="s">
        <v>588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41" ht="20.25" customHeight="1">
      <c r="A2" s="15" t="s">
        <v>435</v>
      </c>
      <c r="P2" s="260">
        <f>Q2-'1추특입'!P3</f>
        <v>0</v>
      </c>
      <c r="Q2" s="260">
        <f>Q6-K6</f>
        <v>0</v>
      </c>
      <c r="Y2" s="39" t="s">
        <v>437</v>
      </c>
      <c r="AD2" s="39" t="s">
        <v>437</v>
      </c>
    </row>
    <row r="3" spans="1:41" ht="20.25" customHeight="1">
      <c r="K3" s="170">
        <f t="shared" ref="K3:Q3" si="0">SUM(K7:K906)/2</f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Q3" s="170">
        <f t="shared" si="0"/>
        <v>0</v>
      </c>
      <c r="U3" s="16" t="s">
        <v>419</v>
      </c>
      <c r="Y3" s="44" t="str">
        <f>IF(Y6='1추특입'!X6,"OK","@@")</f>
        <v>OK</v>
      </c>
      <c r="Z3" s="44"/>
      <c r="AA3" s="44" t="str">
        <f>IF(COUNTIF(AA6:AA22,"검토")&gt;0,"@@","OK")</f>
        <v>OK</v>
      </c>
      <c r="AD3" s="44" t="str">
        <f>IF(AD6='1추특입'!AC6,"OK","@@")</f>
        <v>OK</v>
      </c>
      <c r="AE3" s="168">
        <f>O6+P6-AD6-AE6</f>
        <v>0</v>
      </c>
      <c r="AF3" s="44" t="str">
        <f>IF(COUNTIF(AF6:AF22,"검토")&gt;0,"@@","OK")</f>
        <v>OK</v>
      </c>
    </row>
    <row r="4" spans="1:41" s="289" customFormat="1" ht="30" customHeight="1">
      <c r="A4" s="424" t="s">
        <v>410</v>
      </c>
      <c r="B4" s="425" t="s">
        <v>411</v>
      </c>
      <c r="C4" s="426" t="s">
        <v>412</v>
      </c>
      <c r="D4" s="427" t="s">
        <v>418</v>
      </c>
      <c r="E4" s="429" t="s">
        <v>562</v>
      </c>
      <c r="F4" s="428" t="s">
        <v>413</v>
      </c>
      <c r="G4" s="429" t="s">
        <v>566</v>
      </c>
      <c r="H4" s="423" t="s">
        <v>573</v>
      </c>
      <c r="I4" s="385" t="s">
        <v>612</v>
      </c>
      <c r="J4" s="387" t="s">
        <v>613</v>
      </c>
      <c r="K4" s="383" t="s">
        <v>614</v>
      </c>
      <c r="L4" s="359" t="s">
        <v>615</v>
      </c>
      <c r="M4" s="360"/>
      <c r="N4" s="361" t="s">
        <v>616</v>
      </c>
      <c r="O4" s="363" t="s">
        <v>617</v>
      </c>
      <c r="P4" s="364"/>
      <c r="Q4" s="389" t="s">
        <v>618</v>
      </c>
      <c r="R4" s="422" t="s">
        <v>417</v>
      </c>
      <c r="S4" s="377" t="s">
        <v>619</v>
      </c>
      <c r="T4" s="377" t="s">
        <v>620</v>
      </c>
      <c r="U4" s="395" t="s">
        <v>416</v>
      </c>
      <c r="V4" s="404" t="s">
        <v>420</v>
      </c>
      <c r="W4" s="288"/>
      <c r="X4" s="405" t="s">
        <v>421</v>
      </c>
      <c r="Y4" s="398" t="s">
        <v>422</v>
      </c>
      <c r="Z4" s="398"/>
      <c r="AA4" s="398"/>
      <c r="AC4" s="396" t="s">
        <v>421</v>
      </c>
      <c r="AD4" s="399" t="s">
        <v>426</v>
      </c>
      <c r="AE4" s="399"/>
      <c r="AF4" s="399"/>
      <c r="AH4" s="405" t="s">
        <v>427</v>
      </c>
      <c r="AJ4" s="418" t="s">
        <v>438</v>
      </c>
      <c r="AK4" s="420" t="s">
        <v>439</v>
      </c>
      <c r="AM4" s="397" t="s">
        <v>428</v>
      </c>
      <c r="AO4" s="397" t="s">
        <v>429</v>
      </c>
    </row>
    <row r="5" spans="1:41" s="289" customFormat="1" ht="18" customHeight="1">
      <c r="A5" s="408"/>
      <c r="B5" s="410"/>
      <c r="C5" s="412"/>
      <c r="D5" s="406"/>
      <c r="E5" s="430"/>
      <c r="F5" s="415"/>
      <c r="G5" s="430"/>
      <c r="H5" s="406"/>
      <c r="I5" s="386"/>
      <c r="J5" s="388"/>
      <c r="K5" s="384"/>
      <c r="L5" s="325" t="s">
        <v>414</v>
      </c>
      <c r="M5" s="325" t="s">
        <v>415</v>
      </c>
      <c r="N5" s="362"/>
      <c r="O5" s="321" t="s">
        <v>414</v>
      </c>
      <c r="P5" s="321" t="s">
        <v>415</v>
      </c>
      <c r="Q5" s="390"/>
      <c r="R5" s="402"/>
      <c r="S5" s="378"/>
      <c r="T5" s="378"/>
      <c r="U5" s="370"/>
      <c r="V5" s="405"/>
      <c r="W5" s="288"/>
      <c r="X5" s="405"/>
      <c r="Y5" s="291" t="s">
        <v>423</v>
      </c>
      <c r="Z5" s="291" t="s">
        <v>424</v>
      </c>
      <c r="AA5" s="291" t="s">
        <v>425</v>
      </c>
      <c r="AC5" s="396"/>
      <c r="AD5" s="290" t="s">
        <v>423</v>
      </c>
      <c r="AE5" s="290" t="s">
        <v>424</v>
      </c>
      <c r="AF5" s="290" t="s">
        <v>425</v>
      </c>
      <c r="AH5" s="405"/>
      <c r="AJ5" s="419"/>
      <c r="AK5" s="421"/>
      <c r="AM5" s="396"/>
      <c r="AO5" s="396"/>
    </row>
    <row r="6" spans="1:41" ht="50.1" customHeight="1">
      <c r="A6" s="306" t="s">
        <v>434</v>
      </c>
      <c r="B6" s="307"/>
      <c r="C6" s="307"/>
      <c r="D6" s="307"/>
      <c r="E6" s="307"/>
      <c r="F6" s="308"/>
      <c r="G6" s="307"/>
      <c r="H6" s="309"/>
      <c r="I6" s="310">
        <f t="shared" ref="I6:Q6" si="1">SUBTOTAL(9,I7:I22)</f>
        <v>0</v>
      </c>
      <c r="J6" s="310">
        <f t="shared" si="1"/>
        <v>0</v>
      </c>
      <c r="K6" s="310">
        <f t="shared" si="1"/>
        <v>0</v>
      </c>
      <c r="L6" s="310">
        <f t="shared" si="1"/>
        <v>0</v>
      </c>
      <c r="M6" s="310">
        <f t="shared" si="1"/>
        <v>0</v>
      </c>
      <c r="N6" s="311">
        <f t="shared" si="1"/>
        <v>0</v>
      </c>
      <c r="O6" s="312">
        <f t="shared" si="1"/>
        <v>0</v>
      </c>
      <c r="P6" s="313">
        <f t="shared" si="1"/>
        <v>0</v>
      </c>
      <c r="Q6" s="314">
        <f t="shared" si="1"/>
        <v>0</v>
      </c>
      <c r="R6" s="315"/>
      <c r="S6" s="315"/>
      <c r="T6" s="315"/>
      <c r="U6" s="307"/>
      <c r="V6" s="163"/>
      <c r="W6" s="164"/>
      <c r="X6" s="163"/>
      <c r="Y6" s="30">
        <f>SUBTOTAL(9,Y7:Y22)</f>
        <v>0</v>
      </c>
      <c r="Z6" s="30">
        <f>SUBTOTAL(9,Z7:Z22)</f>
        <v>0</v>
      </c>
      <c r="AA6" s="20" t="str">
        <f>IF(SUM($L6:$M6)=SUM($Y6:$Z6),"OK","검토")</f>
        <v>OK</v>
      </c>
      <c r="AC6" s="19"/>
      <c r="AD6" s="30">
        <f>SUBTOTAL(9,AD7:AD22)</f>
        <v>0</v>
      </c>
      <c r="AE6" s="30">
        <f>SUBTOTAL(9,AE7:AE22)</f>
        <v>0</v>
      </c>
      <c r="AF6" s="20" t="str">
        <f>IF(SUM($L6:$M6)=SUM($Y6:$Z6),"OK","검토")</f>
        <v>OK</v>
      </c>
      <c r="AH6" s="19"/>
      <c r="AJ6" s="17"/>
      <c r="AK6" s="21"/>
      <c r="AM6" s="19"/>
      <c r="AO6" s="19"/>
    </row>
    <row r="7" spans="1:41" ht="60" customHeight="1">
      <c r="A7" s="40" t="s">
        <v>594</v>
      </c>
      <c r="B7" s="41"/>
      <c r="C7" s="42"/>
      <c r="D7" s="41"/>
      <c r="E7" s="41"/>
      <c r="F7" s="42"/>
      <c r="G7" s="41"/>
      <c r="H7" s="171"/>
      <c r="I7" s="198">
        <f t="shared" ref="I7:Q7" si="2">SUBTOTAL(9,I8:I12)</f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8">
        <f t="shared" si="2"/>
        <v>0</v>
      </c>
      <c r="N7" s="199">
        <f t="shared" si="2"/>
        <v>0</v>
      </c>
      <c r="O7" s="198">
        <f t="shared" si="2"/>
        <v>0</v>
      </c>
      <c r="P7" s="198">
        <f t="shared" si="2"/>
        <v>0</v>
      </c>
      <c r="Q7" s="198">
        <f t="shared" si="2"/>
        <v>0</v>
      </c>
      <c r="R7" s="169"/>
      <c r="S7" s="169"/>
      <c r="T7" s="169"/>
      <c r="U7" s="43"/>
      <c r="V7" s="162"/>
      <c r="W7" s="164"/>
      <c r="X7" s="162"/>
      <c r="Y7" s="31"/>
      <c r="Z7" s="31"/>
      <c r="AA7" s="20"/>
      <c r="AC7" s="20"/>
      <c r="AD7" s="31"/>
      <c r="AE7" s="31"/>
      <c r="AF7" s="20"/>
      <c r="AH7" s="20"/>
      <c r="AJ7" s="17"/>
      <c r="AK7" s="45"/>
      <c r="AM7" s="20"/>
      <c r="AO7" s="20"/>
    </row>
    <row r="8" spans="1:41" ht="60" customHeight="1">
      <c r="A8" s="216"/>
      <c r="B8" s="217"/>
      <c r="C8" s="218"/>
      <c r="D8" s="26"/>
      <c r="E8" s="26"/>
      <c r="F8" s="27"/>
      <c r="G8" s="26"/>
      <c r="H8" s="173"/>
      <c r="I8" s="31"/>
      <c r="J8" s="31"/>
      <c r="K8" s="324">
        <f>I8-J8</f>
        <v>0</v>
      </c>
      <c r="L8" s="31"/>
      <c r="M8" s="33"/>
      <c r="N8" s="37">
        <f>K8+L8+M8</f>
        <v>0</v>
      </c>
      <c r="O8" s="292"/>
      <c r="P8" s="195"/>
      <c r="Q8" s="293">
        <f>K8+O8+P8</f>
        <v>0</v>
      </c>
      <c r="R8" s="45" t="str">
        <f>IF(AND((N8=0),(Q8&gt;0)),"O",IF(AND((L8&lt;0),(N8-Q8&lt;0)),"O","X"))</f>
        <v>X</v>
      </c>
      <c r="S8" s="191"/>
      <c r="T8" s="191"/>
      <c r="U8" s="95"/>
      <c r="V8" s="162"/>
      <c r="W8" s="164"/>
      <c r="X8" s="162"/>
      <c r="Y8" s="31">
        <f t="shared" ref="Y8:Y10" si="3">IF($X8&lt;&gt;"도비",IF($V8="국도비","직접입력",SUM($L8:$M8)),)</f>
        <v>0</v>
      </c>
      <c r="Z8" s="31">
        <f t="shared" ref="Z8:Z10" si="4">IF($X8="도비",SUM($L8:$M8),IF($V8="국도비","직접입력",SUM($L8:$M8)-$Y8))</f>
        <v>0</v>
      </c>
      <c r="AA8" s="181" t="str">
        <f t="shared" ref="AA8:AA10" si="5">IF(SUM($L8:$M8)=SUM($Y8:$Z8),"OK","검토")</f>
        <v>OK</v>
      </c>
      <c r="AB8" s="179"/>
      <c r="AC8" s="181"/>
      <c r="AD8" s="31">
        <f t="shared" ref="AD8:AD10" si="6">IF($X8&lt;&gt;"도비",IF($V8="국도비","직접입력",SUM($O8:$P8)),)</f>
        <v>0</v>
      </c>
      <c r="AE8" s="31">
        <f t="shared" ref="AE8:AE10" si="7">IF($X8="도비",SUM(O8:P8),IF($V8="국도비","직접입력",SUM(O8:P8)-AD8))</f>
        <v>0</v>
      </c>
      <c r="AF8" s="181" t="str">
        <f t="shared" ref="AF8:AF10" si="8">IF(SUM(O8:P8)=SUM(AD8:AE8),"OK","검토")</f>
        <v>OK</v>
      </c>
      <c r="AG8" s="179"/>
      <c r="AH8" s="181" t="str">
        <f t="shared" ref="AH8:AH10" si="9">IF(X8="","",IF(X8="도비","세입없음","직접입력"))</f>
        <v/>
      </c>
      <c r="AI8" s="179"/>
      <c r="AJ8" s="180" t="str">
        <f t="shared" ref="AJ8:AJ10" si="10">IF(AH8="","",COUNTIF($AH$7:$AH$22,AH8))</f>
        <v/>
      </c>
      <c r="AK8" s="191" t="str">
        <f t="shared" ref="AK8:AK10" si="11">IF(X8="","",IF(AND(X8="도비",AH8="세입없음"),"OK",IF(AND(X8&lt;&gt;"도비",AH8&lt;&gt;""),"OK","@@")))</f>
        <v/>
      </c>
      <c r="AL8" s="179"/>
      <c r="AM8" s="181" t="str">
        <f t="array" ref="AM8">IF(C8="","",INDEX(구분표!$I$2:$I$311, MATCH(1,(구분표!$E$2:$E$311='1추특출'!B8)*(구분표!$F$2:$F$311='1추특출'!C8)*(구분표!$G$2:$G$311='1추특출'!A8),0)))</f>
        <v/>
      </c>
      <c r="AN8" s="179"/>
      <c r="AO8" s="181"/>
    </row>
    <row r="9" spans="1:41" ht="60" customHeight="1">
      <c r="A9" s="24"/>
      <c r="B9" s="17"/>
      <c r="C9" s="22"/>
      <c r="D9" s="26"/>
      <c r="E9" s="26"/>
      <c r="F9" s="27"/>
      <c r="G9" s="26"/>
      <c r="H9" s="173"/>
      <c r="I9" s="31"/>
      <c r="J9" s="31"/>
      <c r="K9" s="324">
        <f t="shared" ref="K9:K12" si="12">I9-J9</f>
        <v>0</v>
      </c>
      <c r="L9" s="31"/>
      <c r="M9" s="33"/>
      <c r="N9" s="37">
        <f t="shared" ref="N9:N12" si="13">K9+L9+M9</f>
        <v>0</v>
      </c>
      <c r="O9" s="296"/>
      <c r="P9" s="196"/>
      <c r="Q9" s="293">
        <f t="shared" ref="Q9:Q16" si="14">K9+O9+P9</f>
        <v>0</v>
      </c>
      <c r="R9" s="45" t="str">
        <f t="shared" ref="R9:R16" si="15">IF(AND((N9=0),(Q9&gt;0)),"O",IF(AND((L9&lt;0),(N9-Q9&lt;0)),"O","X"))</f>
        <v>X</v>
      </c>
      <c r="S9" s="191"/>
      <c r="T9" s="191"/>
      <c r="U9" s="95"/>
      <c r="V9" s="162"/>
      <c r="W9" s="164"/>
      <c r="X9" s="162"/>
      <c r="Y9" s="31">
        <f t="shared" si="3"/>
        <v>0</v>
      </c>
      <c r="Z9" s="31">
        <f t="shared" si="4"/>
        <v>0</v>
      </c>
      <c r="AA9" s="181" t="str">
        <f t="shared" si="5"/>
        <v>OK</v>
      </c>
      <c r="AB9" s="179"/>
      <c r="AC9" s="181"/>
      <c r="AD9" s="31">
        <f t="shared" si="6"/>
        <v>0</v>
      </c>
      <c r="AE9" s="31">
        <f t="shared" si="7"/>
        <v>0</v>
      </c>
      <c r="AF9" s="181" t="str">
        <f t="shared" si="8"/>
        <v>OK</v>
      </c>
      <c r="AG9" s="179"/>
      <c r="AH9" s="181" t="str">
        <f t="shared" si="9"/>
        <v/>
      </c>
      <c r="AI9" s="179"/>
      <c r="AJ9" s="180" t="str">
        <f t="shared" si="10"/>
        <v/>
      </c>
      <c r="AK9" s="191" t="str">
        <f t="shared" si="11"/>
        <v/>
      </c>
      <c r="AL9" s="179"/>
      <c r="AM9" s="181" t="str">
        <f t="array" ref="AM9">IF(C9="","",INDEX(구분표!$I$2:$I$311, MATCH(1,(구분표!$E$2:$E$311='1추특출'!B9)*(구분표!$F$2:$F$311='1추특출'!C9)*(구분표!$G$2:$G$311='1추특출'!A9),0)))</f>
        <v/>
      </c>
      <c r="AN9" s="179"/>
      <c r="AO9" s="181"/>
    </row>
    <row r="10" spans="1:41" ht="60" customHeight="1">
      <c r="A10" s="24"/>
      <c r="B10" s="17"/>
      <c r="C10" s="22"/>
      <c r="D10" s="26"/>
      <c r="E10" s="26"/>
      <c r="F10" s="27"/>
      <c r="G10" s="26"/>
      <c r="H10" s="173"/>
      <c r="I10" s="31"/>
      <c r="J10" s="31"/>
      <c r="K10" s="324">
        <f t="shared" si="12"/>
        <v>0</v>
      </c>
      <c r="L10" s="31"/>
      <c r="M10" s="33"/>
      <c r="N10" s="37">
        <f t="shared" si="13"/>
        <v>0</v>
      </c>
      <c r="O10" s="296"/>
      <c r="P10" s="196"/>
      <c r="Q10" s="293">
        <f t="shared" si="14"/>
        <v>0</v>
      </c>
      <c r="R10" s="45" t="str">
        <f t="shared" si="15"/>
        <v>X</v>
      </c>
      <c r="S10" s="191"/>
      <c r="T10" s="191"/>
      <c r="U10" s="95"/>
      <c r="V10" s="162"/>
      <c r="W10" s="164"/>
      <c r="X10" s="162"/>
      <c r="Y10" s="31">
        <f t="shared" si="3"/>
        <v>0</v>
      </c>
      <c r="Z10" s="31">
        <f t="shared" si="4"/>
        <v>0</v>
      </c>
      <c r="AA10" s="181" t="str">
        <f t="shared" si="5"/>
        <v>OK</v>
      </c>
      <c r="AB10" s="179"/>
      <c r="AC10" s="181"/>
      <c r="AD10" s="31">
        <f t="shared" si="6"/>
        <v>0</v>
      </c>
      <c r="AE10" s="31">
        <f t="shared" si="7"/>
        <v>0</v>
      </c>
      <c r="AF10" s="181" t="str">
        <f t="shared" si="8"/>
        <v>OK</v>
      </c>
      <c r="AG10" s="179"/>
      <c r="AH10" s="181" t="str">
        <f t="shared" si="9"/>
        <v/>
      </c>
      <c r="AI10" s="179"/>
      <c r="AJ10" s="180" t="str">
        <f t="shared" si="10"/>
        <v/>
      </c>
      <c r="AK10" s="191" t="str">
        <f t="shared" si="11"/>
        <v/>
      </c>
      <c r="AL10" s="179"/>
      <c r="AM10" s="181" t="str">
        <f t="array" ref="AM10">IF(C10="","",INDEX(구분표!$I$2:$I$311, MATCH(1,(구분표!$E$2:$E$311='1추특출'!B10)*(구분표!$F$2:$F$311='1추특출'!C10)*(구분표!$G$2:$G$311='1추특출'!A10),0)))</f>
        <v/>
      </c>
      <c r="AN10" s="179"/>
      <c r="AO10" s="181"/>
    </row>
    <row r="11" spans="1:41" s="179" customFormat="1" ht="60" customHeight="1">
      <c r="A11" s="184"/>
      <c r="B11" s="180"/>
      <c r="C11" s="183"/>
      <c r="D11" s="185"/>
      <c r="E11" s="185"/>
      <c r="F11" s="186"/>
      <c r="G11" s="185"/>
      <c r="H11" s="176"/>
      <c r="I11" s="31"/>
      <c r="J11" s="31"/>
      <c r="K11" s="324">
        <f t="shared" si="12"/>
        <v>0</v>
      </c>
      <c r="L11" s="31"/>
      <c r="M11" s="33"/>
      <c r="N11" s="37">
        <f t="shared" ref="N11" si="16">K11+L11+M11</f>
        <v>0</v>
      </c>
      <c r="O11" s="292"/>
      <c r="P11" s="195"/>
      <c r="Q11" s="293">
        <f t="shared" si="14"/>
        <v>0</v>
      </c>
      <c r="R11" s="191" t="str">
        <f t="shared" si="15"/>
        <v>X</v>
      </c>
      <c r="S11" s="191"/>
      <c r="T11" s="191"/>
      <c r="U11" s="182"/>
      <c r="V11" s="162"/>
      <c r="W11" s="164"/>
      <c r="X11" s="162"/>
      <c r="Y11" s="31">
        <f>IF($X11&lt;&gt;"도비",IF($V11="국도비","직접입력",SUM($L11:$M11)),)</f>
        <v>0</v>
      </c>
      <c r="Z11" s="31">
        <f>IF($X11="도비",SUM($L11:$M11),IF($V11="국도비","직접입력",SUM($L11:$M11)-$Y11))</f>
        <v>0</v>
      </c>
      <c r="AA11" s="181" t="str">
        <f>IF(SUM($L11:$M11)=SUM($Y11:$Z11),"OK","검토")</f>
        <v>OK</v>
      </c>
      <c r="AC11" s="181"/>
      <c r="AD11" s="31">
        <f>IF($X11&lt;&gt;"도비",IF($V11="국도비","직접입력",SUM($O11:$P11)),)</f>
        <v>0</v>
      </c>
      <c r="AE11" s="31">
        <f>IF($X11="도비",SUM(O11:P11),IF($V11="국도비","직접입력",SUM(O11:P11)-AD11))</f>
        <v>0</v>
      </c>
      <c r="AF11" s="181" t="str">
        <f>IF(SUM(O11:P11)=SUM(AD11:AE11),"OK","검토")</f>
        <v>OK</v>
      </c>
      <c r="AH11" s="181" t="str">
        <f t="shared" ref="AH11:AH21" si="17">IF(X11="","",IF(X11="도비","세입없음","직접입력"))</f>
        <v/>
      </c>
      <c r="AJ11" s="180" t="str">
        <f>IF(AH11="","",COUNTIF($AH$7:$AH$22,AH11))</f>
        <v/>
      </c>
      <c r="AK11" s="191" t="str">
        <f t="shared" ref="AK11" si="18">IF(X11="","",IF(AND(X11="도비",AH11="세입없음"),"OK",IF(AND(X11&lt;&gt;"도비",AH11&lt;&gt;""),"OK","@@")))</f>
        <v/>
      </c>
      <c r="AM11" s="181" t="str">
        <f t="array" ref="AM11">IF(C11="","",INDEX(구분표!$I$2:$I$311, MATCH(1,(구분표!$E$2:$E$311='1추특출'!B11)*(구분표!$F$2:$F$311='1추특출'!C11)*(구분표!$G$2:$G$311='1추특출'!A11),0)))</f>
        <v/>
      </c>
      <c r="AO11" s="181"/>
    </row>
    <row r="12" spans="1:41" ht="60" customHeight="1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76"/>
      <c r="I12" s="31"/>
      <c r="J12" s="31"/>
      <c r="K12" s="324">
        <f t="shared" si="12"/>
        <v>0</v>
      </c>
      <c r="L12" s="31"/>
      <c r="M12" s="33"/>
      <c r="N12" s="37">
        <f t="shared" si="13"/>
        <v>0</v>
      </c>
      <c r="O12" s="292"/>
      <c r="P12" s="195"/>
      <c r="Q12" s="293">
        <f t="shared" ref="Q12" si="19">K12+O12+P12</f>
        <v>0</v>
      </c>
      <c r="R12" s="45" t="str">
        <f t="shared" ref="R12" si="20">IF(AND((N12=0),(Q12&gt;0)),"O",IF(AND((L12&lt;0),(N12-Q12&lt;0)),"O","X"))</f>
        <v>X</v>
      </c>
      <c r="S12" s="191"/>
      <c r="T12" s="191"/>
      <c r="U12" s="21"/>
      <c r="V12" s="162"/>
      <c r="W12" s="164"/>
      <c r="X12" s="162"/>
      <c r="Y12" s="31">
        <f>IF($X12&lt;&gt;"도비",IF($V12="국도비","직접입력",SUM($L12:$M12)),)</f>
        <v>0</v>
      </c>
      <c r="Z12" s="31">
        <f>IF($X12="도비",SUM($L12:$M12),IF($V12="국도비","직접입력",SUM($L12:$M12)-$Y12))</f>
        <v>0</v>
      </c>
      <c r="AA12" s="20" t="str">
        <f>IF(SUM($L12:$M12)=SUM($Y12:$Z12),"OK","검토")</f>
        <v>OK</v>
      </c>
      <c r="AC12" s="20"/>
      <c r="AD12" s="31">
        <f>IF($X12&lt;&gt;"도비",IF($V12="국도비","직접입력",SUM($O12:$P12)),)</f>
        <v>0</v>
      </c>
      <c r="AE12" s="31">
        <f>IF($X12="도비",SUM(O12:P12),IF($V12="국도비","직접입력",SUM(O12:P12)-AD12))</f>
        <v>0</v>
      </c>
      <c r="AF12" s="20" t="str">
        <f>IF(SUM(O12:P12)=SUM(AD12:AE12),"OK","검토")</f>
        <v>OK</v>
      </c>
      <c r="AH12" s="20" t="str">
        <f t="shared" ref="AH12:AH17" si="21">IF(X12="","",IF(X12="도비","세입없음","직접입력"))</f>
        <v/>
      </c>
      <c r="AJ12" s="17" t="str">
        <f>IF(AH12="","",COUNTIF($AH$7:$AH$22,AH12))</f>
        <v/>
      </c>
      <c r="AK12" s="45" t="str">
        <f t="shared" ref="AK12" si="22">IF(X12="","",IF(AND(X12="도비",AH12="세입없음"),"OK",IF(AND(X12&lt;&gt;"도비",AH12&lt;&gt;""),"OK","@@")))</f>
        <v/>
      </c>
      <c r="AM12" s="20" t="str">
        <f t="array" ref="AM12">IF(C12="","",INDEX(구분표!$I$2:$I$311, MATCH(1,(구분표!$E$2:$E$311='1추특출'!B12)*(구분표!$F$2:$F$311='1추특출'!C12)*(구분표!$G$2:$G$311='1추특출'!A12),0)))</f>
        <v/>
      </c>
      <c r="AO12" s="20"/>
    </row>
    <row r="13" spans="1:41" ht="60" customHeight="1">
      <c r="A13" s="187" t="s">
        <v>594</v>
      </c>
      <c r="B13" s="41"/>
      <c r="C13" s="42"/>
      <c r="D13" s="41"/>
      <c r="E13" s="41"/>
      <c r="F13" s="42"/>
      <c r="G13" s="41"/>
      <c r="H13" s="174"/>
      <c r="I13" s="198">
        <f t="shared" ref="I13:K13" si="23">SUBTOTAL(9,I14:I18)</f>
        <v>0</v>
      </c>
      <c r="J13" s="198">
        <f t="shared" si="23"/>
        <v>0</v>
      </c>
      <c r="K13" s="198">
        <f t="shared" si="23"/>
        <v>0</v>
      </c>
      <c r="L13" s="198">
        <f t="shared" ref="L13:Q13" si="24">SUBTOTAL(9,L14:L18)</f>
        <v>0</v>
      </c>
      <c r="M13" s="198">
        <f t="shared" si="24"/>
        <v>0</v>
      </c>
      <c r="N13" s="199">
        <f t="shared" si="24"/>
        <v>0</v>
      </c>
      <c r="O13" s="198">
        <f t="shared" si="24"/>
        <v>0</v>
      </c>
      <c r="P13" s="198">
        <f t="shared" si="24"/>
        <v>0</v>
      </c>
      <c r="Q13" s="198">
        <f t="shared" si="24"/>
        <v>0</v>
      </c>
      <c r="R13" s="169"/>
      <c r="S13" s="169"/>
      <c r="T13" s="169"/>
      <c r="U13" s="43"/>
      <c r="V13" s="162"/>
      <c r="W13" s="164"/>
      <c r="X13" s="162"/>
      <c r="Y13" s="31"/>
      <c r="Z13" s="31"/>
      <c r="AA13" s="20"/>
      <c r="AC13" s="20"/>
      <c r="AD13" s="31"/>
      <c r="AE13" s="31"/>
      <c r="AF13" s="20"/>
      <c r="AH13" s="20" t="str">
        <f t="shared" si="21"/>
        <v/>
      </c>
      <c r="AJ13" s="17"/>
      <c r="AK13" s="45"/>
      <c r="AM13" s="20"/>
      <c r="AO13" s="20"/>
    </row>
    <row r="14" spans="1:41" ht="60" customHeight="1">
      <c r="A14" s="24"/>
      <c r="B14" s="17"/>
      <c r="C14" s="22"/>
      <c r="D14" s="26"/>
      <c r="E14" s="26"/>
      <c r="F14" s="27"/>
      <c r="G14" s="26"/>
      <c r="H14" s="173"/>
      <c r="I14" s="31"/>
      <c r="J14" s="31"/>
      <c r="K14" s="324">
        <f t="shared" ref="K14:K18" si="25">I14-J14</f>
        <v>0</v>
      </c>
      <c r="L14" s="160"/>
      <c r="M14" s="161"/>
      <c r="N14" s="37">
        <f>K14+L14+M14</f>
        <v>0</v>
      </c>
      <c r="O14" s="292"/>
      <c r="P14" s="195"/>
      <c r="Q14" s="293">
        <f t="shared" si="14"/>
        <v>0</v>
      </c>
      <c r="R14" s="45" t="str">
        <f t="shared" si="15"/>
        <v>X</v>
      </c>
      <c r="S14" s="191"/>
      <c r="T14" s="191"/>
      <c r="U14" s="95"/>
      <c r="V14" s="162"/>
      <c r="W14" s="164"/>
      <c r="X14" s="162"/>
      <c r="Y14" s="31">
        <f t="shared" ref="Y14:Y17" si="26">IF($X14&lt;&gt;"도비",IF($V14="국도비","직접입력",SUM($L14:$M14)),)</f>
        <v>0</v>
      </c>
      <c r="Z14" s="31">
        <f t="shared" ref="Z14:Z17" si="27">IF($X14="도비",SUM($L14:$M14),IF($V14="국도비","직접입력",SUM($L14:$M14)-$Y14))</f>
        <v>0</v>
      </c>
      <c r="AA14" s="181" t="str">
        <f t="shared" ref="AA14:AA17" si="28">IF(SUM($L14:$M14)=SUM($Y14:$Z14),"OK","검토")</f>
        <v>OK</v>
      </c>
      <c r="AB14" s="179"/>
      <c r="AC14" s="181"/>
      <c r="AD14" s="31">
        <f t="shared" ref="AD14:AD17" si="29">IF($X14&lt;&gt;"도비",IF($V14="국도비","직접입력",SUM($O14:$P14)),)</f>
        <v>0</v>
      </c>
      <c r="AE14" s="31">
        <f t="shared" ref="AE14:AE17" si="30">IF($X14="도비",SUM(O14:P14),IF($V14="국도비","직접입력",SUM(O14:P14)-AD14))</f>
        <v>0</v>
      </c>
      <c r="AF14" s="181" t="str">
        <f t="shared" ref="AF14:AF17" si="31">IF(SUM(O14:P14)=SUM(AD14:AE14),"OK","검토")</f>
        <v>OK</v>
      </c>
      <c r="AG14" s="179"/>
      <c r="AH14" s="181" t="str">
        <f t="shared" si="21"/>
        <v/>
      </c>
      <c r="AI14" s="179"/>
      <c r="AJ14" s="180" t="str">
        <f t="shared" ref="AJ14:AJ17" si="32">IF(AH14="","",COUNTIF($AH$7:$AH$22,AH14))</f>
        <v/>
      </c>
      <c r="AK14" s="191" t="str">
        <f t="shared" ref="AK14:AK17" si="33">IF(X14="","",IF(AND(X14="도비",AH14="세입없음"),"OK",IF(AND(X14&lt;&gt;"도비",AH14&lt;&gt;""),"OK","@@")))</f>
        <v/>
      </c>
      <c r="AL14" s="179"/>
      <c r="AM14" s="181" t="str">
        <f t="array" ref="AM14">IF(C14="","",INDEX(구분표!$I$2:$I$311, MATCH(1,(구분표!$E$2:$E$311='1추특출'!B14)*(구분표!$F$2:$F$311='1추특출'!C14)*(구분표!$G$2:$G$311='1추특출'!A14),0)))</f>
        <v/>
      </c>
      <c r="AN14" s="179"/>
      <c r="AO14" s="181"/>
    </row>
    <row r="15" spans="1:41" ht="60" customHeight="1">
      <c r="A15" s="24"/>
      <c r="B15" s="17"/>
      <c r="C15" s="22"/>
      <c r="D15" s="26"/>
      <c r="E15" s="26"/>
      <c r="F15" s="27"/>
      <c r="G15" s="26"/>
      <c r="H15" s="173"/>
      <c r="I15" s="31"/>
      <c r="J15" s="31"/>
      <c r="K15" s="324">
        <f t="shared" si="25"/>
        <v>0</v>
      </c>
      <c r="L15" s="160"/>
      <c r="M15" s="161"/>
      <c r="N15" s="37">
        <f t="shared" ref="N15:N17" si="34">K15+L15+M15</f>
        <v>0</v>
      </c>
      <c r="O15" s="292"/>
      <c r="P15" s="195"/>
      <c r="Q15" s="293">
        <f t="shared" si="14"/>
        <v>0</v>
      </c>
      <c r="R15" s="45" t="str">
        <f t="shared" si="15"/>
        <v>X</v>
      </c>
      <c r="S15" s="191"/>
      <c r="T15" s="191"/>
      <c r="U15" s="95"/>
      <c r="V15" s="162"/>
      <c r="W15" s="164"/>
      <c r="X15" s="162"/>
      <c r="Y15" s="31">
        <f t="shared" si="26"/>
        <v>0</v>
      </c>
      <c r="Z15" s="31">
        <f t="shared" si="27"/>
        <v>0</v>
      </c>
      <c r="AA15" s="181" t="str">
        <f t="shared" si="28"/>
        <v>OK</v>
      </c>
      <c r="AB15" s="179"/>
      <c r="AC15" s="181"/>
      <c r="AD15" s="31">
        <f t="shared" si="29"/>
        <v>0</v>
      </c>
      <c r="AE15" s="31">
        <f t="shared" si="30"/>
        <v>0</v>
      </c>
      <c r="AF15" s="181" t="str">
        <f t="shared" si="31"/>
        <v>OK</v>
      </c>
      <c r="AG15" s="179"/>
      <c r="AH15" s="181" t="str">
        <f t="shared" si="21"/>
        <v/>
      </c>
      <c r="AI15" s="179"/>
      <c r="AJ15" s="180" t="str">
        <f t="shared" si="32"/>
        <v/>
      </c>
      <c r="AK15" s="191" t="str">
        <f t="shared" si="33"/>
        <v/>
      </c>
      <c r="AL15" s="179"/>
      <c r="AM15" s="181" t="str">
        <f t="array" ref="AM15">IF(C15="","",INDEX(구분표!$I$2:$I$311, MATCH(1,(구분표!$E$2:$E$311='1추특출'!B15)*(구분표!$F$2:$F$311='1추특출'!C15)*(구분표!$G$2:$G$311='1추특출'!A15),0)))</f>
        <v/>
      </c>
      <c r="AN15" s="179"/>
      <c r="AO15" s="181"/>
    </row>
    <row r="16" spans="1:41" ht="60" customHeight="1">
      <c r="A16" s="24"/>
      <c r="B16" s="17"/>
      <c r="C16" s="22"/>
      <c r="D16" s="26"/>
      <c r="E16" s="26"/>
      <c r="F16" s="27"/>
      <c r="G16" s="26"/>
      <c r="H16" s="173"/>
      <c r="I16" s="31"/>
      <c r="J16" s="31"/>
      <c r="K16" s="324">
        <f t="shared" si="25"/>
        <v>0</v>
      </c>
      <c r="L16" s="160"/>
      <c r="M16" s="161"/>
      <c r="N16" s="37">
        <f t="shared" si="34"/>
        <v>0</v>
      </c>
      <c r="O16" s="292"/>
      <c r="P16" s="195"/>
      <c r="Q16" s="293">
        <f t="shared" si="14"/>
        <v>0</v>
      </c>
      <c r="R16" s="45" t="str">
        <f t="shared" si="15"/>
        <v>X</v>
      </c>
      <c r="S16" s="191"/>
      <c r="T16" s="191"/>
      <c r="U16" s="95"/>
      <c r="V16" s="162"/>
      <c r="W16" s="164"/>
      <c r="X16" s="162"/>
      <c r="Y16" s="31">
        <f t="shared" si="26"/>
        <v>0</v>
      </c>
      <c r="Z16" s="31">
        <f t="shared" si="27"/>
        <v>0</v>
      </c>
      <c r="AA16" s="181" t="str">
        <f t="shared" si="28"/>
        <v>OK</v>
      </c>
      <c r="AB16" s="179"/>
      <c r="AC16" s="181"/>
      <c r="AD16" s="31">
        <f t="shared" si="29"/>
        <v>0</v>
      </c>
      <c r="AE16" s="31">
        <f t="shared" si="30"/>
        <v>0</v>
      </c>
      <c r="AF16" s="181" t="str">
        <f t="shared" si="31"/>
        <v>OK</v>
      </c>
      <c r="AG16" s="179"/>
      <c r="AH16" s="181" t="str">
        <f t="shared" si="21"/>
        <v/>
      </c>
      <c r="AI16" s="179"/>
      <c r="AJ16" s="180" t="str">
        <f t="shared" si="32"/>
        <v/>
      </c>
      <c r="AK16" s="191" t="str">
        <f t="shared" si="33"/>
        <v/>
      </c>
      <c r="AL16" s="179"/>
      <c r="AM16" s="181" t="str">
        <f t="array" ref="AM16">IF(C16="","",INDEX(구분표!$I$2:$I$311, MATCH(1,(구분표!$E$2:$E$311='1추특출'!B16)*(구분표!$F$2:$F$311='1추특출'!C16)*(구분표!$G$2:$G$311='1추특출'!A16),0)))</f>
        <v/>
      </c>
      <c r="AN16" s="179"/>
      <c r="AO16" s="181"/>
    </row>
    <row r="17" spans="1:41" ht="60" customHeight="1">
      <c r="A17" s="24"/>
      <c r="B17" s="17"/>
      <c r="C17" s="22"/>
      <c r="D17" s="26"/>
      <c r="E17" s="26"/>
      <c r="F17" s="27"/>
      <c r="G17" s="26"/>
      <c r="H17" s="173"/>
      <c r="I17" s="31"/>
      <c r="J17" s="31"/>
      <c r="K17" s="324">
        <f t="shared" si="25"/>
        <v>0</v>
      </c>
      <c r="L17" s="160"/>
      <c r="M17" s="161"/>
      <c r="N17" s="37">
        <f t="shared" si="34"/>
        <v>0</v>
      </c>
      <c r="O17" s="292"/>
      <c r="P17" s="195"/>
      <c r="Q17" s="293">
        <f t="shared" ref="Q17" si="35">K17+O17+P17</f>
        <v>0</v>
      </c>
      <c r="R17" s="45" t="str">
        <f t="shared" ref="R17" si="36">IF(AND((N17=0),(Q17&gt;0)),"O",IF(AND((L17&lt;0),(N17-Q17&lt;0)),"O","X"))</f>
        <v>X</v>
      </c>
      <c r="S17" s="191"/>
      <c r="T17" s="191"/>
      <c r="U17" s="95"/>
      <c r="V17" s="162"/>
      <c r="W17" s="164"/>
      <c r="X17" s="162"/>
      <c r="Y17" s="31">
        <f t="shared" si="26"/>
        <v>0</v>
      </c>
      <c r="Z17" s="31">
        <f t="shared" si="27"/>
        <v>0</v>
      </c>
      <c r="AA17" s="181" t="str">
        <f t="shared" si="28"/>
        <v>OK</v>
      </c>
      <c r="AB17" s="179"/>
      <c r="AC17" s="181"/>
      <c r="AD17" s="31">
        <f t="shared" si="29"/>
        <v>0</v>
      </c>
      <c r="AE17" s="31">
        <f t="shared" si="30"/>
        <v>0</v>
      </c>
      <c r="AF17" s="181" t="str">
        <f t="shared" si="31"/>
        <v>OK</v>
      </c>
      <c r="AG17" s="179"/>
      <c r="AH17" s="181" t="str">
        <f t="shared" si="21"/>
        <v/>
      </c>
      <c r="AI17" s="179"/>
      <c r="AJ17" s="180" t="str">
        <f t="shared" si="32"/>
        <v/>
      </c>
      <c r="AK17" s="191" t="str">
        <f t="shared" si="33"/>
        <v/>
      </c>
      <c r="AL17" s="179"/>
      <c r="AM17" s="181" t="str">
        <f t="array" ref="AM17">IF(C17="","",INDEX(구분표!$I$2:$I$311, MATCH(1,(구분표!$E$2:$E$311='1추특출'!B17)*(구분표!$F$2:$F$311='1추특출'!C17)*(구분표!$G$2:$G$311='1추특출'!A17),0)))</f>
        <v/>
      </c>
      <c r="AN17" s="179"/>
      <c r="AO17" s="181"/>
    </row>
    <row r="18" spans="1:41" ht="60" customHeight="1">
      <c r="A18" s="24"/>
      <c r="B18" s="17"/>
      <c r="C18" s="22"/>
      <c r="D18" s="26"/>
      <c r="E18" s="26"/>
      <c r="F18" s="27"/>
      <c r="G18" s="26"/>
      <c r="H18" s="172"/>
      <c r="I18" s="31"/>
      <c r="J18" s="31"/>
      <c r="K18" s="324">
        <f t="shared" si="25"/>
        <v>0</v>
      </c>
      <c r="L18" s="31"/>
      <c r="M18" s="33"/>
      <c r="N18" s="37">
        <f t="shared" ref="N18" si="37">K18+L18+M18</f>
        <v>0</v>
      </c>
      <c r="O18" s="292"/>
      <c r="P18" s="195"/>
      <c r="Q18" s="293">
        <f t="shared" ref="Q18" si="38">K18+O18+P18</f>
        <v>0</v>
      </c>
      <c r="R18" s="45" t="str">
        <f t="shared" ref="R18" si="39">IF(AND((N18=0),(Q18&gt;0)),"O",IF(AND((L18&lt;0),(N18-Q18&lt;0)),"O","X"))</f>
        <v>X</v>
      </c>
      <c r="S18" s="191"/>
      <c r="T18" s="191"/>
      <c r="U18" s="95"/>
      <c r="V18" s="162"/>
      <c r="W18" s="164"/>
      <c r="X18" s="162"/>
      <c r="Y18" s="31">
        <f t="shared" ref="Y18" si="40">IF($X18&lt;&gt;"도비",IF($V18="국도비","직접입력",SUM($L18:$M18)),)</f>
        <v>0</v>
      </c>
      <c r="Z18" s="31">
        <f t="shared" ref="Z18" si="41">IF($X18="도비",SUM($L18:$M18),IF($V18="국도비","직접입력",SUM($L18:$M18)-$Y18))</f>
        <v>0</v>
      </c>
      <c r="AA18" s="20" t="str">
        <f t="shared" ref="AA18" si="42">IF(SUM($L18:$M18)=SUM($Y18:$Z18),"OK","검토")</f>
        <v>OK</v>
      </c>
      <c r="AC18" s="20"/>
      <c r="AD18" s="31">
        <f t="shared" ref="AD18" si="43">IF($X18&lt;&gt;"도비",IF($V18="국도비","직접입력",SUM($O18:$P18)),)</f>
        <v>0</v>
      </c>
      <c r="AE18" s="31">
        <f t="shared" ref="AE18" si="44">IF($X18="도비",SUM(O18:P18),IF($V18="국도비","직접입력",SUM(O18:P18)-AD18))</f>
        <v>0</v>
      </c>
      <c r="AF18" s="20" t="str">
        <f t="shared" ref="AF18" si="45">IF(SUM(O18:P18)=SUM(AD18:AE18),"OK","검토")</f>
        <v>OK</v>
      </c>
      <c r="AH18" s="20" t="str">
        <f t="shared" si="17"/>
        <v/>
      </c>
      <c r="AJ18" s="17" t="str">
        <f>IF(AH18="","",COUNTIF($AH$7:$AH$22,AH18))</f>
        <v/>
      </c>
      <c r="AK18" s="45" t="str">
        <f t="shared" ref="AK18" si="46">IF(X18="","",IF(AND(X18="도비",AH18="세입없음"),"OK",IF(AND(X18&lt;&gt;"도비",AH18&lt;&gt;""),"OK","@@")))</f>
        <v/>
      </c>
      <c r="AM18" s="20" t="str">
        <f t="array" ref="AM18">IF(C18="","",INDEX(구분표!$I$2:$I$311, MATCH(1,(구분표!$E$2:$E$311='1추특출'!B18)*(구분표!$F$2:$F$311='1추특출'!C18)*(구분표!$G$2:$G$311='1추특출'!A18),0)))</f>
        <v/>
      </c>
      <c r="AO18" s="20"/>
    </row>
    <row r="19" spans="1:41" s="179" customFormat="1" ht="60" customHeight="1">
      <c r="A19" s="187" t="s">
        <v>594</v>
      </c>
      <c r="B19" s="188"/>
      <c r="C19" s="189"/>
      <c r="D19" s="188"/>
      <c r="E19" s="188"/>
      <c r="F19" s="189"/>
      <c r="G19" s="188"/>
      <c r="H19" s="171"/>
      <c r="I19" s="198">
        <f t="shared" ref="I19:Q19" si="47">SUBTOTAL(9,I20:I22)</f>
        <v>0</v>
      </c>
      <c r="J19" s="198">
        <f t="shared" si="47"/>
        <v>0</v>
      </c>
      <c r="K19" s="198">
        <f t="shared" si="47"/>
        <v>0</v>
      </c>
      <c r="L19" s="198">
        <f t="shared" si="47"/>
        <v>0</v>
      </c>
      <c r="M19" s="198">
        <f t="shared" si="47"/>
        <v>0</v>
      </c>
      <c r="N19" s="199">
        <f t="shared" si="47"/>
        <v>0</v>
      </c>
      <c r="O19" s="198">
        <f t="shared" si="47"/>
        <v>0</v>
      </c>
      <c r="P19" s="198">
        <f t="shared" si="47"/>
        <v>0</v>
      </c>
      <c r="Q19" s="198">
        <f t="shared" si="47"/>
        <v>0</v>
      </c>
      <c r="R19" s="194"/>
      <c r="S19" s="194"/>
      <c r="T19" s="194"/>
      <c r="U19" s="190"/>
      <c r="V19" s="162"/>
      <c r="W19" s="164"/>
      <c r="X19" s="162"/>
      <c r="Y19" s="31"/>
      <c r="Z19" s="31"/>
      <c r="AA19" s="181"/>
      <c r="AC19" s="181"/>
      <c r="AD19" s="31"/>
      <c r="AE19" s="31"/>
      <c r="AF19" s="181"/>
      <c r="AH19" s="181" t="str">
        <f t="shared" si="17"/>
        <v/>
      </c>
      <c r="AJ19" s="180"/>
      <c r="AK19" s="191"/>
      <c r="AM19" s="181"/>
      <c r="AO19" s="181"/>
    </row>
    <row r="20" spans="1:41" s="179" customFormat="1" ht="60" customHeight="1">
      <c r="A20" s="184"/>
      <c r="B20" s="180"/>
      <c r="C20" s="183"/>
      <c r="D20" s="185"/>
      <c r="E20" s="185"/>
      <c r="F20" s="186"/>
      <c r="G20" s="185"/>
      <c r="H20" s="172"/>
      <c r="I20" s="31"/>
      <c r="J20" s="31"/>
      <c r="K20" s="324">
        <f t="shared" ref="K20:K22" si="48">I20-J20</f>
        <v>0</v>
      </c>
      <c r="L20" s="31"/>
      <c r="M20" s="33"/>
      <c r="N20" s="37">
        <f>K20+L20+M20</f>
        <v>0</v>
      </c>
      <c r="O20" s="296"/>
      <c r="P20" s="196"/>
      <c r="Q20" s="293">
        <f t="shared" ref="Q20:Q22" si="49">K20+O20+P20</f>
        <v>0</v>
      </c>
      <c r="R20" s="191" t="str">
        <f t="shared" ref="R20:R22" si="50">IF(AND((N20=0),(Q20&gt;0)),"O",IF(AND((L20&lt;0),(N20-Q20&lt;0)),"O","X"))</f>
        <v>X</v>
      </c>
      <c r="S20" s="191"/>
      <c r="T20" s="191"/>
      <c r="U20" s="192"/>
      <c r="V20" s="162"/>
      <c r="W20" s="164"/>
      <c r="X20" s="162"/>
      <c r="Y20" s="31">
        <f t="shared" ref="Y20:Y21" si="51">IF($X20&lt;&gt;"도비",IF($V20="국도비","직접입력",SUM($L20:$M20)),)</f>
        <v>0</v>
      </c>
      <c r="Z20" s="31">
        <f t="shared" ref="Z20:Z21" si="52">IF($X20="도비",SUM($L20:$M20),IF($V20="국도비","직접입력",SUM($L20:$M20)-$Y20))</f>
        <v>0</v>
      </c>
      <c r="AA20" s="181" t="str">
        <f t="shared" ref="AA20:AA21" si="53">IF(SUM($L20:$M20)=SUM($Y20:$Z20),"OK","검토")</f>
        <v>OK</v>
      </c>
      <c r="AC20" s="181"/>
      <c r="AD20" s="31">
        <f t="shared" ref="AD20:AD21" si="54">IF($X20&lt;&gt;"도비",IF($V20="국도비","직접입력",SUM($O20:$P20)),)</f>
        <v>0</v>
      </c>
      <c r="AE20" s="31">
        <f t="shared" ref="AE20:AE21" si="55">IF($X20="도비",SUM(O20:P20),IF($V20="국도비","직접입력",SUM(O20:P20)-AD20))</f>
        <v>0</v>
      </c>
      <c r="AF20" s="181" t="str">
        <f t="shared" ref="AF20:AF21" si="56">IF(SUM(O20:P20)=SUM(AD20:AE20),"OK","검토")</f>
        <v>OK</v>
      </c>
      <c r="AH20" s="181" t="str">
        <f t="shared" si="17"/>
        <v/>
      </c>
      <c r="AJ20" s="180" t="str">
        <f t="shared" ref="AJ20:AJ21" si="57">IF(AH20="","",COUNTIF($AH$7:$AH$22,AH20))</f>
        <v/>
      </c>
      <c r="AK20" s="191" t="str">
        <f t="shared" ref="AK20:AK21" si="58">IF(X20="","",IF(AND(X20="도비",AH20="세입없음"),"OK",IF(AND(X20&lt;&gt;"도비",AH20&lt;&gt;""),"OK","@@")))</f>
        <v/>
      </c>
      <c r="AM20" s="181" t="str">
        <f t="array" ref="AM20">IF(C20="","",INDEX(구분표!$I$2:$I$311, MATCH(1,(구분표!$E$2:$E$311='1추특출'!B20)*(구분표!$F$2:$F$311='1추특출'!C20)*(구분표!$G$2:$G$311='1추특출'!A20),0)))</f>
        <v/>
      </c>
      <c r="AO20" s="181"/>
    </row>
    <row r="21" spans="1:41" s="179" customFormat="1" ht="60" customHeight="1">
      <c r="A21" s="184"/>
      <c r="B21" s="180"/>
      <c r="C21" s="183"/>
      <c r="D21" s="185"/>
      <c r="E21" s="185"/>
      <c r="F21" s="186"/>
      <c r="G21" s="185"/>
      <c r="H21" s="172"/>
      <c r="I21" s="31"/>
      <c r="J21" s="31"/>
      <c r="K21" s="324">
        <f t="shared" si="48"/>
        <v>0</v>
      </c>
      <c r="L21" s="31"/>
      <c r="M21" s="33"/>
      <c r="N21" s="37">
        <f t="shared" ref="N21:N22" si="59">K21+L21+M21</f>
        <v>0</v>
      </c>
      <c r="O21" s="296"/>
      <c r="P21" s="196"/>
      <c r="Q21" s="293">
        <f t="shared" si="49"/>
        <v>0</v>
      </c>
      <c r="R21" s="191" t="str">
        <f t="shared" si="50"/>
        <v>X</v>
      </c>
      <c r="S21" s="191"/>
      <c r="T21" s="191"/>
      <c r="U21" s="192"/>
      <c r="V21" s="162"/>
      <c r="W21" s="164"/>
      <c r="X21" s="162"/>
      <c r="Y21" s="31">
        <f t="shared" si="51"/>
        <v>0</v>
      </c>
      <c r="Z21" s="31">
        <f t="shared" si="52"/>
        <v>0</v>
      </c>
      <c r="AA21" s="181" t="str">
        <f t="shared" si="53"/>
        <v>OK</v>
      </c>
      <c r="AC21" s="181"/>
      <c r="AD21" s="31">
        <f t="shared" si="54"/>
        <v>0</v>
      </c>
      <c r="AE21" s="31">
        <f t="shared" si="55"/>
        <v>0</v>
      </c>
      <c r="AF21" s="181" t="str">
        <f t="shared" si="56"/>
        <v>OK</v>
      </c>
      <c r="AH21" s="181" t="str">
        <f t="shared" si="17"/>
        <v/>
      </c>
      <c r="AJ21" s="180" t="str">
        <f t="shared" si="57"/>
        <v/>
      </c>
      <c r="AK21" s="191" t="str">
        <f t="shared" si="58"/>
        <v/>
      </c>
      <c r="AM21" s="181" t="str">
        <f t="array" ref="AM21">IF(C21="","",INDEX(구분표!$I$2:$I$311, MATCH(1,(구분표!$E$2:$E$311='1추특출'!B21)*(구분표!$F$2:$F$311='1추특출'!C21)*(구분표!$G$2:$G$311='1추특출'!A21),0)))</f>
        <v/>
      </c>
      <c r="AO21" s="181"/>
    </row>
    <row r="22" spans="1:41" s="179" customFormat="1" ht="60" customHeight="1">
      <c r="A22" s="184"/>
      <c r="B22" s="180"/>
      <c r="C22" s="183"/>
      <c r="D22" s="185"/>
      <c r="E22" s="185"/>
      <c r="F22" s="186"/>
      <c r="G22" s="185"/>
      <c r="H22" s="176"/>
      <c r="I22" s="31"/>
      <c r="J22" s="31"/>
      <c r="K22" s="324">
        <f t="shared" si="48"/>
        <v>0</v>
      </c>
      <c r="L22" s="31"/>
      <c r="M22" s="33"/>
      <c r="N22" s="37">
        <f t="shared" si="59"/>
        <v>0</v>
      </c>
      <c r="O22" s="294"/>
      <c r="P22" s="197"/>
      <c r="Q22" s="295">
        <f t="shared" si="49"/>
        <v>0</v>
      </c>
      <c r="R22" s="191" t="str">
        <f t="shared" si="50"/>
        <v>X</v>
      </c>
      <c r="S22" s="191"/>
      <c r="T22" s="191"/>
      <c r="U22" s="182"/>
      <c r="V22" s="162"/>
      <c r="W22" s="164"/>
      <c r="X22" s="162"/>
      <c r="Y22" s="31">
        <f>IF($X22&lt;&gt;"도비",IF($V22="국도비","직접입력",SUM($L22:$M22)),)</f>
        <v>0</v>
      </c>
      <c r="Z22" s="31">
        <f>IF($X22="도비",SUM($L22:$M22),IF($V22="국도비","직접입력",SUM($L22:$M22)-$Y22))</f>
        <v>0</v>
      </c>
      <c r="AA22" s="181" t="str">
        <f>IF(SUM($L22:$M22)=SUM($Y22:$Z22),"OK","검토")</f>
        <v>OK</v>
      </c>
      <c r="AC22" s="181"/>
      <c r="AD22" s="31">
        <f>IF($X22&lt;&gt;"도비",IF($V22="국도비","직접입력",SUM($O22:$P22)),)</f>
        <v>0</v>
      </c>
      <c r="AE22" s="31">
        <f>IF($X22="도비",SUM(O22:P22),IF($V22="국도비","직접입력",SUM(O22:P22)-AD22))</f>
        <v>0</v>
      </c>
      <c r="AF22" s="181" t="str">
        <f>IF(SUM(O22:P22)=SUM(AD22:AE22),"OK","검토")</f>
        <v>OK</v>
      </c>
      <c r="AH22" s="181" t="str">
        <f t="shared" ref="AH22" si="60">IF(X22="","",IF(X22="도비","세입없음","직접입력"))</f>
        <v/>
      </c>
      <c r="AJ22" s="180" t="str">
        <f>IF(AH22="","",COUNTIF($AH$7:$AH$22,AH22))</f>
        <v/>
      </c>
      <c r="AK22" s="191" t="str">
        <f t="shared" ref="AK22" si="61">IF(X22="","",IF(AND(X22="도비",AH22="세입없음"),"OK",IF(AND(X22&lt;&gt;"도비",AH22&lt;&gt;""),"OK","@@")))</f>
        <v/>
      </c>
      <c r="AM22" s="181" t="str">
        <f t="array" ref="AM22">IF(C22="","",INDEX(구분표!$I$2:$I$311, MATCH(1,(구분표!$E$2:$E$311='1추특출'!B22)*(구분표!$F$2:$F$311='1추특출'!C22)*(구분표!$G$2:$G$311='1추특출'!A22),0)))</f>
        <v/>
      </c>
      <c r="AO22" s="181"/>
    </row>
    <row r="23" spans="1:41" ht="50.1" customHeight="1">
      <c r="V23" s="164"/>
      <c r="W23" s="164"/>
      <c r="X23" s="164"/>
    </row>
    <row r="24" spans="1:41" ht="50.1" customHeight="1">
      <c r="V24" s="164"/>
      <c r="W24" s="164"/>
      <c r="X24" s="164"/>
    </row>
    <row r="25" spans="1:41" ht="50.1" customHeight="1">
      <c r="V25" s="164"/>
      <c r="W25" s="164"/>
      <c r="X25" s="164"/>
    </row>
  </sheetData>
  <sheetProtection formatCells="0" autoFilter="0"/>
  <autoFilter ref="A6:AO22"/>
  <mergeCells count="29"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AH4:AH5"/>
    <mergeCell ref="AJ4:AJ5"/>
    <mergeCell ref="AK4:AK5"/>
    <mergeCell ref="AM4:AM5"/>
    <mergeCell ref="AO4:AO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C7:AC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3" t="s">
        <v>587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O2" s="164"/>
      <c r="P2" s="261">
        <f>P6-J6</f>
        <v>0</v>
      </c>
      <c r="X2" s="39" t="s">
        <v>437</v>
      </c>
      <c r="AC2" s="39" t="s">
        <v>437</v>
      </c>
    </row>
    <row r="3" spans="1:45" ht="20.25" customHeight="1">
      <c r="J3" s="170">
        <f t="shared" ref="J3:P3" si="0">SUM(J7:J997)/2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IF(X6='1추기금출'!X6,"OK","@@")</f>
        <v>OK</v>
      </c>
      <c r="Y3" s="44" t="str">
        <f>IF(Y6='1추기금출'!Y6,"OK","@@")</f>
        <v>OK</v>
      </c>
      <c r="Z3" s="44" t="str">
        <f>IF(COUNTIF(Z6:Z21,"검토")&gt;0,"@@","OK")</f>
        <v>OK</v>
      </c>
      <c r="AC3" s="44" t="str">
        <f>IF(AC6='1추기금출'!AC6,"OK","@@")</f>
        <v>OK</v>
      </c>
      <c r="AD3" s="168">
        <f>N6+O6-AC6-AD6</f>
        <v>0</v>
      </c>
      <c r="AE3" s="44" t="str">
        <f>IF(COUNTIF(AE6:AE21,"검토")&gt;0,"@@","OK")</f>
        <v>OK</v>
      </c>
    </row>
    <row r="4" spans="1:45" s="289" customFormat="1" ht="30" customHeight="1">
      <c r="A4" s="432" t="s">
        <v>410</v>
      </c>
      <c r="B4" s="425" t="s">
        <v>411</v>
      </c>
      <c r="C4" s="426" t="s">
        <v>412</v>
      </c>
      <c r="D4" s="427" t="s">
        <v>418</v>
      </c>
      <c r="E4" s="428" t="s">
        <v>567</v>
      </c>
      <c r="F4" s="429" t="s">
        <v>566</v>
      </c>
      <c r="G4" s="423" t="s">
        <v>569</v>
      </c>
      <c r="H4" s="366" t="s">
        <v>612</v>
      </c>
      <c r="I4" s="366" t="s">
        <v>613</v>
      </c>
      <c r="J4" s="348" t="s">
        <v>614</v>
      </c>
      <c r="K4" s="359" t="s">
        <v>615</v>
      </c>
      <c r="L4" s="360"/>
      <c r="M4" s="361" t="s">
        <v>616</v>
      </c>
      <c r="N4" s="363" t="s">
        <v>617</v>
      </c>
      <c r="O4" s="364"/>
      <c r="P4" s="344" t="s">
        <v>618</v>
      </c>
      <c r="Q4" s="422" t="s">
        <v>417</v>
      </c>
      <c r="R4" s="377" t="s">
        <v>619</v>
      </c>
      <c r="S4" s="377" t="s">
        <v>620</v>
      </c>
      <c r="T4" s="395" t="s">
        <v>416</v>
      </c>
      <c r="U4" s="404" t="s">
        <v>420</v>
      </c>
      <c r="V4" s="288"/>
      <c r="W4" s="405" t="s">
        <v>421</v>
      </c>
      <c r="X4" s="431" t="s">
        <v>422</v>
      </c>
      <c r="Y4" s="431"/>
      <c r="Z4" s="431"/>
      <c r="AB4" s="396" t="s">
        <v>421</v>
      </c>
      <c r="AC4" s="399" t="s">
        <v>426</v>
      </c>
      <c r="AD4" s="399"/>
      <c r="AE4" s="399"/>
      <c r="AG4" s="396" t="s">
        <v>427</v>
      </c>
      <c r="AI4" s="397" t="s">
        <v>428</v>
      </c>
      <c r="AK4" s="397" t="s">
        <v>429</v>
      </c>
      <c r="AM4" s="398" t="s">
        <v>430</v>
      </c>
      <c r="AN4" s="398"/>
      <c r="AO4" s="398"/>
      <c r="AQ4" s="399" t="s">
        <v>433</v>
      </c>
      <c r="AR4" s="399"/>
      <c r="AS4" s="399"/>
    </row>
    <row r="5" spans="1:45" s="289" customFormat="1" ht="18" customHeight="1">
      <c r="A5" s="433"/>
      <c r="B5" s="410"/>
      <c r="C5" s="412"/>
      <c r="D5" s="406"/>
      <c r="E5" s="415"/>
      <c r="F5" s="430"/>
      <c r="G5" s="406"/>
      <c r="H5" s="367"/>
      <c r="I5" s="368"/>
      <c r="J5" s="349"/>
      <c r="K5" s="325" t="s">
        <v>414</v>
      </c>
      <c r="L5" s="325" t="s">
        <v>415</v>
      </c>
      <c r="M5" s="362"/>
      <c r="N5" s="321" t="s">
        <v>414</v>
      </c>
      <c r="O5" s="321" t="s">
        <v>415</v>
      </c>
      <c r="P5" s="345"/>
      <c r="Q5" s="402"/>
      <c r="R5" s="378"/>
      <c r="S5" s="378"/>
      <c r="T5" s="370"/>
      <c r="U5" s="405"/>
      <c r="V5" s="288"/>
      <c r="W5" s="405"/>
      <c r="X5" s="297" t="s">
        <v>423</v>
      </c>
      <c r="Y5" s="297" t="s">
        <v>424</v>
      </c>
      <c r="Z5" s="297" t="s">
        <v>425</v>
      </c>
      <c r="AB5" s="396"/>
      <c r="AC5" s="290" t="s">
        <v>423</v>
      </c>
      <c r="AD5" s="290" t="s">
        <v>424</v>
      </c>
      <c r="AE5" s="290" t="s">
        <v>425</v>
      </c>
      <c r="AG5" s="396"/>
      <c r="AI5" s="396"/>
      <c r="AK5" s="396"/>
      <c r="AM5" s="290" t="s">
        <v>431</v>
      </c>
      <c r="AN5" s="290" t="s">
        <v>432</v>
      </c>
      <c r="AO5" s="290" t="s">
        <v>425</v>
      </c>
      <c r="AQ5" s="290" t="s">
        <v>431</v>
      </c>
      <c r="AR5" s="290" t="s">
        <v>432</v>
      </c>
      <c r="AS5" s="290" t="s">
        <v>425</v>
      </c>
    </row>
    <row r="6" spans="1:45" ht="50.1" customHeight="1">
      <c r="A6" s="306" t="s">
        <v>434</v>
      </c>
      <c r="B6" s="307"/>
      <c r="C6" s="307"/>
      <c r="D6" s="307"/>
      <c r="E6" s="316"/>
      <c r="F6" s="307"/>
      <c r="G6" s="309"/>
      <c r="H6" s="304">
        <f>SUBTOTAL(9,H7:H21)</f>
        <v>0</v>
      </c>
      <c r="I6" s="304">
        <f t="shared" ref="I6:P6" si="1">SUBTOTAL(9,I7:I21)</f>
        <v>0</v>
      </c>
      <c r="J6" s="304">
        <f t="shared" si="1"/>
        <v>0</v>
      </c>
      <c r="K6" s="310">
        <f t="shared" si="1"/>
        <v>0</v>
      </c>
      <c r="L6" s="310">
        <f t="shared" si="1"/>
        <v>0</v>
      </c>
      <c r="M6" s="311">
        <f t="shared" si="1"/>
        <v>0</v>
      </c>
      <c r="N6" s="310">
        <f t="shared" si="1"/>
        <v>0</v>
      </c>
      <c r="O6" s="310">
        <f t="shared" si="1"/>
        <v>0</v>
      </c>
      <c r="P6" s="310">
        <f t="shared" si="1"/>
        <v>0</v>
      </c>
      <c r="Q6" s="317">
        <f>SUBTOTAL(9,Q7:Q21)/2</f>
        <v>0</v>
      </c>
      <c r="R6" s="317"/>
      <c r="S6" s="317"/>
      <c r="T6" s="307"/>
      <c r="U6" s="19"/>
      <c r="W6" s="19"/>
      <c r="X6" s="30">
        <f>SUBTOTAL(9,X7:X21)</f>
        <v>0</v>
      </c>
      <c r="Y6" s="30">
        <f>SUBTOTAL(9,Y7:Y21)</f>
        <v>0</v>
      </c>
      <c r="Z6" s="47" t="str">
        <f>IF(SUM($K6:$L6)=SUM($X6:$Y6),"OK","검토")</f>
        <v>OK</v>
      </c>
      <c r="AB6" s="19"/>
      <c r="AC6" s="30">
        <f>SUBTOTAL(9,AC7:AC21)</f>
        <v>0</v>
      </c>
      <c r="AD6" s="30">
        <f>SUBTOTAL(9,AD7:AD21)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SUBTOTAL(9,AM7:AM21)</f>
        <v>0</v>
      </c>
      <c r="AN6" s="30">
        <f>SUBTOTAL(9,AN7:AN21)</f>
        <v>0</v>
      </c>
      <c r="AO6" s="35" t="str">
        <f>IF(COUNTIF(AO7:AO21,"@@")&gt;0,"@@","OK")</f>
        <v>OK</v>
      </c>
      <c r="AQ6" s="30">
        <f>SUBTOTAL(9,AQ7:AQ21)</f>
        <v>0</v>
      </c>
      <c r="AR6" s="30">
        <f>SUBTOTAL(9,AR7:AR21)</f>
        <v>0</v>
      </c>
      <c r="AS6" s="35" t="str">
        <f>IF(COUNTIF(AS7:AS21,"@@")&gt;0,"@@","OK")</f>
        <v>OK</v>
      </c>
    </row>
    <row r="7" spans="1:45" ht="50.1" customHeight="1">
      <c r="A7" s="187" t="s">
        <v>585</v>
      </c>
      <c r="B7" s="188"/>
      <c r="C7" s="189"/>
      <c r="D7" s="188"/>
      <c r="E7" s="189"/>
      <c r="F7" s="188"/>
      <c r="G7" s="171"/>
      <c r="H7" s="198">
        <f t="shared" ref="H7:P7" si="2">SUBTOTAL(9,H8:H9)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 t="str">
        <f>IF(AI7="","",IF(W7="도비","세입없음",CONCATENATE(AI7,"-",COUNTIF($AI$7:AI7,AI7))))</f>
        <v/>
      </c>
      <c r="AI7" s="20" t="str">
        <f t="array" ref="AI7">IF(C7="","",INDEX(구분표!$I$2:$I$311, MATCH(1,(구분표!$E$2:$E$311='1추기금입'!B7)*(구분표!$F$2:$F$311='1추기금입'!C7)*(구분표!$G$2:$G$311='1추기금입'!A7),0)))</f>
        <v/>
      </c>
      <c r="AK7" s="20"/>
      <c r="AM7" s="31"/>
      <c r="AN7" s="31"/>
      <c r="AO7" s="20"/>
      <c r="AQ7" s="31">
        <f>IF(AG7="",0,SUMIFS('1추일출'!$AE$6:$AE$18,'1추일출'!$AI$6:$AI$18,'1추기금입'!$AG7))</f>
        <v>0</v>
      </c>
      <c r="AR7" s="31" t="str">
        <f>IF(AG7="","",COUNTIFS('1추일출'!$AI$6:$AI$18,AG7))</f>
        <v/>
      </c>
      <c r="AS7" s="20" t="str">
        <f>IF(AC7=AQ7,"OK","@@")</f>
        <v>OK</v>
      </c>
    </row>
    <row r="8" spans="1:45" ht="50.1" customHeight="1">
      <c r="A8" s="216"/>
      <c r="B8" s="217"/>
      <c r="C8" s="218"/>
      <c r="D8" s="185"/>
      <c r="E8" s="186"/>
      <c r="F8" s="185"/>
      <c r="G8" s="175"/>
      <c r="H8" s="31"/>
      <c r="I8" s="31"/>
      <c r="J8" s="323" t="str">
        <f>IF(D8="","",H8-I8)</f>
        <v/>
      </c>
      <c r="K8" s="31"/>
      <c r="L8" s="33"/>
      <c r="M8" s="37">
        <f>SUM(J8:L8)</f>
        <v>0</v>
      </c>
      <c r="N8" s="292"/>
      <c r="O8" s="195"/>
      <c r="P8" s="293">
        <f t="shared" ref="P8:P9" si="3">SUM(J8,N8,O8)</f>
        <v>0</v>
      </c>
      <c r="Q8" s="191" t="str">
        <f t="shared" ref="Q8:Q9" si="4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>IF(AI8="","",IF(W8="도비","세입없음",CONCATENATE(AI8,"-",COUNTIF($AI$7:AI8,AI8))))</f>
        <v/>
      </c>
      <c r="AI8" s="20" t="str">
        <f t="array" ref="AI8">IF(C8="","",INDEX(구분표!$I$2:$I$311, MATCH(1,(구분표!$E$2:$E$311='1추기금입'!B8)*(구분표!$F$2:$F$311='1추기금입'!C8)*(구분표!$G$2:$G$311='1추기금입'!A8),0)))</f>
        <v/>
      </c>
      <c r="AK8" s="20"/>
      <c r="AM8" s="31">
        <f>IF(AG8="",0,SUMIFS('1추기금출'!$Y$6:$Y$634,'1추기금출'!$AH$6:$AH$634,'1추기금입'!$AG8))</f>
        <v>0</v>
      </c>
      <c r="AN8" s="31" t="str">
        <f>IF(AG8="","",COUNTIFS('1추기금출'!$AH$6:$AH$634,'1추기금입'!AG8))</f>
        <v/>
      </c>
      <c r="AO8" s="20" t="str">
        <f t="shared" ref="AO8:AO9" si="5">IF(X8=AM8,"OK","@@")</f>
        <v>OK</v>
      </c>
      <c r="AQ8" s="31">
        <f>IF(AG8="",0,SUMIFS('1추일출'!$AE$6:$AE$18,'1추일출'!$AI$6:$AI$18,'1추기금입'!$AG8))</f>
        <v>0</v>
      </c>
      <c r="AR8" s="31" t="str">
        <f>IF(AG8="","",COUNTIFS('1추일출'!$AI$6:$AI$18,AG8))</f>
        <v/>
      </c>
      <c r="AS8" s="20" t="str">
        <f t="shared" ref="AS8:AS9" si="6">IF(AC8=AQ8,"OK","@@")</f>
        <v>OK</v>
      </c>
    </row>
    <row r="9" spans="1:45" ht="50.1" customHeight="1">
      <c r="A9" s="184"/>
      <c r="B9" s="180"/>
      <c r="C9" s="183"/>
      <c r="D9" s="185"/>
      <c r="E9" s="186"/>
      <c r="F9" s="185"/>
      <c r="G9" s="185"/>
      <c r="H9" s="31"/>
      <c r="I9" s="31"/>
      <c r="J9" s="323" t="str">
        <f>IF(D9="","",H9-I9)</f>
        <v/>
      </c>
      <c r="K9" s="31"/>
      <c r="L9" s="33"/>
      <c r="M9" s="37">
        <f t="shared" ref="M9" si="7">SUM(J9:L9)</f>
        <v>0</v>
      </c>
      <c r="N9" s="292"/>
      <c r="O9" s="195"/>
      <c r="P9" s="293">
        <f t="shared" si="3"/>
        <v>0</v>
      </c>
      <c r="Q9" s="191" t="str">
        <f t="shared" si="4"/>
        <v>X</v>
      </c>
      <c r="R9" s="191"/>
      <c r="S9" s="191"/>
      <c r="T9" s="192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MATCH(1,(구분표!$E$2:$E$311='1추기금입'!B9)*(구분표!$F$2:$F$311='1추기금입'!C9)*(구분표!$G$2:$G$311='1추기금입'!A9),0)))</f>
        <v/>
      </c>
      <c r="AK9" s="20"/>
      <c r="AM9" s="31">
        <f>IF(AG9="",0,SUMIFS('1추기금출'!$Y$6:$Y$634,'1추기금출'!$AH$6:$AH$634,'1추기금입'!$AG9))</f>
        <v>0</v>
      </c>
      <c r="AN9" s="31" t="str">
        <f>IF(AG9="","",COUNTIFS('1추일출'!$AI$6:$AI$18,'1추기금입'!AG9))</f>
        <v/>
      </c>
      <c r="AO9" s="20" t="str">
        <f t="shared" si="5"/>
        <v>OK</v>
      </c>
      <c r="AQ9" s="31">
        <f>IF(AG9="",0,SUMIFS('1추일출'!$AE$6:$AE$18,'1추일출'!$AI$6:$AI$18,'1추기금입'!$AG9))</f>
        <v>0</v>
      </c>
      <c r="AR9" s="31" t="str">
        <f>IF(AG9="","",COUNTIFS('1추일출'!$AI$6:$AI$18,AG9))</f>
        <v/>
      </c>
      <c r="AS9" s="20" t="str">
        <f t="shared" si="6"/>
        <v>OK</v>
      </c>
    </row>
    <row r="10" spans="1:45" ht="50.1" customHeight="1">
      <c r="A10" s="187" t="s">
        <v>585</v>
      </c>
      <c r="B10" s="188"/>
      <c r="C10" s="189"/>
      <c r="D10" s="188"/>
      <c r="E10" s="189"/>
      <c r="F10" s="188"/>
      <c r="G10" s="174"/>
      <c r="H10" s="198">
        <f t="shared" ref="H10:P10" si="8">SUBTOTAL(9,H11:H12)</f>
        <v>0</v>
      </c>
      <c r="I10" s="198">
        <f t="shared" si="8"/>
        <v>0</v>
      </c>
      <c r="J10" s="198">
        <f t="shared" si="8"/>
        <v>0</v>
      </c>
      <c r="K10" s="198">
        <f t="shared" si="8"/>
        <v>0</v>
      </c>
      <c r="L10" s="198">
        <f t="shared" si="8"/>
        <v>0</v>
      </c>
      <c r="M10" s="199">
        <f t="shared" si="8"/>
        <v>0</v>
      </c>
      <c r="N10" s="198">
        <f t="shared" si="8"/>
        <v>0</v>
      </c>
      <c r="O10" s="198">
        <f t="shared" si="8"/>
        <v>0</v>
      </c>
      <c r="P10" s="198">
        <f t="shared" si="8"/>
        <v>0</v>
      </c>
      <c r="Q10" s="194"/>
      <c r="R10" s="194"/>
      <c r="S10" s="194"/>
      <c r="T10" s="190"/>
      <c r="U10" s="20"/>
      <c r="W10" s="20"/>
      <c r="X10" s="31"/>
      <c r="Y10" s="31"/>
      <c r="Z10" s="20"/>
      <c r="AB10" s="20"/>
      <c r="AC10" s="31"/>
      <c r="AD10" s="31"/>
      <c r="AE10" s="20"/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MATCH(1,(구분표!$E$2:$E$311='1추기금입'!B10)*(구분표!$F$2:$F$311='1추기금입'!C10)*(구분표!$G$2:$G$311='1추기금입'!A10),0)))</f>
        <v/>
      </c>
      <c r="AK10" s="20"/>
      <c r="AM10" s="31"/>
      <c r="AN10" s="31"/>
      <c r="AO10" s="20"/>
      <c r="AQ10" s="31">
        <f>IF(AG10="",0,SUMIFS('1추일출'!$AE$6:$AE$18,'1추일출'!$AI$6:$AI$18,'1추기금입'!$AG10))</f>
        <v>0</v>
      </c>
      <c r="AR10" s="31" t="str">
        <f>IF(AG10="","",COUNTIFS('1추일출'!$AI$6:$AI$18,AG10))</f>
        <v/>
      </c>
      <c r="AS10" s="20" t="str">
        <f t="shared" ref="AS10:AS12" si="9">IF(AC10=AQ10,"OK","@@")</f>
        <v>OK</v>
      </c>
    </row>
    <row r="11" spans="1:45" ht="50.1" customHeight="1">
      <c r="A11" s="184"/>
      <c r="B11" s="180"/>
      <c r="C11" s="183"/>
      <c r="D11" s="185"/>
      <c r="E11" s="186"/>
      <c r="F11" s="185"/>
      <c r="G11" s="175"/>
      <c r="H11" s="31"/>
      <c r="I11" s="31"/>
      <c r="J11" s="323" t="str">
        <f t="shared" ref="J11" si="10">IF(D11="","",H11-I11)</f>
        <v/>
      </c>
      <c r="K11" s="31"/>
      <c r="L11" s="33"/>
      <c r="M11" s="37">
        <f>SUM(J11:L11)</f>
        <v>0</v>
      </c>
      <c r="N11" s="292"/>
      <c r="O11" s="195"/>
      <c r="P11" s="293">
        <f t="shared" ref="P11:P12" si="11">SUM(J11,N11,O11)</f>
        <v>0</v>
      </c>
      <c r="Q11" s="191" t="str">
        <f t="shared" ref="Q11:Q12" si="12">IF(AND((M11=0),(P11&gt;0)),"O",IF(AND((K11&lt;0),(M11-P11&lt;0)),"O","X"))</f>
        <v>X</v>
      </c>
      <c r="R11" s="191"/>
      <c r="S11" s="191"/>
      <c r="T11" s="192"/>
      <c r="U11" s="20"/>
      <c r="W11" s="20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20" t="str">
        <f>IF(SUM($K11:$L11)=SUM($X11:$Y11),"OK","검토")</f>
        <v>OK</v>
      </c>
      <c r="AB11" s="20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20" t="str">
        <f>IF(SUM(N11:O11)=SUM(AC11:AD11),"OK","검토")</f>
        <v>OK</v>
      </c>
      <c r="AG11" s="20" t="str">
        <f>IF(AI11="","",IF(W11="도비","세입없음",CONCATENATE(AI11,"-",COUNTIF($AI$7:AI11,AI11))))</f>
        <v/>
      </c>
      <c r="AI11" s="20" t="str">
        <f t="array" ref="AI11">IF(C11="","",INDEX(구분표!$I$2:$I$311, MATCH(1,(구분표!$E$2:$E$311='1추기금입'!B11)*(구분표!$F$2:$F$311='1추기금입'!C11)*(구분표!$G$2:$G$311='1추기금입'!A11),0)))</f>
        <v/>
      </c>
      <c r="AK11" s="20"/>
      <c r="AM11" s="31">
        <f>IF(AG11="",0,SUMIFS('1추기금출'!$Y$6:$Y$634,'1추기금출'!$AH$6:$AH$634,'1추기금입'!$AG11))</f>
        <v>0</v>
      </c>
      <c r="AN11" s="31" t="str">
        <f>IF(AG11="","",COUNTIFS('1추기금출'!$AH$6:$AH$634,'1추기금입'!AG11))</f>
        <v/>
      </c>
      <c r="AO11" s="20" t="str">
        <f t="shared" ref="AO11:AO12" si="13">IF(X11=AM11,"OK","@@")</f>
        <v>OK</v>
      </c>
      <c r="AQ11" s="31">
        <f>IF(AG11="",0,SUMIFS('1추일출'!$AE$6:$AE$18,'1추일출'!$AI$6:$AI$18,'1추기금입'!$AG11))</f>
        <v>0</v>
      </c>
      <c r="AR11" s="31" t="str">
        <f>IF(AG11="","",COUNTIFS('1추일출'!$AI$6:$AI$18,AG11))</f>
        <v/>
      </c>
      <c r="AS11" s="20" t="str">
        <f t="shared" si="9"/>
        <v>OK</v>
      </c>
    </row>
    <row r="12" spans="1:45" ht="50.1" customHeight="1">
      <c r="A12" s="184"/>
      <c r="B12" s="180"/>
      <c r="C12" s="183"/>
      <c r="D12" s="185"/>
      <c r="E12" s="186"/>
      <c r="F12" s="185"/>
      <c r="G12" s="175"/>
      <c r="H12" s="31"/>
      <c r="I12" s="31"/>
      <c r="J12" s="323" t="str">
        <f>IF(D12="","",H12-I12)</f>
        <v/>
      </c>
      <c r="K12" s="31"/>
      <c r="L12" s="33"/>
      <c r="M12" s="37">
        <f t="shared" ref="M12" si="14">SUM(J12:L12)</f>
        <v>0</v>
      </c>
      <c r="N12" s="292"/>
      <c r="O12" s="195"/>
      <c r="P12" s="293">
        <f t="shared" si="11"/>
        <v>0</v>
      </c>
      <c r="Q12" s="191" t="str">
        <f t="shared" si="12"/>
        <v>X</v>
      </c>
      <c r="R12" s="191"/>
      <c r="S12" s="191"/>
      <c r="T12" s="192"/>
      <c r="U12" s="20"/>
      <c r="W12" s="20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20" t="str">
        <f>IF(SUM($K12:$L12)=SUM($X12:$Y12),"OK","검토")</f>
        <v>OK</v>
      </c>
      <c r="AB12" s="20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20" t="str">
        <f>IF(SUM(N12:O12)=SUM(AC12:AD12),"OK","검토")</f>
        <v>OK</v>
      </c>
      <c r="AG12" s="20" t="str">
        <f>IF(AI12="","",IF(W12="도비","세입없음",CONCATENATE(AI12,"-",COUNTIF($AI$7:AI12,AI12))))</f>
        <v/>
      </c>
      <c r="AI12" s="20" t="str">
        <f t="array" ref="AI12">IF(C12="","",INDEX(구분표!$I$2:$I$311, MATCH(1,(구분표!$E$2:$E$311='1추기금입'!B12)*(구분표!$F$2:$F$311='1추기금입'!C12)*(구분표!$G$2:$G$311='1추기금입'!A12),0)))</f>
        <v/>
      </c>
      <c r="AK12" s="20"/>
      <c r="AM12" s="31">
        <f>IF(AG12="",0,SUMIFS('1추기금출'!$Y$6:$Y$634,'1추기금출'!$AH$6:$AH$634,'1추기금입'!$AG12))</f>
        <v>0</v>
      </c>
      <c r="AN12" s="31" t="str">
        <f>IF(AG12="","",COUNTIFS('1추일출'!$AI$6:$AI$18,'1추기금입'!AG12))</f>
        <v/>
      </c>
      <c r="AO12" s="20" t="str">
        <f t="shared" si="13"/>
        <v>OK</v>
      </c>
      <c r="AQ12" s="31">
        <f>IF(AG12="",0,SUMIFS('1추일출'!$AE$6:$AE$18,'1추일출'!$AI$6:$AI$18,'1추기금입'!$AG12))</f>
        <v>0</v>
      </c>
      <c r="AR12" s="31" t="str">
        <f>IF(AG12="","",COUNTIFS('1추일출'!$AI$6:$AI$18,AG12))</f>
        <v/>
      </c>
      <c r="AS12" s="20" t="str">
        <f t="shared" si="9"/>
        <v>OK</v>
      </c>
    </row>
    <row r="13" spans="1:45" ht="50.1" customHeight="1">
      <c r="A13" s="187" t="s">
        <v>585</v>
      </c>
      <c r="B13" s="188"/>
      <c r="C13" s="189"/>
      <c r="D13" s="188"/>
      <c r="E13" s="189"/>
      <c r="F13" s="188"/>
      <c r="G13" s="174"/>
      <c r="H13" s="198">
        <f t="shared" ref="H13:P13" si="15">SUBTOTAL(9,H14:H15)</f>
        <v>0</v>
      </c>
      <c r="I13" s="198">
        <f t="shared" si="15"/>
        <v>0</v>
      </c>
      <c r="J13" s="198">
        <f t="shared" si="15"/>
        <v>0</v>
      </c>
      <c r="K13" s="198">
        <f t="shared" si="15"/>
        <v>0</v>
      </c>
      <c r="L13" s="198">
        <f t="shared" si="15"/>
        <v>0</v>
      </c>
      <c r="M13" s="199">
        <f t="shared" si="15"/>
        <v>0</v>
      </c>
      <c r="N13" s="198">
        <f t="shared" si="15"/>
        <v>0</v>
      </c>
      <c r="O13" s="198">
        <f t="shared" si="15"/>
        <v>0</v>
      </c>
      <c r="P13" s="198">
        <f t="shared" si="15"/>
        <v>0</v>
      </c>
      <c r="Q13" s="194"/>
      <c r="R13" s="194"/>
      <c r="S13" s="194"/>
      <c r="T13" s="190"/>
      <c r="U13" s="20"/>
      <c r="W13" s="20"/>
      <c r="X13" s="31"/>
      <c r="Y13" s="31"/>
      <c r="Z13" s="20"/>
      <c r="AB13" s="20"/>
      <c r="AC13" s="31"/>
      <c r="AD13" s="31"/>
      <c r="AE13" s="20"/>
      <c r="AG13" s="20" t="str">
        <f>IF(AI13="","",IF(W13="도비","세입없음",CONCATENATE(AI13,"-",COUNTIF($AI$7:AI13,AI13))))</f>
        <v/>
      </c>
      <c r="AI13" s="20" t="str">
        <f t="array" ref="AI13">IF(C13="","",INDEX(구분표!$I$2:$I$311, MATCH(1,(구분표!$E$2:$E$311='1추기금입'!B13)*(구분표!$F$2:$F$311='1추기금입'!C13)*(구분표!$G$2:$G$311='1추기금입'!A13),0)))</f>
        <v/>
      </c>
      <c r="AK13" s="20"/>
      <c r="AM13" s="31"/>
      <c r="AN13" s="31"/>
      <c r="AO13" s="20"/>
      <c r="AQ13" s="31">
        <f>IF(AG13="",0,SUMIFS('1추일출'!$AE$6:$AE$18,'1추일출'!$AI$6:$AI$18,'1추기금입'!$AG13))</f>
        <v>0</v>
      </c>
      <c r="AR13" s="31" t="str">
        <f>IF(AG13="","",COUNTIFS('1추일출'!$AI$6:$AI$18,AG13))</f>
        <v/>
      </c>
      <c r="AS13" s="20" t="str">
        <f t="shared" ref="AS13:AS18" si="16">IF(AC13=AQ13,"OK","@@")</f>
        <v>OK</v>
      </c>
    </row>
    <row r="14" spans="1:45" ht="50.1" customHeight="1">
      <c r="A14" s="184"/>
      <c r="B14" s="180"/>
      <c r="C14" s="183"/>
      <c r="D14" s="185"/>
      <c r="E14" s="186"/>
      <c r="F14" s="185"/>
      <c r="G14" s="175"/>
      <c r="H14" s="31"/>
      <c r="I14" s="31"/>
      <c r="J14" s="323" t="str">
        <f t="shared" ref="J14" si="17">IF(D14="","",H14-I14)</f>
        <v/>
      </c>
      <c r="K14" s="31"/>
      <c r="L14" s="33"/>
      <c r="M14" s="37">
        <f>SUM(J14:L14)</f>
        <v>0</v>
      </c>
      <c r="N14" s="292"/>
      <c r="O14" s="195"/>
      <c r="P14" s="293">
        <f t="shared" ref="P14:P15" si="18">SUM(J14,N14,O14)</f>
        <v>0</v>
      </c>
      <c r="Q14" s="191" t="str">
        <f t="shared" ref="Q14:Q15" si="19">IF(AND((M14=0),(P14&gt;0)),"O",IF(AND((K14&lt;0),(M14-P14&lt;0)),"O","X"))</f>
        <v>X</v>
      </c>
      <c r="R14" s="191"/>
      <c r="S14" s="191"/>
      <c r="T14" s="192"/>
      <c r="U14" s="20"/>
      <c r="W14" s="20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20" t="str">
        <f>IF(SUM($K14:$L14)=SUM($X14:$Y14),"OK","검토")</f>
        <v>OK</v>
      </c>
      <c r="AB14" s="20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20" t="str">
        <f>IF(SUM(N14:O14)=SUM(AC14:AD14),"OK","검토")</f>
        <v>OK</v>
      </c>
      <c r="AG14" s="20" t="str">
        <f>IF(AI14="","",IF(W14="도비","세입없음",CONCATENATE(AI14,"-",COUNTIF($AI$7:AI14,AI14))))</f>
        <v/>
      </c>
      <c r="AI14" s="20" t="str">
        <f t="array" ref="AI14">IF(C14="","",INDEX(구분표!$I$2:$I$311, MATCH(1,(구분표!$E$2:$E$311='1추기금입'!B14)*(구분표!$F$2:$F$311='1추기금입'!C14)*(구분표!$G$2:$G$311='1추기금입'!A14),0)))</f>
        <v/>
      </c>
      <c r="AK14" s="20"/>
      <c r="AM14" s="31">
        <f>IF(AG14="",0,SUMIFS('1추기금출'!$Y$6:$Y$634,'1추기금출'!$AH$6:$AH$634,'1추기금입'!$AG14))</f>
        <v>0</v>
      </c>
      <c r="AN14" s="31" t="str">
        <f>IF(AG14="","",COUNTIFS('1추기금출'!$AH$6:$AH$634,'1추기금입'!AG14))</f>
        <v/>
      </c>
      <c r="AO14" s="20" t="str">
        <f t="shared" ref="AO14:AO15" si="20">IF(X14=AM14,"OK","@@")</f>
        <v>OK</v>
      </c>
      <c r="AQ14" s="31">
        <f>IF(AG14="",0,SUMIFS('1추일출'!$AE$6:$AE$18,'1추일출'!$AI$6:$AI$18,'1추기금입'!$AG14))</f>
        <v>0</v>
      </c>
      <c r="AR14" s="31" t="str">
        <f>IF(AG14="","",COUNTIFS('1추일출'!$AI$6:$AI$18,AG14))</f>
        <v/>
      </c>
      <c r="AS14" s="20" t="str">
        <f t="shared" si="16"/>
        <v>OK</v>
      </c>
    </row>
    <row r="15" spans="1:45" ht="50.1" customHeight="1">
      <c r="A15" s="184"/>
      <c r="B15" s="180"/>
      <c r="C15" s="183"/>
      <c r="D15" s="185"/>
      <c r="E15" s="186"/>
      <c r="F15" s="185"/>
      <c r="G15" s="175"/>
      <c r="H15" s="31"/>
      <c r="I15" s="31"/>
      <c r="J15" s="323" t="str">
        <f>IF(D15="","",H15-I15)</f>
        <v/>
      </c>
      <c r="K15" s="31"/>
      <c r="L15" s="33"/>
      <c r="M15" s="37">
        <f t="shared" ref="M15" si="21">SUM(J15:L15)</f>
        <v>0</v>
      </c>
      <c r="N15" s="292"/>
      <c r="O15" s="195"/>
      <c r="P15" s="293">
        <f t="shared" si="18"/>
        <v>0</v>
      </c>
      <c r="Q15" s="191" t="str">
        <f t="shared" si="19"/>
        <v>X</v>
      </c>
      <c r="R15" s="191"/>
      <c r="S15" s="191"/>
      <c r="T15" s="192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MATCH(1,(구분표!$E$2:$E$311='1추기금입'!B15)*(구분표!$F$2:$F$311='1추기금입'!C15)*(구분표!$G$2:$G$311='1추기금입'!A15),0)))</f>
        <v/>
      </c>
      <c r="AK15" s="20"/>
      <c r="AM15" s="31">
        <f>IF(AG15="",0,SUMIFS('1추기금출'!$Y$6:$Y$634,'1추기금출'!$AH$6:$AH$634,'1추기금입'!$AG15))</f>
        <v>0</v>
      </c>
      <c r="AN15" s="31" t="str">
        <f>IF(AG15="","",COUNTIFS('1추일출'!$AI$6:$AI$18,'1추기금입'!AG15))</f>
        <v/>
      </c>
      <c r="AO15" s="20" t="str">
        <f t="shared" si="20"/>
        <v>OK</v>
      </c>
      <c r="AQ15" s="31">
        <f>IF(AG15="",0,SUMIFS('1추일출'!$AE$6:$AE$18,'1추일출'!$AI$6:$AI$18,'1추기금입'!$AG15))</f>
        <v>0</v>
      </c>
      <c r="AR15" s="31" t="str">
        <f>IF(AG15="","",COUNTIFS('1추일출'!$AI$6:$AI$18,AG15))</f>
        <v/>
      </c>
      <c r="AS15" s="20" t="str">
        <f t="shared" si="16"/>
        <v>OK</v>
      </c>
    </row>
    <row r="16" spans="1:45" ht="50.1" customHeight="1">
      <c r="A16" s="187" t="s">
        <v>585</v>
      </c>
      <c r="B16" s="188"/>
      <c r="C16" s="189"/>
      <c r="D16" s="188"/>
      <c r="E16" s="189"/>
      <c r="F16" s="188"/>
      <c r="G16" s="174"/>
      <c r="H16" s="198">
        <f t="shared" ref="H16:P16" si="22">SUBTOTAL(9,H17:H18)</f>
        <v>0</v>
      </c>
      <c r="I16" s="198">
        <f t="shared" si="22"/>
        <v>0</v>
      </c>
      <c r="J16" s="198">
        <f t="shared" si="22"/>
        <v>0</v>
      </c>
      <c r="K16" s="198">
        <f t="shared" si="22"/>
        <v>0</v>
      </c>
      <c r="L16" s="198">
        <f t="shared" si="22"/>
        <v>0</v>
      </c>
      <c r="M16" s="199">
        <f t="shared" si="22"/>
        <v>0</v>
      </c>
      <c r="N16" s="198">
        <f t="shared" si="22"/>
        <v>0</v>
      </c>
      <c r="O16" s="198">
        <f t="shared" si="22"/>
        <v>0</v>
      </c>
      <c r="P16" s="198">
        <f t="shared" si="22"/>
        <v>0</v>
      </c>
      <c r="Q16" s="194"/>
      <c r="R16" s="194"/>
      <c r="S16" s="194"/>
      <c r="T16" s="190"/>
      <c r="U16" s="20"/>
      <c r="W16" s="20"/>
      <c r="X16" s="31"/>
      <c r="Y16" s="31"/>
      <c r="Z16" s="20"/>
      <c r="AB16" s="20"/>
      <c r="AC16" s="31"/>
      <c r="AD16" s="31"/>
      <c r="AE16" s="20"/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MATCH(1,(구분표!$E$2:$E$311='1추기금입'!B16)*(구분표!$F$2:$F$311='1추기금입'!C16)*(구분표!$G$2:$G$311='1추기금입'!A16),0)))</f>
        <v/>
      </c>
      <c r="AK16" s="20"/>
      <c r="AM16" s="31"/>
      <c r="AN16" s="31"/>
      <c r="AO16" s="20"/>
      <c r="AQ16" s="31">
        <f>IF(AG16="",0,SUMIFS('1추일출'!$AE$6:$AE$18,'1추일출'!$AI$6:$AI$18,'1추기금입'!$AG16))</f>
        <v>0</v>
      </c>
      <c r="AR16" s="31" t="str">
        <f>IF(AG16="","",COUNTIFS('1추일출'!$AI$6:$AI$18,AG16))</f>
        <v/>
      </c>
      <c r="AS16" s="20" t="str">
        <f t="shared" si="16"/>
        <v>OK</v>
      </c>
    </row>
    <row r="17" spans="1:45" ht="50.1" customHeight="1">
      <c r="A17" s="184"/>
      <c r="B17" s="180"/>
      <c r="C17" s="183"/>
      <c r="D17" s="185"/>
      <c r="E17" s="186"/>
      <c r="F17" s="185"/>
      <c r="G17" s="175"/>
      <c r="H17" s="31"/>
      <c r="I17" s="31"/>
      <c r="J17" s="323" t="str">
        <f t="shared" ref="J17:J18" si="23">IF(D17="","",H17-I17)</f>
        <v/>
      </c>
      <c r="K17" s="31"/>
      <c r="L17" s="33"/>
      <c r="M17" s="37">
        <f>SUM(J17:L17)</f>
        <v>0</v>
      </c>
      <c r="N17" s="292"/>
      <c r="O17" s="195"/>
      <c r="P17" s="293">
        <f t="shared" ref="P17:P18" si="24">SUM(J17,N17,O17)</f>
        <v>0</v>
      </c>
      <c r="Q17" s="191" t="str">
        <f t="shared" ref="Q17:Q18" si="25">IF(AND((M17=0),(P17&gt;0)),"O",IF(AND((K17&lt;0),(M17-P17&lt;0)),"O","X"))</f>
        <v>X</v>
      </c>
      <c r="R17" s="191"/>
      <c r="S17" s="191"/>
      <c r="T17" s="192"/>
      <c r="U17" s="20"/>
      <c r="W17" s="20"/>
      <c r="X17" s="31">
        <v>0</v>
      </c>
      <c r="Y17" s="31">
        <v>0</v>
      </c>
      <c r="Z17" s="20" t="str">
        <f>IF(SUM($K17:$L17)=SUM($X17:$Y17),"OK","검토")</f>
        <v>OK</v>
      </c>
      <c r="AB17" s="20"/>
      <c r="AC17" s="31">
        <f>IF($W17&lt;&gt;"도비",IF($U17="국도비","직접입력",SUM($N17:$O17)),)</f>
        <v>0</v>
      </c>
      <c r="AD17" s="31">
        <f>IF($W17="도비",SUM(N17:O17),IF($U17="국도비","직접입력",SUM(N17:O17)-AC17))</f>
        <v>0</v>
      </c>
      <c r="AE17" s="20" t="str">
        <f>IF(SUM(N17:O17)=SUM(AC17:AD17),"OK","검토")</f>
        <v>OK</v>
      </c>
      <c r="AG17" s="20" t="str">
        <f>IF(AI17="","",IF(W17="도비","세입없음",CONCATENATE(AI17,"-",COUNTIF($AI$7:AI17,AI17))))</f>
        <v/>
      </c>
      <c r="AI17" s="20" t="str">
        <f t="array" ref="AI17">IF(C17="","",INDEX(구분표!$I$2:$I$311, MATCH(1,(구분표!$E$2:$E$311='1추기금입'!B17)*(구분표!$F$2:$F$311='1추기금입'!C17)*(구분표!$G$2:$G$311='1추기금입'!A17),0)))</f>
        <v/>
      </c>
      <c r="AK17" s="20"/>
      <c r="AM17" s="31">
        <f>IF(AG17="",0,SUMIFS('1추기금출'!$Y$6:$Y$634,'1추기금출'!$AH$6:$AH$634,'1추기금입'!$AG17))</f>
        <v>0</v>
      </c>
      <c r="AN17" s="31" t="str">
        <f>IF(AG17="","",COUNTIFS('1추기금출'!$AH$6:$AH$634,'1추기금입'!AG17))</f>
        <v/>
      </c>
      <c r="AO17" s="20" t="str">
        <f t="shared" ref="AO17:AO18" si="26">IF(X17=AM17,"OK","@@")</f>
        <v>OK</v>
      </c>
      <c r="AQ17" s="31">
        <f>IF(AG17="",0,SUMIFS('1추일출'!$AE$6:$AE$18,'1추일출'!$AI$6:$AI$18,'1추기금입'!$AG17))</f>
        <v>0</v>
      </c>
      <c r="AR17" s="31" t="str">
        <f>IF(AG17="","",COUNTIFS('1추일출'!$AI$6:$AI$18,AG17))</f>
        <v/>
      </c>
      <c r="AS17" s="20" t="str">
        <f t="shared" si="16"/>
        <v>OK</v>
      </c>
    </row>
    <row r="18" spans="1:45" ht="50.1" customHeight="1">
      <c r="A18" s="184"/>
      <c r="B18" s="180"/>
      <c r="C18" s="183"/>
      <c r="D18" s="185"/>
      <c r="E18" s="186"/>
      <c r="F18" s="185"/>
      <c r="G18" s="185"/>
      <c r="H18" s="31"/>
      <c r="I18" s="31"/>
      <c r="J18" s="323" t="str">
        <f t="shared" si="23"/>
        <v/>
      </c>
      <c r="K18" s="31"/>
      <c r="L18" s="33"/>
      <c r="M18" s="37">
        <f t="shared" ref="M18" si="27">SUM(J18:L18)</f>
        <v>0</v>
      </c>
      <c r="N18" s="292"/>
      <c r="O18" s="195"/>
      <c r="P18" s="293">
        <f t="shared" si="24"/>
        <v>0</v>
      </c>
      <c r="Q18" s="191" t="str">
        <f t="shared" si="25"/>
        <v>X</v>
      </c>
      <c r="R18" s="191"/>
      <c r="S18" s="191"/>
      <c r="T18" s="192"/>
      <c r="U18" s="20"/>
      <c r="W18" s="20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20" t="str">
        <f>IF(SUM($K18:$L18)=SUM($X18:$Y18),"OK","검토")</f>
        <v>OK</v>
      </c>
      <c r="AB18" s="20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20" t="str">
        <f>IF(SUM(N18:O18)=SUM(AC18:AD18),"OK","검토")</f>
        <v>OK</v>
      </c>
      <c r="AG18" s="20" t="str">
        <f>IF(AI18="","",IF(W18="도비","세입없음",CONCATENATE(AI18,"-",COUNTIF($AI$7:AI18,AI18))))</f>
        <v/>
      </c>
      <c r="AI18" s="20" t="str">
        <f t="array" ref="AI18">IF(C18="","",INDEX(구분표!$I$2:$I$311, MATCH(1,(구분표!$E$2:$E$311='1추기금입'!B18)*(구분표!$F$2:$F$311='1추기금입'!C18)*(구분표!$G$2:$G$311='1추기금입'!A18),0)))</f>
        <v/>
      </c>
      <c r="AK18" s="20"/>
      <c r="AM18" s="31">
        <f>IF(AG18="",0,SUMIFS('1추기금출'!$Y$6:$Y$634,'1추기금출'!$AH$6:$AH$634,'1추기금입'!$AG18))</f>
        <v>0</v>
      </c>
      <c r="AN18" s="31" t="str">
        <f>IF(AG18="","",COUNTIFS('1추일출'!$AI$6:$AI$18,'1추기금입'!AG18))</f>
        <v/>
      </c>
      <c r="AO18" s="20" t="str">
        <f t="shared" si="26"/>
        <v>OK</v>
      </c>
      <c r="AQ18" s="31">
        <f>IF(AG18="",0,SUMIFS('1추일출'!$AE$6:$AE$18,'1추일출'!$AI$6:$AI$18,'1추기금입'!$AG18))</f>
        <v>0</v>
      </c>
      <c r="AR18" s="31" t="str">
        <f>IF(AG18="","",COUNTIFS('1추일출'!$AI$6:$AI$18,AG18))</f>
        <v/>
      </c>
      <c r="AS18" s="20" t="str">
        <f t="shared" si="16"/>
        <v>OK</v>
      </c>
    </row>
    <row r="19" spans="1:45" s="179" customFormat="1" ht="50.1" customHeight="1">
      <c r="A19" s="187" t="s">
        <v>585</v>
      </c>
      <c r="B19" s="188"/>
      <c r="C19" s="189"/>
      <c r="D19" s="188"/>
      <c r="E19" s="189"/>
      <c r="F19" s="188"/>
      <c r="G19" s="174"/>
      <c r="H19" s="198">
        <f t="shared" ref="H19:P19" si="28">SUBTOTAL(9,H20:H21)</f>
        <v>0</v>
      </c>
      <c r="I19" s="198">
        <f t="shared" si="28"/>
        <v>0</v>
      </c>
      <c r="J19" s="198">
        <f t="shared" si="28"/>
        <v>0</v>
      </c>
      <c r="K19" s="198">
        <f t="shared" si="28"/>
        <v>0</v>
      </c>
      <c r="L19" s="198">
        <f t="shared" si="28"/>
        <v>0</v>
      </c>
      <c r="M19" s="199">
        <f t="shared" si="28"/>
        <v>0</v>
      </c>
      <c r="N19" s="198">
        <f t="shared" si="28"/>
        <v>0</v>
      </c>
      <c r="O19" s="198">
        <f t="shared" si="28"/>
        <v>0</v>
      </c>
      <c r="P19" s="198">
        <f t="shared" si="28"/>
        <v>0</v>
      </c>
      <c r="Q19" s="194"/>
      <c r="R19" s="194"/>
      <c r="S19" s="194"/>
      <c r="T19" s="190"/>
      <c r="U19" s="181"/>
      <c r="W19" s="181"/>
      <c r="X19" s="31"/>
      <c r="Y19" s="31"/>
      <c r="Z19" s="181"/>
      <c r="AB19" s="181"/>
      <c r="AC19" s="31"/>
      <c r="AD19" s="31"/>
      <c r="AE19" s="181"/>
      <c r="AG19" s="181" t="str">
        <f>IF(AI19="","",IF(W19="도비","세입없음",CONCATENATE(AI19,"-",COUNTIF($AI$7:AI19,AI19))))</f>
        <v/>
      </c>
      <c r="AI19" s="181" t="str">
        <f t="array" ref="AI19">IF(C19="","",INDEX(구분표!$I$2:$I$311, MATCH(1,(구분표!$E$2:$E$311='1추기금입'!B19)*(구분표!$F$2:$F$311='1추기금입'!C19)*(구분표!$G$2:$G$311='1추기금입'!A19),0)))</f>
        <v/>
      </c>
      <c r="AK19" s="181"/>
      <c r="AM19" s="31"/>
      <c r="AN19" s="31"/>
      <c r="AO19" s="181"/>
      <c r="AQ19" s="31">
        <f>IF(AG19="",0,SUMIFS('1추일출'!$AE$6:$AE$18,'1추일출'!$AI$6:$AI$18,'1추기금입'!$AG19))</f>
        <v>0</v>
      </c>
      <c r="AR19" s="31" t="str">
        <f>IF(AG19="","",COUNTIFS('1추일출'!$AI$6:$AI$18,AG19))</f>
        <v/>
      </c>
      <c r="AS19" s="181" t="str">
        <f t="shared" ref="AS19:AS21" si="29">IF(AC19=AQ19,"OK","@@")</f>
        <v>OK</v>
      </c>
    </row>
    <row r="20" spans="1:45" s="179" customFormat="1" ht="50.1" customHeight="1">
      <c r="A20" s="184"/>
      <c r="B20" s="180"/>
      <c r="C20" s="183"/>
      <c r="D20" s="185"/>
      <c r="E20" s="186"/>
      <c r="F20" s="185"/>
      <c r="G20" s="172"/>
      <c r="H20" s="31"/>
      <c r="I20" s="31"/>
      <c r="J20" s="323" t="str">
        <f t="shared" ref="J20:J21" si="30">IF(D20="","",H20-I20)</f>
        <v/>
      </c>
      <c r="K20" s="31"/>
      <c r="L20" s="33"/>
      <c r="M20" s="37">
        <f>SUM(J20:L20)</f>
        <v>0</v>
      </c>
      <c r="N20" s="292"/>
      <c r="O20" s="195"/>
      <c r="P20" s="293">
        <f t="shared" ref="P20:P21" si="31">SUM(J20,N20,O20)</f>
        <v>0</v>
      </c>
      <c r="Q20" s="191" t="str">
        <f t="shared" ref="Q20:Q21" si="32">IF(AND((M20=0),(P20&gt;0)),"O",IF(AND((K20&lt;0),(M20-P20&lt;0)),"O","X"))</f>
        <v>X</v>
      </c>
      <c r="R20" s="191"/>
      <c r="S20" s="191"/>
      <c r="T20" s="192"/>
      <c r="U20" s="181"/>
      <c r="W20" s="181"/>
      <c r="X20" s="31">
        <v>0</v>
      </c>
      <c r="Y20" s="31">
        <v>0</v>
      </c>
      <c r="Z20" s="181" t="str">
        <f>IF(SUM($K20:$L20)=SUM($X20:$Y20),"OK","검토")</f>
        <v>OK</v>
      </c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G20" s="181" t="str">
        <f>IF(AI20="","",IF(W20="도비","세입없음",CONCATENATE(AI20,"-",COUNTIF($AI$7:AI20,AI20))))</f>
        <v/>
      </c>
      <c r="AI20" s="181" t="str">
        <f t="array" ref="AI20">IF(C20="","",INDEX(구분표!$I$2:$I$311, MATCH(1,(구분표!$E$2:$E$311='1추기금입'!B20)*(구분표!$F$2:$F$311='1추기금입'!C20)*(구분표!$G$2:$G$311='1추기금입'!A20),0)))</f>
        <v/>
      </c>
      <c r="AK20" s="181"/>
      <c r="AM20" s="31">
        <f>IF(AG20="",0,SUMIFS('1추기금출'!$Y$6:$Y$634,'1추기금출'!$AH$6:$AH$634,'1추기금입'!$AG20))</f>
        <v>0</v>
      </c>
      <c r="AN20" s="31" t="str">
        <f>IF(AG20="","",COUNTIFS('1추기금출'!$AH$6:$AH$634,'1추기금입'!AG20))</f>
        <v/>
      </c>
      <c r="AO20" s="181" t="str">
        <f t="shared" ref="AO20:AO21" si="33">IF(X20=AM20,"OK","@@")</f>
        <v>OK</v>
      </c>
      <c r="AQ20" s="31">
        <f>IF(AG20="",0,SUMIFS('1추일출'!$AE$6:$AE$18,'1추일출'!$AI$6:$AI$18,'1추기금입'!$AG20))</f>
        <v>0</v>
      </c>
      <c r="AR20" s="31" t="str">
        <f>IF(AG20="","",COUNTIFS('1추일출'!$AI$6:$AI$18,AG20))</f>
        <v/>
      </c>
      <c r="AS20" s="181" t="str">
        <f t="shared" si="29"/>
        <v>OK</v>
      </c>
    </row>
    <row r="21" spans="1:45" s="179" customFormat="1" ht="50.1" customHeight="1">
      <c r="A21" s="184"/>
      <c r="B21" s="180"/>
      <c r="C21" s="183"/>
      <c r="D21" s="185"/>
      <c r="E21" s="186"/>
      <c r="F21" s="185"/>
      <c r="G21" s="185"/>
      <c r="H21" s="31"/>
      <c r="I21" s="31"/>
      <c r="J21" s="323" t="str">
        <f t="shared" si="30"/>
        <v/>
      </c>
      <c r="K21" s="31"/>
      <c r="L21" s="33"/>
      <c r="M21" s="37">
        <f t="shared" ref="M21" si="34">SUM(J21:L21)</f>
        <v>0</v>
      </c>
      <c r="N21" s="294"/>
      <c r="O21" s="197"/>
      <c r="P21" s="295">
        <f t="shared" si="31"/>
        <v>0</v>
      </c>
      <c r="Q21" s="191" t="str">
        <f t="shared" si="32"/>
        <v>X</v>
      </c>
      <c r="R21" s="191"/>
      <c r="S21" s="191"/>
      <c r="T21" s="192"/>
      <c r="U21" s="181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G21" s="181" t="str">
        <f>IF(AI21="","",IF(W21="도비","세입없음",CONCATENATE(AI21,"-",COUNTIF($AI$7:AI21,AI21))))</f>
        <v/>
      </c>
      <c r="AI21" s="181" t="str">
        <f t="array" ref="AI21">IF(C21="","",INDEX(구분표!$I$2:$I$311, MATCH(1,(구분표!$E$2:$E$311='1추기금입'!B21)*(구분표!$F$2:$F$311='1추기금입'!C21)*(구분표!$G$2:$G$311='1추기금입'!A21),0)))</f>
        <v/>
      </c>
      <c r="AK21" s="181"/>
      <c r="AM21" s="31">
        <f>IF(AG21="",0,SUMIFS('1추기금출'!$Y$6:$Y$634,'1추기금출'!$AH$6:$AH$634,'1추기금입'!$AG21))</f>
        <v>0</v>
      </c>
      <c r="AN21" s="31" t="str">
        <f>IF(AG21="","",COUNTIFS('1추일출'!$AI$6:$AI$18,'1추기금입'!AG21))</f>
        <v/>
      </c>
      <c r="AO21" s="181" t="str">
        <f t="shared" si="33"/>
        <v>OK</v>
      </c>
      <c r="AQ21" s="31">
        <f>IF(AG21="",0,SUMIFS('1추일출'!$AE$6:$AE$18,'1추일출'!$AI$6:$AI$18,'1추기금입'!$AG21))</f>
        <v>0</v>
      </c>
      <c r="AR21" s="31" t="str">
        <f>IF(AG21="","",COUNTIFS('1추일출'!$AI$6:$AI$18,AG21))</f>
        <v/>
      </c>
      <c r="AS21" s="181" t="str">
        <f t="shared" si="29"/>
        <v>OK</v>
      </c>
    </row>
  </sheetData>
  <sheetProtection formatCells="0" autoFilter="0"/>
  <autoFilter ref="A6:AS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7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hidden="1" customWidth="1"/>
    <col min="18" max="18" width="15.375" style="179" bestFit="1" customWidth="1"/>
    <col min="19" max="19" width="17" style="179" bestFit="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3" t="s">
        <v>586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0" ht="20.25" customHeight="1">
      <c r="A2" s="15" t="s">
        <v>435</v>
      </c>
      <c r="O2" s="260">
        <f>P2-'1추기금입'!P2</f>
        <v>0</v>
      </c>
      <c r="P2" s="261">
        <f>P6-J6</f>
        <v>0</v>
      </c>
      <c r="X2" s="39" t="s">
        <v>437</v>
      </c>
      <c r="AC2" s="39" t="s">
        <v>437</v>
      </c>
    </row>
    <row r="3" spans="1:40" ht="20.25" customHeight="1">
      <c r="J3" s="170">
        <f t="shared" ref="J3:P3" si="0">SUM(J7:J993)/2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IF(X6='1추기금입'!X6,"OK","@@")</f>
        <v>OK</v>
      </c>
      <c r="Y3" s="44" t="str">
        <f>IF(Y6='1추기금입'!Y6,"OK","@@")</f>
        <v>OK</v>
      </c>
      <c r="Z3" s="44" t="str">
        <f>IF(COUNTIF(Z6:Z31,"검토")&gt;0,"@@","OK")</f>
        <v>OK</v>
      </c>
      <c r="AC3" s="44" t="str">
        <f>IF(AC6='1추기금입'!AC6,"OK","@@")</f>
        <v>OK</v>
      </c>
      <c r="AD3" s="168">
        <f>N6+O6-AC6-AD6</f>
        <v>0</v>
      </c>
      <c r="AE3" s="44" t="str">
        <f>IF(COUNTIF(AE6:AE31,"검토")&gt;0,"@@","OK")</f>
        <v>OK</v>
      </c>
    </row>
    <row r="4" spans="1:40" s="289" customFormat="1" ht="30" customHeight="1">
      <c r="A4" s="432" t="s">
        <v>410</v>
      </c>
      <c r="B4" s="435" t="s">
        <v>411</v>
      </c>
      <c r="C4" s="426" t="s">
        <v>412</v>
      </c>
      <c r="D4" s="427" t="s">
        <v>418</v>
      </c>
      <c r="E4" s="428" t="s">
        <v>567</v>
      </c>
      <c r="F4" s="429" t="s">
        <v>566</v>
      </c>
      <c r="G4" s="423" t="s">
        <v>564</v>
      </c>
      <c r="H4" s="385" t="s">
        <v>612</v>
      </c>
      <c r="I4" s="387" t="s">
        <v>613</v>
      </c>
      <c r="J4" s="383" t="s">
        <v>614</v>
      </c>
      <c r="K4" s="359" t="s">
        <v>615</v>
      </c>
      <c r="L4" s="360"/>
      <c r="M4" s="361" t="s">
        <v>616</v>
      </c>
      <c r="N4" s="363" t="s">
        <v>617</v>
      </c>
      <c r="O4" s="364"/>
      <c r="P4" s="389" t="s">
        <v>618</v>
      </c>
      <c r="Q4" s="422" t="s">
        <v>417</v>
      </c>
      <c r="R4" s="377" t="s">
        <v>619</v>
      </c>
      <c r="S4" s="377" t="s">
        <v>620</v>
      </c>
      <c r="T4" s="395" t="s">
        <v>416</v>
      </c>
      <c r="U4" s="404" t="s">
        <v>420</v>
      </c>
      <c r="V4" s="288"/>
      <c r="W4" s="405" t="s">
        <v>421</v>
      </c>
      <c r="X4" s="398" t="s">
        <v>422</v>
      </c>
      <c r="Y4" s="398"/>
      <c r="Z4" s="398"/>
      <c r="AB4" s="396" t="s">
        <v>421</v>
      </c>
      <c r="AC4" s="434" t="s">
        <v>426</v>
      </c>
      <c r="AD4" s="434"/>
      <c r="AE4" s="434"/>
      <c r="AG4" s="405" t="s">
        <v>427</v>
      </c>
      <c r="AI4" s="418" t="s">
        <v>438</v>
      </c>
      <c r="AJ4" s="420" t="s">
        <v>439</v>
      </c>
      <c r="AL4" s="397" t="s">
        <v>428</v>
      </c>
      <c r="AN4" s="397" t="s">
        <v>429</v>
      </c>
    </row>
    <row r="5" spans="1:40" s="289" customFormat="1" ht="18" customHeight="1">
      <c r="A5" s="433"/>
      <c r="B5" s="436"/>
      <c r="C5" s="412"/>
      <c r="D5" s="406"/>
      <c r="E5" s="415"/>
      <c r="F5" s="430"/>
      <c r="G5" s="406"/>
      <c r="H5" s="386"/>
      <c r="I5" s="388"/>
      <c r="J5" s="384"/>
      <c r="K5" s="325" t="s">
        <v>414</v>
      </c>
      <c r="L5" s="325" t="s">
        <v>415</v>
      </c>
      <c r="M5" s="362"/>
      <c r="N5" s="321" t="s">
        <v>414</v>
      </c>
      <c r="O5" s="321" t="s">
        <v>415</v>
      </c>
      <c r="P5" s="390"/>
      <c r="Q5" s="402"/>
      <c r="R5" s="378"/>
      <c r="S5" s="378"/>
      <c r="T5" s="370"/>
      <c r="U5" s="405"/>
      <c r="V5" s="288"/>
      <c r="W5" s="405"/>
      <c r="X5" s="291" t="s">
        <v>423</v>
      </c>
      <c r="Y5" s="291" t="s">
        <v>424</v>
      </c>
      <c r="Z5" s="291" t="s">
        <v>425</v>
      </c>
      <c r="AB5" s="396"/>
      <c r="AC5" s="290" t="s">
        <v>423</v>
      </c>
      <c r="AD5" s="290" t="s">
        <v>424</v>
      </c>
      <c r="AE5" s="290" t="s">
        <v>425</v>
      </c>
      <c r="AG5" s="405"/>
      <c r="AI5" s="419"/>
      <c r="AJ5" s="421"/>
      <c r="AL5" s="396"/>
      <c r="AN5" s="396"/>
    </row>
    <row r="6" spans="1:40" ht="50.1" customHeight="1">
      <c r="A6" s="306" t="s">
        <v>434</v>
      </c>
      <c r="B6" s="307"/>
      <c r="C6" s="307"/>
      <c r="D6" s="307"/>
      <c r="E6" s="316"/>
      <c r="F6" s="307"/>
      <c r="G6" s="318"/>
      <c r="H6" s="310">
        <f t="shared" ref="H6:P6" si="1">SUBTOTAL(9,H7:H31)</f>
        <v>0</v>
      </c>
      <c r="I6" s="310">
        <f t="shared" si="1"/>
        <v>0</v>
      </c>
      <c r="J6" s="310">
        <f t="shared" si="1"/>
        <v>0</v>
      </c>
      <c r="K6" s="310">
        <f t="shared" si="1"/>
        <v>0</v>
      </c>
      <c r="L6" s="310">
        <f t="shared" si="1"/>
        <v>0</v>
      </c>
      <c r="M6" s="311">
        <f t="shared" si="1"/>
        <v>0</v>
      </c>
      <c r="N6" s="310">
        <f t="shared" si="1"/>
        <v>0</v>
      </c>
      <c r="O6" s="310">
        <f t="shared" si="1"/>
        <v>0</v>
      </c>
      <c r="P6" s="310">
        <f t="shared" si="1"/>
        <v>0</v>
      </c>
      <c r="Q6" s="315"/>
      <c r="R6" s="315"/>
      <c r="S6" s="315"/>
      <c r="T6" s="307"/>
      <c r="U6" s="19"/>
      <c r="W6" s="19"/>
      <c r="X6" s="30">
        <f>SUBTOTAL(9,X7:X31)</f>
        <v>0</v>
      </c>
      <c r="Y6" s="30">
        <f>SUBTOTAL(9,Y7:Y31)</f>
        <v>0</v>
      </c>
      <c r="Z6" s="20" t="str">
        <f>IF(SUM($K6:$L6)=SUM($X6:$Y6),"OK","검토")</f>
        <v>OK</v>
      </c>
      <c r="AB6" s="19"/>
      <c r="AC6" s="30">
        <f>SUBTOTAL(9,AC7:AC31)</f>
        <v>0</v>
      </c>
      <c r="AD6" s="30">
        <f>SUBTOTAL(9,AD7:AD31)</f>
        <v>0</v>
      </c>
      <c r="AE6" s="20" t="str">
        <f>IF(SUM($K6:$L6)=SUM($X6:$Y6),"OK","검토")</f>
        <v>OK</v>
      </c>
      <c r="AG6" s="19"/>
      <c r="AI6" s="17"/>
      <c r="AJ6" s="21"/>
      <c r="AL6" s="19"/>
      <c r="AN6" s="19"/>
    </row>
    <row r="7" spans="1:40" ht="50.1" customHeight="1">
      <c r="A7" s="187" t="s">
        <v>585</v>
      </c>
      <c r="B7" s="188"/>
      <c r="C7" s="189"/>
      <c r="D7" s="188"/>
      <c r="E7" s="189"/>
      <c r="F7" s="188"/>
      <c r="G7" s="177"/>
      <c r="H7" s="198">
        <f t="shared" ref="H7:P7" si="2">SUBTOTAL(9,H8:H11)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/>
      <c r="AI7" s="17"/>
      <c r="AJ7" s="45"/>
      <c r="AL7" s="20"/>
      <c r="AN7" s="20"/>
    </row>
    <row r="8" spans="1:40" ht="50.1" customHeight="1">
      <c r="A8" s="184"/>
      <c r="B8" s="180"/>
      <c r="C8" s="183"/>
      <c r="D8" s="185"/>
      <c r="E8" s="159"/>
      <c r="F8" s="158"/>
      <c r="G8" s="178"/>
      <c r="H8" s="31"/>
      <c r="I8" s="31"/>
      <c r="J8" s="322">
        <f>H8-I8</f>
        <v>0</v>
      </c>
      <c r="K8" s="31"/>
      <c r="L8" s="33"/>
      <c r="M8" s="37">
        <f>J8+K8+L8</f>
        <v>0</v>
      </c>
      <c r="N8" s="292"/>
      <c r="O8" s="195"/>
      <c r="P8" s="293">
        <f>J8+N8+O8</f>
        <v>0</v>
      </c>
      <c r="Q8" s="191" t="str">
        <f t="shared" ref="Q8:Q11" si="3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 t="shared" ref="AG8:AG16" si="4">IF(W8="","",IF(W8="도비","세입없음","직접입력"))</f>
        <v/>
      </c>
      <c r="AI8" s="17" t="str">
        <f>IF(AG8="","",COUNTIF($AG$7:$AG$31,AG8))</f>
        <v/>
      </c>
      <c r="AJ8" s="45" t="str">
        <f t="shared" ref="AJ8:AJ11" si="5">IF(W8="","",IF(AND(W8="도비",AG8="세입없음"),"OK",IF(AND(W8&lt;&gt;"도비",AG8&lt;&gt;""),"OK","@@")))</f>
        <v/>
      </c>
      <c r="AL8" s="20" t="str">
        <f t="array" ref="AL8">IF(C8="","",INDEX(구분표!$I$2:$I$311, MATCH(1,(구분표!$E$2:$E$311='1추기금출'!B8)*(구분표!$F$2:$F$311='1추기금출'!C8)*(구분표!$G$2:$G$311='1추기금출'!A8),0)))</f>
        <v/>
      </c>
      <c r="AN8" s="20"/>
    </row>
    <row r="9" spans="1:40" s="179" customFormat="1" ht="50.1" customHeight="1">
      <c r="A9" s="184"/>
      <c r="B9" s="180"/>
      <c r="C9" s="183"/>
      <c r="D9" s="185"/>
      <c r="E9" s="159"/>
      <c r="F9" s="158"/>
      <c r="G9" s="178"/>
      <c r="H9" s="31"/>
      <c r="I9" s="31"/>
      <c r="J9" s="322">
        <f t="shared" ref="J9:J11" si="6">H9-I9</f>
        <v>0</v>
      </c>
      <c r="K9" s="31"/>
      <c r="L9" s="33"/>
      <c r="M9" s="37">
        <f>J9+K9+L9</f>
        <v>0</v>
      </c>
      <c r="N9" s="292"/>
      <c r="O9" s="195"/>
      <c r="P9" s="293">
        <f t="shared" ref="P9" si="7">J9+N9+O9</f>
        <v>0</v>
      </c>
      <c r="Q9" s="191" t="str">
        <f t="shared" ref="Q9" si="8">IF(AND((M9=0),(P9&gt;0)),"O",IF(AND((K9&lt;0),(M9-P9&lt;0)),"O","X"))</f>
        <v>X</v>
      </c>
      <c r="R9" s="191"/>
      <c r="S9" s="191"/>
      <c r="T9" s="192"/>
      <c r="U9" s="181"/>
      <c r="W9" s="181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181" t="str">
        <f>IF(SUM($K9:$L9)=SUM($X9:$Y9),"OK","검토")</f>
        <v>OK</v>
      </c>
      <c r="AB9" s="181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181" t="str">
        <f>IF(SUM(N9:O9)=SUM(AC9:AD9),"OK","검토")</f>
        <v>OK</v>
      </c>
      <c r="AG9" s="181" t="str">
        <f t="shared" ref="AG9" si="9">IF(W9="","",IF(W9="도비","세입없음","직접입력"))</f>
        <v/>
      </c>
      <c r="AI9" s="180" t="str">
        <f>IF(AG9="","",COUNTIF($AG$7:$AG$31,AG9))</f>
        <v/>
      </c>
      <c r="AJ9" s="191" t="str">
        <f t="shared" ref="AJ9" si="10">IF(W9="","",IF(AND(W9="도비",AG9="세입없음"),"OK",IF(AND(W9&lt;&gt;"도비",AG9&lt;&gt;""),"OK","@@")))</f>
        <v/>
      </c>
      <c r="AL9" s="181" t="str">
        <f t="array" ref="AL9">IF(C9="","",INDEX(구분표!$I$2:$I$311, MATCH(1,(구분표!$E$2:$E$311='1추기금출'!B9)*(구분표!$F$2:$F$311='1추기금출'!C9)*(구분표!$G$2:$G$311='1추기금출'!A9),0)))</f>
        <v/>
      </c>
      <c r="AN9" s="181"/>
    </row>
    <row r="10" spans="1:40" ht="50.1" customHeight="1">
      <c r="A10" s="184"/>
      <c r="B10" s="180"/>
      <c r="C10" s="183"/>
      <c r="D10" s="185"/>
      <c r="E10" s="159"/>
      <c r="F10" s="158"/>
      <c r="G10" s="178"/>
      <c r="H10" s="31"/>
      <c r="I10" s="31"/>
      <c r="J10" s="322">
        <f t="shared" si="6"/>
        <v>0</v>
      </c>
      <c r="K10" s="31"/>
      <c r="L10" s="33"/>
      <c r="M10" s="37">
        <f>J10+K10+L10</f>
        <v>0</v>
      </c>
      <c r="N10" s="292"/>
      <c r="O10" s="195"/>
      <c r="P10" s="293">
        <f t="shared" ref="P10:P11" si="11">J10+N10+O10</f>
        <v>0</v>
      </c>
      <c r="Q10" s="191" t="str">
        <f t="shared" si="3"/>
        <v>X</v>
      </c>
      <c r="R10" s="191"/>
      <c r="S10" s="191"/>
      <c r="T10" s="192"/>
      <c r="U10" s="181"/>
      <c r="V10" s="179"/>
      <c r="W10" s="181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181" t="str">
        <f>IF(SUM($K10:$L10)=SUM($X10:$Y10),"OK","검토")</f>
        <v>OK</v>
      </c>
      <c r="AA10" s="179"/>
      <c r="AB10" s="181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181" t="str">
        <f>IF(SUM(N10:O10)=SUM(AC10:AD10),"OK","검토")</f>
        <v>OK</v>
      </c>
      <c r="AF10" s="179"/>
      <c r="AG10" s="181" t="str">
        <f t="shared" si="4"/>
        <v/>
      </c>
      <c r="AH10" s="179"/>
      <c r="AI10" s="180" t="str">
        <f>IF(AG10="","",COUNTIF($AG$7:$AG$31,AG10))</f>
        <v/>
      </c>
      <c r="AJ10" s="191" t="str">
        <f t="shared" si="5"/>
        <v/>
      </c>
      <c r="AK10" s="179"/>
      <c r="AL10" s="181" t="str">
        <f t="array" ref="AL10">IF(C10="","",INDEX(구분표!$I$2:$I$311, MATCH(1,(구분표!$E$2:$E$311='1추기금출'!B10)*(구분표!$F$2:$F$311='1추기금출'!C10)*(구분표!$G$2:$G$311='1추기금출'!A10),0)))</f>
        <v/>
      </c>
      <c r="AM10" s="179"/>
      <c r="AN10" s="181"/>
    </row>
    <row r="11" spans="1:40" ht="50.1" customHeight="1">
      <c r="A11" s="184"/>
      <c r="B11" s="180"/>
      <c r="C11" s="183"/>
      <c r="D11" s="185"/>
      <c r="E11" s="186"/>
      <c r="F11" s="185"/>
      <c r="G11" s="185"/>
      <c r="H11" s="31"/>
      <c r="I11" s="31"/>
      <c r="J11" s="322">
        <f t="shared" si="6"/>
        <v>0</v>
      </c>
      <c r="K11" s="31"/>
      <c r="L11" s="33"/>
      <c r="M11" s="37">
        <f t="shared" ref="M11" si="12">J11+K11+L11</f>
        <v>0</v>
      </c>
      <c r="N11" s="292"/>
      <c r="O11" s="195"/>
      <c r="P11" s="293">
        <f t="shared" si="11"/>
        <v>0</v>
      </c>
      <c r="Q11" s="191" t="str">
        <f t="shared" si="3"/>
        <v>X</v>
      </c>
      <c r="R11" s="191"/>
      <c r="S11" s="191"/>
      <c r="T11" s="182"/>
      <c r="U11" s="181"/>
      <c r="V11" s="179"/>
      <c r="W11" s="181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181" t="str">
        <f>IF(SUM($K11:$L11)=SUM($X11:$Y11),"OK","검토")</f>
        <v>OK</v>
      </c>
      <c r="AA11" s="179"/>
      <c r="AB11" s="181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181" t="str">
        <f>IF(SUM(N11:O11)=SUM(AC11:AD11),"OK","검토")</f>
        <v>OK</v>
      </c>
      <c r="AF11" s="179"/>
      <c r="AG11" s="181" t="str">
        <f t="shared" si="4"/>
        <v/>
      </c>
      <c r="AH11" s="179"/>
      <c r="AI11" s="180" t="str">
        <f>IF(AG11="","",COUNTIF($AG$7:$AG$31,AG11))</f>
        <v/>
      </c>
      <c r="AJ11" s="191" t="str">
        <f t="shared" si="5"/>
        <v/>
      </c>
      <c r="AK11" s="179"/>
      <c r="AL11" s="181" t="str">
        <f t="array" ref="AL11">IF(C11="","",INDEX(구분표!$I$2:$I$311, MATCH(1,(구분표!$E$2:$E$311='1추기금출'!B11)*(구분표!$F$2:$F$311='1추기금출'!C11)*(구분표!$G$2:$G$311='1추기금출'!A11),0)))</f>
        <v/>
      </c>
      <c r="AM11" s="179"/>
      <c r="AN11" s="181"/>
    </row>
    <row r="12" spans="1:40" ht="50.1" customHeight="1">
      <c r="A12" s="187" t="s">
        <v>585</v>
      </c>
      <c r="B12" s="188"/>
      <c r="C12" s="189"/>
      <c r="D12" s="188"/>
      <c r="E12" s="189"/>
      <c r="F12" s="188"/>
      <c r="G12" s="171"/>
      <c r="H12" s="198">
        <f t="shared" ref="H12:P12" si="13">SUBTOTAL(9,H13:H16)</f>
        <v>0</v>
      </c>
      <c r="I12" s="198">
        <f t="shared" si="13"/>
        <v>0</v>
      </c>
      <c r="J12" s="198">
        <f t="shared" si="13"/>
        <v>0</v>
      </c>
      <c r="K12" s="198">
        <f t="shared" si="13"/>
        <v>0</v>
      </c>
      <c r="L12" s="198">
        <f t="shared" si="13"/>
        <v>0</v>
      </c>
      <c r="M12" s="199">
        <f t="shared" si="13"/>
        <v>0</v>
      </c>
      <c r="N12" s="198">
        <f t="shared" si="13"/>
        <v>0</v>
      </c>
      <c r="O12" s="198">
        <f t="shared" si="13"/>
        <v>0</v>
      </c>
      <c r="P12" s="198">
        <f t="shared" si="13"/>
        <v>0</v>
      </c>
      <c r="Q12" s="194"/>
      <c r="R12" s="194"/>
      <c r="S12" s="194"/>
      <c r="T12" s="190"/>
      <c r="U12" s="181"/>
      <c r="V12" s="179"/>
      <c r="W12" s="181"/>
      <c r="X12" s="31"/>
      <c r="Y12" s="31"/>
      <c r="Z12" s="181"/>
      <c r="AA12" s="179"/>
      <c r="AB12" s="181"/>
      <c r="AC12" s="31"/>
      <c r="AD12" s="31"/>
      <c r="AE12" s="181"/>
      <c r="AF12" s="179"/>
      <c r="AG12" s="181" t="str">
        <f t="shared" si="4"/>
        <v/>
      </c>
      <c r="AH12" s="179"/>
      <c r="AI12" s="180"/>
      <c r="AJ12" s="191"/>
      <c r="AK12" s="179"/>
      <c r="AL12" s="181"/>
      <c r="AM12" s="179"/>
      <c r="AN12" s="181"/>
    </row>
    <row r="13" spans="1:40" ht="50.1" customHeight="1">
      <c r="A13" s="184"/>
      <c r="B13" s="180"/>
      <c r="C13" s="183"/>
      <c r="D13" s="185"/>
      <c r="E13" s="186"/>
      <c r="F13" s="185"/>
      <c r="G13" s="178"/>
      <c r="H13" s="31"/>
      <c r="I13" s="31"/>
      <c r="J13" s="322">
        <f t="shared" ref="J13:J16" si="14">H13-I13</f>
        <v>0</v>
      </c>
      <c r="K13" s="31"/>
      <c r="L13" s="33"/>
      <c r="M13" s="37">
        <f>J13+K13+L13</f>
        <v>0</v>
      </c>
      <c r="N13" s="292"/>
      <c r="O13" s="195"/>
      <c r="P13" s="293">
        <f t="shared" ref="P13:P16" si="15">J13+N13+O13</f>
        <v>0</v>
      </c>
      <c r="Q13" s="191" t="str">
        <f t="shared" ref="Q13:Q16" si="16">IF(AND((M13=0),(P13&gt;0)),"O",IF(AND((K13&lt;0),(M13-P13&lt;0)),"O","X"))</f>
        <v>X</v>
      </c>
      <c r="R13" s="191"/>
      <c r="S13" s="191"/>
      <c r="T13" s="182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 t="shared" si="4"/>
        <v/>
      </c>
      <c r="AH13" s="179"/>
      <c r="AI13" s="180" t="str">
        <f>IF(AG13="","",COUNTIF($AG$7:$AG$31,AG13))</f>
        <v/>
      </c>
      <c r="AJ13" s="191" t="str">
        <f t="shared" ref="AJ13:AJ16" si="17">IF(W13="","",IF(AND(W13="도비",AG13="세입없음"),"OK",IF(AND(W13&lt;&gt;"도비",AG13&lt;&gt;""),"OK","@@")))</f>
        <v/>
      </c>
      <c r="AK13" s="179"/>
      <c r="AL13" s="181" t="str">
        <f t="array" ref="AL13">IF(C13="","",INDEX(구분표!$I$2:$I$311, MATCH(1,(구분표!$E$2:$E$311='1추기금출'!B13)*(구분표!$F$2:$F$311='1추기금출'!C13)*(구분표!$G$2:$G$311='1추기금출'!A13),0)))</f>
        <v/>
      </c>
      <c r="AM13" s="179"/>
      <c r="AN13" s="181"/>
    </row>
    <row r="14" spans="1:40" s="179" customFormat="1" ht="50.1" customHeight="1">
      <c r="A14" s="184"/>
      <c r="B14" s="180"/>
      <c r="C14" s="183"/>
      <c r="D14" s="185"/>
      <c r="E14" s="186"/>
      <c r="F14" s="185"/>
      <c r="G14" s="185"/>
      <c r="H14" s="31"/>
      <c r="I14" s="31"/>
      <c r="J14" s="322">
        <f t="shared" si="14"/>
        <v>0</v>
      </c>
      <c r="K14" s="31"/>
      <c r="L14" s="33"/>
      <c r="M14" s="37">
        <f t="shared" ref="M14" si="18">J14+K14+L14</f>
        <v>0</v>
      </c>
      <c r="N14" s="292"/>
      <c r="O14" s="195"/>
      <c r="P14" s="293">
        <f t="shared" si="15"/>
        <v>0</v>
      </c>
      <c r="Q14" s="191" t="str">
        <f t="shared" si="16"/>
        <v>X</v>
      </c>
      <c r="R14" s="191"/>
      <c r="S14" s="191"/>
      <c r="T14" s="182"/>
      <c r="U14" s="181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G14" s="181" t="str">
        <f t="shared" si="4"/>
        <v/>
      </c>
      <c r="AI14" s="180" t="str">
        <f>IF(AG14="","",COUNTIF($AG$7:$AG$31,AG14))</f>
        <v/>
      </c>
      <c r="AJ14" s="191" t="str">
        <f t="shared" si="17"/>
        <v/>
      </c>
      <c r="AL14" s="181" t="str">
        <f t="array" ref="AL14">IF(C14="","",INDEX(구분표!$I$2:$I$311, MATCH(1,(구분표!$E$2:$E$311='1추기금출'!B14)*(구분표!$F$2:$F$311='1추기금출'!C14)*(구분표!$G$2:$G$311='1추기금출'!A14),0)))</f>
        <v/>
      </c>
      <c r="AN14" s="181"/>
    </row>
    <row r="15" spans="1:40" s="179" customFormat="1" ht="50.1" customHeight="1">
      <c r="A15" s="184"/>
      <c r="B15" s="180"/>
      <c r="C15" s="183"/>
      <c r="D15" s="185"/>
      <c r="E15" s="186"/>
      <c r="F15" s="185"/>
      <c r="G15" s="185"/>
      <c r="H15" s="31"/>
      <c r="I15" s="31"/>
      <c r="J15" s="322">
        <f t="shared" si="14"/>
        <v>0</v>
      </c>
      <c r="K15" s="31"/>
      <c r="L15" s="33"/>
      <c r="M15" s="37">
        <f t="shared" ref="M15" si="19">J15+K15+L15</f>
        <v>0</v>
      </c>
      <c r="N15" s="292"/>
      <c r="O15" s="195"/>
      <c r="P15" s="293">
        <f t="shared" ref="P15" si="20">J15+N15+O15</f>
        <v>0</v>
      </c>
      <c r="Q15" s="191" t="str">
        <f t="shared" ref="Q15" si="21">IF(AND((M15=0),(P15&gt;0)),"O",IF(AND((K15&lt;0),(M15-P15&lt;0)),"O","X"))</f>
        <v>X</v>
      </c>
      <c r="R15" s="191"/>
      <c r="S15" s="191"/>
      <c r="T15" s="182"/>
      <c r="U15" s="181"/>
      <c r="W15" s="181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181" t="str">
        <f>IF(SUM($K15:$L15)=SUM($X15:$Y15),"OK","검토")</f>
        <v>OK</v>
      </c>
      <c r="AB15" s="181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181" t="str">
        <f>IF(SUM(N15:O15)=SUM(AC15:AD15),"OK","검토")</f>
        <v>OK</v>
      </c>
      <c r="AG15" s="181" t="str">
        <f t="shared" ref="AG15" si="22">IF(W15="","",IF(W15="도비","세입없음","직접입력"))</f>
        <v/>
      </c>
      <c r="AI15" s="180" t="str">
        <f>IF(AG15="","",COUNTIF($AG$7:$AG$31,AG15))</f>
        <v/>
      </c>
      <c r="AJ15" s="191" t="str">
        <f t="shared" ref="AJ15" si="23">IF(W15="","",IF(AND(W15="도비",AG15="세입없음"),"OK",IF(AND(W15&lt;&gt;"도비",AG15&lt;&gt;""),"OK","@@")))</f>
        <v/>
      </c>
      <c r="AL15" s="181" t="str">
        <f t="array" ref="AL15">IF(C15="","",INDEX(구분표!$I$2:$I$311, MATCH(1,(구분표!$E$2:$E$311='1추기금출'!B15)*(구분표!$F$2:$F$311='1추기금출'!C15)*(구분표!$G$2:$G$311='1추기금출'!A15),0)))</f>
        <v/>
      </c>
      <c r="AN15" s="181"/>
    </row>
    <row r="16" spans="1:40" ht="50.1" customHeight="1">
      <c r="A16" s="184"/>
      <c r="B16" s="180"/>
      <c r="C16" s="183"/>
      <c r="D16" s="185"/>
      <c r="E16" s="186"/>
      <c r="F16" s="185"/>
      <c r="G16" s="185"/>
      <c r="H16" s="31"/>
      <c r="I16" s="31"/>
      <c r="J16" s="322">
        <f t="shared" si="14"/>
        <v>0</v>
      </c>
      <c r="K16" s="31"/>
      <c r="L16" s="33"/>
      <c r="M16" s="37">
        <f t="shared" ref="M16" si="24">J16+K16+L16</f>
        <v>0</v>
      </c>
      <c r="N16" s="292"/>
      <c r="O16" s="195"/>
      <c r="P16" s="293">
        <f t="shared" si="15"/>
        <v>0</v>
      </c>
      <c r="Q16" s="191" t="str">
        <f t="shared" si="16"/>
        <v>X</v>
      </c>
      <c r="R16" s="191"/>
      <c r="S16" s="191"/>
      <c r="T16" s="182"/>
      <c r="U16" s="181"/>
      <c r="V16" s="179"/>
      <c r="W16" s="181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181" t="str">
        <f>IF(SUM($K16:$L16)=SUM($X16:$Y16),"OK","검토")</f>
        <v>OK</v>
      </c>
      <c r="AA16" s="179"/>
      <c r="AB16" s="181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181" t="str">
        <f>IF(SUM(N16:O16)=SUM(AC16:AD16),"OK","검토")</f>
        <v>OK</v>
      </c>
      <c r="AF16" s="179"/>
      <c r="AG16" s="181" t="str">
        <f t="shared" si="4"/>
        <v/>
      </c>
      <c r="AH16" s="179"/>
      <c r="AI16" s="180" t="str">
        <f>IF(AG16="","",COUNTIF($AG$7:$AG$31,AG16))</f>
        <v/>
      </c>
      <c r="AJ16" s="191" t="str">
        <f t="shared" si="17"/>
        <v/>
      </c>
      <c r="AK16" s="179"/>
      <c r="AL16" s="181" t="str">
        <f t="array" ref="AL16">IF(C16="","",INDEX(구분표!$I$2:$I$311, MATCH(1,(구분표!$E$2:$E$311='1추기금출'!B16)*(구분표!$F$2:$F$311='1추기금출'!C16)*(구분표!$G$2:$G$311='1추기금출'!A16),0)))</f>
        <v/>
      </c>
      <c r="AM16" s="179"/>
      <c r="AN16" s="181"/>
    </row>
    <row r="17" spans="1:40" ht="50.1" customHeight="1">
      <c r="A17" s="187" t="s">
        <v>585</v>
      </c>
      <c r="B17" s="188"/>
      <c r="C17" s="189"/>
      <c r="D17" s="188"/>
      <c r="E17" s="189"/>
      <c r="F17" s="188"/>
      <c r="G17" s="171"/>
      <c r="H17" s="198">
        <f t="shared" ref="H17:P17" si="25">SUBTOTAL(9,H18:H21)</f>
        <v>0</v>
      </c>
      <c r="I17" s="198">
        <f t="shared" si="25"/>
        <v>0</v>
      </c>
      <c r="J17" s="198">
        <f t="shared" si="25"/>
        <v>0</v>
      </c>
      <c r="K17" s="198">
        <f t="shared" si="25"/>
        <v>0</v>
      </c>
      <c r="L17" s="198">
        <f t="shared" si="25"/>
        <v>0</v>
      </c>
      <c r="M17" s="199">
        <f t="shared" si="25"/>
        <v>0</v>
      </c>
      <c r="N17" s="198">
        <f t="shared" si="25"/>
        <v>0</v>
      </c>
      <c r="O17" s="198">
        <f t="shared" si="25"/>
        <v>0</v>
      </c>
      <c r="P17" s="198">
        <f t="shared" si="25"/>
        <v>0</v>
      </c>
      <c r="Q17" s="194"/>
      <c r="R17" s="194"/>
      <c r="S17" s="194"/>
      <c r="T17" s="190"/>
      <c r="U17" s="181"/>
      <c r="V17" s="179"/>
      <c r="W17" s="181"/>
      <c r="X17" s="31"/>
      <c r="Y17" s="31"/>
      <c r="Z17" s="181"/>
      <c r="AA17" s="179"/>
      <c r="AB17" s="181"/>
      <c r="AC17" s="31"/>
      <c r="AD17" s="31"/>
      <c r="AE17" s="181"/>
      <c r="AF17" s="179"/>
      <c r="AG17" s="181" t="str">
        <f t="shared" ref="AG17:AG21" si="26">IF(W17="","",IF(W17="도비","세입없음","직접입력"))</f>
        <v/>
      </c>
      <c r="AH17" s="179"/>
      <c r="AI17" s="180"/>
      <c r="AJ17" s="191"/>
      <c r="AK17" s="179"/>
      <c r="AL17" s="181"/>
      <c r="AM17" s="179"/>
      <c r="AN17" s="181"/>
    </row>
    <row r="18" spans="1:40" ht="50.1" customHeight="1">
      <c r="A18" s="184"/>
      <c r="B18" s="180"/>
      <c r="C18" s="183"/>
      <c r="D18" s="185"/>
      <c r="E18" s="186"/>
      <c r="F18" s="185"/>
      <c r="G18" s="178"/>
      <c r="H18" s="31"/>
      <c r="I18" s="31"/>
      <c r="J18" s="322">
        <f t="shared" ref="J18:J21" si="27">H18-I18</f>
        <v>0</v>
      </c>
      <c r="K18" s="31"/>
      <c r="L18" s="33"/>
      <c r="M18" s="37">
        <f>J18+K18+L18</f>
        <v>0</v>
      </c>
      <c r="N18" s="296"/>
      <c r="O18" s="196"/>
      <c r="P18" s="293">
        <f t="shared" ref="P18:P21" si="28">J18+N18+O18</f>
        <v>0</v>
      </c>
      <c r="Q18" s="191" t="str">
        <f t="shared" ref="Q18:Q21" si="29">IF(AND((M18=0),(P18&gt;0)),"O",IF(AND((K18&lt;0),(M18-P18&lt;0)),"O","X"))</f>
        <v>X</v>
      </c>
      <c r="R18" s="191"/>
      <c r="S18" s="191"/>
      <c r="T18" s="192"/>
      <c r="U18" s="181"/>
      <c r="V18" s="179"/>
      <c r="W18" s="181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181" t="str">
        <f>IF(SUM($K18:$L18)=SUM($X18:$Y18),"OK","검토")</f>
        <v>OK</v>
      </c>
      <c r="AA18" s="179"/>
      <c r="AB18" s="181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181" t="str">
        <f>IF(SUM(N18:O18)=SUM(AC18:AD18),"OK","검토")</f>
        <v>OK</v>
      </c>
      <c r="AF18" s="179"/>
      <c r="AG18" s="181" t="str">
        <f t="shared" si="26"/>
        <v/>
      </c>
      <c r="AH18" s="179"/>
      <c r="AI18" s="180" t="str">
        <f>IF(AG18="","",COUNTIF($AG$7:$AG$31,AG18))</f>
        <v/>
      </c>
      <c r="AJ18" s="191" t="str">
        <f t="shared" ref="AJ18:AJ21" si="30">IF(W18="","",IF(AND(W18="도비",AG18="세입없음"),"OK",IF(AND(W18&lt;&gt;"도비",AG18&lt;&gt;""),"OK","@@")))</f>
        <v/>
      </c>
      <c r="AK18" s="179"/>
      <c r="AL18" s="181" t="str">
        <f t="array" ref="AL18">IF(C18="","",INDEX(구분표!$I$2:$I$311, MATCH(1,(구분표!$E$2:$E$311='1추기금출'!B18)*(구분표!$F$2:$F$311='1추기금출'!C18)*(구분표!$G$2:$G$311='1추기금출'!A18),0)))</f>
        <v/>
      </c>
      <c r="AM18" s="179"/>
      <c r="AN18" s="181"/>
    </row>
    <row r="19" spans="1:40" ht="50.1" customHeight="1">
      <c r="A19" s="184"/>
      <c r="B19" s="180"/>
      <c r="C19" s="183"/>
      <c r="D19" s="185"/>
      <c r="E19" s="186"/>
      <c r="F19" s="185"/>
      <c r="G19" s="178"/>
      <c r="H19" s="31"/>
      <c r="I19" s="31"/>
      <c r="J19" s="322">
        <f t="shared" si="27"/>
        <v>0</v>
      </c>
      <c r="K19" s="31"/>
      <c r="L19" s="33"/>
      <c r="M19" s="37">
        <f t="shared" ref="M19:M21" si="31">J19+K19+L19</f>
        <v>0</v>
      </c>
      <c r="N19" s="296"/>
      <c r="O19" s="196"/>
      <c r="P19" s="293">
        <f t="shared" si="28"/>
        <v>0</v>
      </c>
      <c r="Q19" s="191" t="str">
        <f t="shared" si="29"/>
        <v>X</v>
      </c>
      <c r="R19" s="191"/>
      <c r="S19" s="191"/>
      <c r="T19" s="192"/>
      <c r="U19" s="181"/>
      <c r="V19" s="179"/>
      <c r="W19" s="181"/>
      <c r="X19" s="31">
        <f>IF($W19&lt;&gt;"도비",IF($U19="국도비","직접입력",SUM($K19:$L19)),)</f>
        <v>0</v>
      </c>
      <c r="Y19" s="31">
        <f>IF($W19="도비",SUM($K19:$L19),IF($U19="국도비","직접입력",SUM($K19:$L19)-$X19))</f>
        <v>0</v>
      </c>
      <c r="Z19" s="181" t="str">
        <f>IF(SUM($K19:$L19)=SUM($X19:$Y19),"OK","검토")</f>
        <v>OK</v>
      </c>
      <c r="AA19" s="179"/>
      <c r="AB19" s="181"/>
      <c r="AC19" s="31">
        <f>IF($W19&lt;&gt;"도비",IF($U19="국도비","직접입력",SUM($N19:$O19)),)</f>
        <v>0</v>
      </c>
      <c r="AD19" s="31">
        <f>IF($W19="도비",SUM(N19:O19),IF($U19="국도비","직접입력",SUM(N19:O19)-AC19))</f>
        <v>0</v>
      </c>
      <c r="AE19" s="181" t="str">
        <f>IF(SUM(N19:O19)=SUM(AC19:AD19),"OK","검토")</f>
        <v>OK</v>
      </c>
      <c r="AF19" s="179"/>
      <c r="AG19" s="181" t="str">
        <f t="shared" si="26"/>
        <v/>
      </c>
      <c r="AH19" s="179"/>
      <c r="AI19" s="180" t="str">
        <f>IF(AG19="","",COUNTIF($AG$7:$AG$31,AG19))</f>
        <v/>
      </c>
      <c r="AJ19" s="191" t="str">
        <f t="shared" si="30"/>
        <v/>
      </c>
      <c r="AK19" s="179"/>
      <c r="AL19" s="181" t="str">
        <f t="array" ref="AL19">IF(C19="","",INDEX(구분표!$I$2:$I$311, MATCH(1,(구분표!$E$2:$E$311='1추기금출'!B19)*(구분표!$F$2:$F$311='1추기금출'!C19)*(구분표!$G$2:$G$311='1추기금출'!A19),0)))</f>
        <v/>
      </c>
      <c r="AM19" s="179"/>
      <c r="AN19" s="181"/>
    </row>
    <row r="20" spans="1:40" ht="50.1" customHeight="1">
      <c r="A20" s="184"/>
      <c r="B20" s="180"/>
      <c r="C20" s="183"/>
      <c r="D20" s="185"/>
      <c r="E20" s="186"/>
      <c r="F20" s="185"/>
      <c r="G20" s="178"/>
      <c r="H20" s="31"/>
      <c r="I20" s="31"/>
      <c r="J20" s="322">
        <f>H20-I20</f>
        <v>0</v>
      </c>
      <c r="K20" s="31"/>
      <c r="L20" s="33"/>
      <c r="M20" s="37">
        <f t="shared" si="31"/>
        <v>0</v>
      </c>
      <c r="N20" s="296"/>
      <c r="O20" s="196"/>
      <c r="P20" s="293">
        <f t="shared" si="28"/>
        <v>0</v>
      </c>
      <c r="Q20" s="191" t="str">
        <f t="shared" si="29"/>
        <v>X</v>
      </c>
      <c r="R20" s="191"/>
      <c r="S20" s="191"/>
      <c r="T20" s="192"/>
      <c r="U20" s="181"/>
      <c r="V20" s="179"/>
      <c r="W20" s="181"/>
      <c r="X20" s="31">
        <f>IF($W20&lt;&gt;"도비",IF($U20="국도비","직접입력",SUM($K20:$L20)),)</f>
        <v>0</v>
      </c>
      <c r="Y20" s="31">
        <f>IF($W20="도비",SUM($K20:$L20),IF($U20="국도비","직접입력",SUM($K20:$L20)-$X20))</f>
        <v>0</v>
      </c>
      <c r="Z20" s="181" t="str">
        <f>IF(SUM($K20:$L20)=SUM($X20:$Y20),"OK","검토")</f>
        <v>OK</v>
      </c>
      <c r="AA20" s="179"/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F20" s="179"/>
      <c r="AG20" s="181" t="str">
        <f t="shared" si="26"/>
        <v/>
      </c>
      <c r="AH20" s="179"/>
      <c r="AI20" s="180" t="str">
        <f>IF(AG20="","",COUNTIF($AG$7:$AG$31,AG20))</f>
        <v/>
      </c>
      <c r="AJ20" s="191" t="str">
        <f t="shared" si="30"/>
        <v/>
      </c>
      <c r="AK20" s="179"/>
      <c r="AL20" s="181" t="str">
        <f t="array" ref="AL20">IF(C20="","",INDEX(구분표!$I$2:$I$311, MATCH(1,(구분표!$E$2:$E$311='1추기금출'!B20)*(구분표!$F$2:$F$311='1추기금출'!C20)*(구분표!$G$2:$G$311='1추기금출'!A20),0)))</f>
        <v/>
      </c>
      <c r="AM20" s="179"/>
      <c r="AN20" s="181"/>
    </row>
    <row r="21" spans="1:40" ht="50.1" customHeight="1">
      <c r="A21" s="184"/>
      <c r="B21" s="180"/>
      <c r="C21" s="183"/>
      <c r="D21" s="185"/>
      <c r="E21" s="186"/>
      <c r="F21" s="185"/>
      <c r="G21" s="176"/>
      <c r="H21" s="31"/>
      <c r="I21" s="31"/>
      <c r="J21" s="322">
        <f t="shared" si="27"/>
        <v>0</v>
      </c>
      <c r="K21" s="31"/>
      <c r="L21" s="33"/>
      <c r="M21" s="37">
        <f t="shared" si="31"/>
        <v>0</v>
      </c>
      <c r="N21" s="292"/>
      <c r="O21" s="195"/>
      <c r="P21" s="293">
        <f t="shared" si="28"/>
        <v>0</v>
      </c>
      <c r="Q21" s="191" t="str">
        <f t="shared" si="29"/>
        <v>X</v>
      </c>
      <c r="R21" s="191"/>
      <c r="S21" s="191"/>
      <c r="T21" s="182"/>
      <c r="U21" s="181"/>
      <c r="V21" s="179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A21" s="179"/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F21" s="179"/>
      <c r="AG21" s="181" t="str">
        <f t="shared" si="26"/>
        <v/>
      </c>
      <c r="AH21" s="179"/>
      <c r="AI21" s="180" t="str">
        <f>IF(AG21="","",COUNTIF($AG$7:$AG$31,AG21))</f>
        <v/>
      </c>
      <c r="AJ21" s="191" t="str">
        <f t="shared" si="30"/>
        <v/>
      </c>
      <c r="AK21" s="179"/>
      <c r="AL21" s="181" t="str">
        <f t="array" ref="AL21">IF(C21="","",INDEX(구분표!$I$2:$I$311, MATCH(1,(구분표!$E$2:$E$311='1추기금출'!B21)*(구분표!$F$2:$F$311='1추기금출'!C21)*(구분표!$G$2:$G$311='1추기금출'!A21),0)))</f>
        <v/>
      </c>
      <c r="AM21" s="179"/>
      <c r="AN21" s="181"/>
    </row>
    <row r="22" spans="1:40" ht="50.1" customHeight="1">
      <c r="A22" s="187" t="s">
        <v>585</v>
      </c>
      <c r="B22" s="188"/>
      <c r="C22" s="189"/>
      <c r="D22" s="188"/>
      <c r="E22" s="189"/>
      <c r="F22" s="188"/>
      <c r="G22" s="171"/>
      <c r="H22" s="198">
        <f t="shared" ref="H22:P22" si="32">SUBTOTAL(9,H23:H26)</f>
        <v>0</v>
      </c>
      <c r="I22" s="198">
        <f t="shared" si="32"/>
        <v>0</v>
      </c>
      <c r="J22" s="198">
        <f t="shared" si="32"/>
        <v>0</v>
      </c>
      <c r="K22" s="198">
        <f t="shared" si="32"/>
        <v>0</v>
      </c>
      <c r="L22" s="198">
        <f t="shared" si="32"/>
        <v>0</v>
      </c>
      <c r="M22" s="199">
        <f t="shared" si="32"/>
        <v>0</v>
      </c>
      <c r="N22" s="198">
        <f t="shared" si="32"/>
        <v>0</v>
      </c>
      <c r="O22" s="198">
        <f t="shared" si="32"/>
        <v>0</v>
      </c>
      <c r="P22" s="198">
        <f t="shared" si="32"/>
        <v>0</v>
      </c>
      <c r="Q22" s="194"/>
      <c r="R22" s="194"/>
      <c r="S22" s="194"/>
      <c r="T22" s="190"/>
      <c r="U22" s="181"/>
      <c r="V22" s="179"/>
      <c r="W22" s="181"/>
      <c r="X22" s="31"/>
      <c r="Y22" s="31"/>
      <c r="Z22" s="181"/>
      <c r="AA22" s="179"/>
      <c r="AB22" s="181"/>
      <c r="AC22" s="31"/>
      <c r="AD22" s="31"/>
      <c r="AE22" s="181"/>
      <c r="AF22" s="179"/>
      <c r="AG22" s="181" t="str">
        <f t="shared" ref="AG22:AG26" si="33">IF(W22="","",IF(W22="도비","세입없음","직접입력"))</f>
        <v/>
      </c>
      <c r="AH22" s="179"/>
      <c r="AI22" s="180"/>
      <c r="AJ22" s="191"/>
      <c r="AK22" s="179"/>
      <c r="AL22" s="181"/>
      <c r="AM22" s="179"/>
      <c r="AN22" s="181"/>
    </row>
    <row r="23" spans="1:40" ht="50.1" customHeight="1">
      <c r="A23" s="184"/>
      <c r="B23" s="180"/>
      <c r="C23" s="183"/>
      <c r="D23" s="185"/>
      <c r="E23" s="186"/>
      <c r="F23" s="185"/>
      <c r="G23" s="178"/>
      <c r="H23" s="31"/>
      <c r="I23" s="31"/>
      <c r="J23" s="322">
        <f t="shared" ref="J23:J26" si="34">H23-I23</f>
        <v>0</v>
      </c>
      <c r="K23" s="31"/>
      <c r="L23" s="33"/>
      <c r="M23" s="37">
        <f>J23+K23+L23</f>
        <v>0</v>
      </c>
      <c r="N23" s="296"/>
      <c r="O23" s="196"/>
      <c r="P23" s="293">
        <f t="shared" ref="P23:P26" si="35">J23+N23+O23</f>
        <v>0</v>
      </c>
      <c r="Q23" s="191" t="str">
        <f t="shared" ref="Q23:Q26" si="36">IF(AND((M23=0),(P23&gt;0)),"O",IF(AND((K23&lt;0),(M23-P23&lt;0)),"O","X"))</f>
        <v>X</v>
      </c>
      <c r="R23" s="191"/>
      <c r="S23" s="191"/>
      <c r="T23" s="192"/>
      <c r="U23" s="181"/>
      <c r="V23" s="179"/>
      <c r="W23" s="181"/>
      <c r="X23" s="31">
        <f>IF($W23&lt;&gt;"도비",IF($U23="국도비","직접입력",SUM($K23:$L23)),)</f>
        <v>0</v>
      </c>
      <c r="Y23" s="31">
        <f>IF($W23="도비",SUM($K23:$L23),IF($U23="국도비","직접입력",SUM($K23:$L23)-$X23))</f>
        <v>0</v>
      </c>
      <c r="Z23" s="181" t="str">
        <f>IF(SUM($K23:$L23)=SUM($X23:$Y23),"OK","검토")</f>
        <v>OK</v>
      </c>
      <c r="AA23" s="179"/>
      <c r="AB23" s="181"/>
      <c r="AC23" s="31">
        <f>IF($W23&lt;&gt;"도비",IF($U23="국도비","직접입력",SUM($N23:$O23)),)</f>
        <v>0</v>
      </c>
      <c r="AD23" s="31">
        <f>IF($W23="도비",SUM(N23:O23),IF($U23="국도비","직접입력",SUM(N23:O23)-AC23))</f>
        <v>0</v>
      </c>
      <c r="AE23" s="181" t="str">
        <f>IF(SUM(N23:O23)=SUM(AC23:AD23),"OK","검토")</f>
        <v>OK</v>
      </c>
      <c r="AF23" s="179"/>
      <c r="AG23" s="181" t="str">
        <f t="shared" si="33"/>
        <v/>
      </c>
      <c r="AH23" s="179"/>
      <c r="AI23" s="180" t="str">
        <f>IF(AG23="","",COUNTIF($AG$7:$AG$31,AG23))</f>
        <v/>
      </c>
      <c r="AJ23" s="191" t="str">
        <f t="shared" ref="AJ23:AJ26" si="37">IF(W23="","",IF(AND(W23="도비",AG23="세입없음"),"OK",IF(AND(W23&lt;&gt;"도비",AG23&lt;&gt;""),"OK","@@")))</f>
        <v/>
      </c>
      <c r="AK23" s="179"/>
      <c r="AL23" s="181" t="str">
        <f t="array" ref="AL23">IF(C23="","",INDEX(구분표!$I$2:$I$311, MATCH(1,(구분표!$E$2:$E$311='1추기금출'!B23)*(구분표!$F$2:$F$311='1추기금출'!C23)*(구분표!$G$2:$G$311='1추기금출'!A23),0)))</f>
        <v/>
      </c>
      <c r="AM23" s="179"/>
      <c r="AN23" s="181"/>
    </row>
    <row r="24" spans="1:40" ht="50.1" customHeight="1">
      <c r="A24" s="184"/>
      <c r="B24" s="180"/>
      <c r="C24" s="183"/>
      <c r="D24" s="185"/>
      <c r="E24" s="186"/>
      <c r="F24" s="185"/>
      <c r="G24" s="178"/>
      <c r="H24" s="31"/>
      <c r="I24" s="31"/>
      <c r="J24" s="322">
        <f t="shared" si="34"/>
        <v>0</v>
      </c>
      <c r="K24" s="31"/>
      <c r="L24" s="33"/>
      <c r="M24" s="37">
        <f t="shared" ref="M24:M26" si="38">J24+K24+L24</f>
        <v>0</v>
      </c>
      <c r="N24" s="296"/>
      <c r="O24" s="196"/>
      <c r="P24" s="293">
        <f t="shared" si="35"/>
        <v>0</v>
      </c>
      <c r="Q24" s="191" t="str">
        <f t="shared" si="36"/>
        <v>X</v>
      </c>
      <c r="R24" s="191"/>
      <c r="S24" s="191"/>
      <c r="T24" s="192"/>
      <c r="U24" s="181"/>
      <c r="V24" s="179"/>
      <c r="W24" s="181"/>
      <c r="X24" s="31">
        <f>IF($W24&lt;&gt;"도비",IF($U24="국도비","직접입력",SUM($K24:$L24)),)</f>
        <v>0</v>
      </c>
      <c r="Y24" s="31">
        <f>IF($W24="도비",SUM($K24:$L24),IF($U24="국도비","직접입력",SUM($K24:$L24)-$X24))</f>
        <v>0</v>
      </c>
      <c r="Z24" s="181" t="str">
        <f>IF(SUM($K24:$L24)=SUM($X24:$Y24),"OK","검토")</f>
        <v>OK</v>
      </c>
      <c r="AA24" s="179"/>
      <c r="AB24" s="181"/>
      <c r="AC24" s="31">
        <f>IF($W24&lt;&gt;"도비",IF($U24="국도비","직접입력",SUM($N24:$O24)),)</f>
        <v>0</v>
      </c>
      <c r="AD24" s="31">
        <f>IF($W24="도비",SUM(N24:O24),IF($U24="국도비","직접입력",SUM(N24:O24)-AC24))</f>
        <v>0</v>
      </c>
      <c r="AE24" s="181" t="str">
        <f>IF(SUM(N24:O24)=SUM(AC24:AD24),"OK","검토")</f>
        <v>OK</v>
      </c>
      <c r="AF24" s="179"/>
      <c r="AG24" s="181" t="str">
        <f t="shared" si="33"/>
        <v/>
      </c>
      <c r="AH24" s="179"/>
      <c r="AI24" s="180" t="str">
        <f>IF(AG24="","",COUNTIF($AG$7:$AG$31,AG24))</f>
        <v/>
      </c>
      <c r="AJ24" s="191" t="str">
        <f t="shared" si="37"/>
        <v/>
      </c>
      <c r="AK24" s="179"/>
      <c r="AL24" s="181" t="str">
        <f t="array" ref="AL24">IF(C24="","",INDEX(구분표!$I$2:$I$311, MATCH(1,(구분표!$E$2:$E$311='1추기금출'!B24)*(구분표!$F$2:$F$311='1추기금출'!C24)*(구분표!$G$2:$G$311='1추기금출'!A24),0)))</f>
        <v/>
      </c>
      <c r="AM24" s="179"/>
      <c r="AN24" s="181"/>
    </row>
    <row r="25" spans="1:40" ht="50.1" customHeight="1">
      <c r="A25" s="184"/>
      <c r="B25" s="180"/>
      <c r="C25" s="183"/>
      <c r="D25" s="185"/>
      <c r="E25" s="186"/>
      <c r="F25" s="185"/>
      <c r="G25" s="178"/>
      <c r="H25" s="31"/>
      <c r="I25" s="31"/>
      <c r="J25" s="322">
        <f t="shared" si="34"/>
        <v>0</v>
      </c>
      <c r="K25" s="31"/>
      <c r="L25" s="33"/>
      <c r="M25" s="37">
        <f t="shared" si="38"/>
        <v>0</v>
      </c>
      <c r="N25" s="296"/>
      <c r="O25" s="196"/>
      <c r="P25" s="293">
        <f t="shared" si="35"/>
        <v>0</v>
      </c>
      <c r="Q25" s="191" t="str">
        <f t="shared" si="36"/>
        <v>X</v>
      </c>
      <c r="R25" s="191"/>
      <c r="S25" s="191"/>
      <c r="T25" s="192"/>
      <c r="U25" s="181"/>
      <c r="V25" s="179"/>
      <c r="W25" s="181"/>
      <c r="X25" s="31">
        <f>IF($W25&lt;&gt;"도비",IF($U25="국도비","직접입력",SUM($K25:$L25)),)</f>
        <v>0</v>
      </c>
      <c r="Y25" s="31">
        <f>IF($W25="도비",SUM($K25:$L25),IF($U25="국도비","직접입력",SUM($K25:$L25)-$X25))</f>
        <v>0</v>
      </c>
      <c r="Z25" s="181" t="str">
        <f>IF(SUM($K25:$L25)=SUM($X25:$Y25),"OK","검토")</f>
        <v>OK</v>
      </c>
      <c r="AA25" s="179"/>
      <c r="AB25" s="181"/>
      <c r="AC25" s="31">
        <f>IF($W25&lt;&gt;"도비",IF($U25="국도비","직접입력",SUM($N25:$O25)),)</f>
        <v>0</v>
      </c>
      <c r="AD25" s="31">
        <f>IF($W25="도비",SUM(N25:O25),IF($U25="국도비","직접입력",SUM(N25:O25)-AC25))</f>
        <v>0</v>
      </c>
      <c r="AE25" s="181" t="str">
        <f>IF(SUM(N25:O25)=SUM(AC25:AD25),"OK","검토")</f>
        <v>OK</v>
      </c>
      <c r="AF25" s="179"/>
      <c r="AG25" s="181" t="str">
        <f t="shared" si="33"/>
        <v/>
      </c>
      <c r="AH25" s="179"/>
      <c r="AI25" s="180" t="str">
        <f>IF(AG25="","",COUNTIF($AG$7:$AG$31,AG25))</f>
        <v/>
      </c>
      <c r="AJ25" s="191" t="str">
        <f t="shared" si="37"/>
        <v/>
      </c>
      <c r="AK25" s="179"/>
      <c r="AL25" s="181" t="str">
        <f t="array" ref="AL25">IF(C25="","",INDEX(구분표!$I$2:$I$311, MATCH(1,(구분표!$E$2:$E$311='1추기금출'!B25)*(구분표!$F$2:$F$311='1추기금출'!C25)*(구분표!$G$2:$G$311='1추기금출'!A25),0)))</f>
        <v/>
      </c>
      <c r="AM25" s="179"/>
      <c r="AN25" s="181"/>
    </row>
    <row r="26" spans="1:40" ht="50.1" customHeight="1">
      <c r="A26" s="184"/>
      <c r="B26" s="180"/>
      <c r="C26" s="183"/>
      <c r="D26" s="185"/>
      <c r="E26" s="186"/>
      <c r="F26" s="185"/>
      <c r="G26" s="176"/>
      <c r="H26" s="31"/>
      <c r="I26" s="31"/>
      <c r="J26" s="322">
        <f t="shared" si="34"/>
        <v>0</v>
      </c>
      <c r="K26" s="31"/>
      <c r="L26" s="33"/>
      <c r="M26" s="37">
        <f t="shared" si="38"/>
        <v>0</v>
      </c>
      <c r="N26" s="292"/>
      <c r="O26" s="195"/>
      <c r="P26" s="293">
        <f t="shared" si="35"/>
        <v>0</v>
      </c>
      <c r="Q26" s="191" t="str">
        <f t="shared" si="36"/>
        <v>X</v>
      </c>
      <c r="R26" s="191"/>
      <c r="S26" s="191"/>
      <c r="T26" s="182"/>
      <c r="U26" s="181"/>
      <c r="V26" s="179"/>
      <c r="W26" s="181"/>
      <c r="X26" s="31">
        <f>IF($W26&lt;&gt;"도비",IF($U26="국도비","직접입력",SUM($K26:$L26)),)</f>
        <v>0</v>
      </c>
      <c r="Y26" s="31">
        <f>IF($W26="도비",SUM($K26:$L26),IF($U26="국도비","직접입력",SUM($K26:$L26)-$X26))</f>
        <v>0</v>
      </c>
      <c r="Z26" s="181" t="str">
        <f>IF(SUM($K26:$L26)=SUM($X26:$Y26),"OK","검토")</f>
        <v>OK</v>
      </c>
      <c r="AA26" s="179"/>
      <c r="AB26" s="181"/>
      <c r="AC26" s="31">
        <f>IF($W26&lt;&gt;"도비",IF($U26="국도비","직접입력",SUM($N26:$O26)),)</f>
        <v>0</v>
      </c>
      <c r="AD26" s="31">
        <f>IF($W26="도비",SUM(N26:O26),IF($U26="국도비","직접입력",SUM(N26:O26)-AC26))</f>
        <v>0</v>
      </c>
      <c r="AE26" s="181" t="str">
        <f>IF(SUM(N26:O26)=SUM(AC26:AD26),"OK","검토")</f>
        <v>OK</v>
      </c>
      <c r="AF26" s="179"/>
      <c r="AG26" s="181" t="str">
        <f t="shared" si="33"/>
        <v/>
      </c>
      <c r="AH26" s="179"/>
      <c r="AI26" s="180" t="str">
        <f>IF(AG26="","",COUNTIF($AG$7:$AG$31,AG26))</f>
        <v/>
      </c>
      <c r="AJ26" s="191" t="str">
        <f t="shared" si="37"/>
        <v/>
      </c>
      <c r="AK26" s="179"/>
      <c r="AL26" s="181" t="str">
        <f t="array" ref="AL26">IF(C26="","",INDEX(구분표!$I$2:$I$311, MATCH(1,(구분표!$E$2:$E$311='1추기금출'!B26)*(구분표!$F$2:$F$311='1추기금출'!C26)*(구분표!$G$2:$G$311='1추기금출'!A26),0)))</f>
        <v/>
      </c>
      <c r="AM26" s="179"/>
      <c r="AN26" s="181"/>
    </row>
    <row r="27" spans="1:40" ht="50.1" customHeight="1">
      <c r="A27" s="187" t="s">
        <v>585</v>
      </c>
      <c r="B27" s="188"/>
      <c r="C27" s="189"/>
      <c r="D27" s="188"/>
      <c r="E27" s="189"/>
      <c r="F27" s="188"/>
      <c r="G27" s="171"/>
      <c r="H27" s="198">
        <f t="shared" ref="H27:P27" si="39">SUBTOTAL(9,H28:H31)</f>
        <v>0</v>
      </c>
      <c r="I27" s="198">
        <f t="shared" si="39"/>
        <v>0</v>
      </c>
      <c r="J27" s="198">
        <f t="shared" si="39"/>
        <v>0</v>
      </c>
      <c r="K27" s="198">
        <f t="shared" si="39"/>
        <v>0</v>
      </c>
      <c r="L27" s="198">
        <f t="shared" si="39"/>
        <v>0</v>
      </c>
      <c r="M27" s="199">
        <f t="shared" si="39"/>
        <v>0</v>
      </c>
      <c r="N27" s="198">
        <f t="shared" si="39"/>
        <v>0</v>
      </c>
      <c r="O27" s="198">
        <f t="shared" si="39"/>
        <v>0</v>
      </c>
      <c r="P27" s="198">
        <f t="shared" si="39"/>
        <v>0</v>
      </c>
      <c r="Q27" s="194"/>
      <c r="R27" s="194"/>
      <c r="S27" s="194"/>
      <c r="T27" s="190"/>
      <c r="U27" s="181"/>
      <c r="V27" s="179"/>
      <c r="W27" s="181"/>
      <c r="X27" s="31"/>
      <c r="Y27" s="31"/>
      <c r="Z27" s="181"/>
      <c r="AA27" s="179"/>
      <c r="AB27" s="181"/>
      <c r="AC27" s="31"/>
      <c r="AD27" s="31"/>
      <c r="AE27" s="181"/>
      <c r="AF27" s="179"/>
      <c r="AG27" s="181" t="str">
        <f t="shared" ref="AG27:AG31" si="40">IF(W27="","",IF(W27="도비","세입없음","직접입력"))</f>
        <v/>
      </c>
      <c r="AH27" s="179"/>
      <c r="AI27" s="180"/>
      <c r="AJ27" s="191"/>
      <c r="AK27" s="179"/>
      <c r="AL27" s="181"/>
      <c r="AM27" s="179"/>
      <c r="AN27" s="181"/>
    </row>
    <row r="28" spans="1:40" ht="50.1" customHeight="1">
      <c r="A28" s="184"/>
      <c r="B28" s="180"/>
      <c r="C28" s="183"/>
      <c r="D28" s="185"/>
      <c r="E28" s="186"/>
      <c r="F28" s="185"/>
      <c r="G28" s="178"/>
      <c r="H28" s="31"/>
      <c r="I28" s="31"/>
      <c r="J28" s="322">
        <f t="shared" ref="J28:J30" si="41">H28-I28</f>
        <v>0</v>
      </c>
      <c r="K28" s="31"/>
      <c r="L28" s="33"/>
      <c r="M28" s="37">
        <f>J28+K28+L28</f>
        <v>0</v>
      </c>
      <c r="N28" s="296"/>
      <c r="O28" s="196"/>
      <c r="P28" s="293">
        <f t="shared" ref="P28:P31" si="42">J28+N28+O28</f>
        <v>0</v>
      </c>
      <c r="Q28" s="191" t="str">
        <f t="shared" ref="Q28:Q31" si="43">IF(AND((M28=0),(P28&gt;0)),"O",IF(AND((K28&lt;0),(M28-P28&lt;0)),"O","X"))</f>
        <v>X</v>
      </c>
      <c r="R28" s="191"/>
      <c r="S28" s="191"/>
      <c r="T28" s="192"/>
      <c r="U28" s="181"/>
      <c r="V28" s="179"/>
      <c r="W28" s="181"/>
      <c r="X28" s="31">
        <f>IF($W28&lt;&gt;"도비",IF($U28="국도비","직접입력",SUM($K28:$L28)),)</f>
        <v>0</v>
      </c>
      <c r="Y28" s="31">
        <f>IF($W28="도비",SUM($K28:$L28),IF($U28="국도비","직접입력",SUM($K28:$L28)-$X28))</f>
        <v>0</v>
      </c>
      <c r="Z28" s="181" t="str">
        <f>IF(SUM($K28:$L28)=SUM($X28:$Y28),"OK","검토")</f>
        <v>OK</v>
      </c>
      <c r="AA28" s="179"/>
      <c r="AB28" s="181"/>
      <c r="AC28" s="31">
        <f>IF($W28&lt;&gt;"도비",IF($U28="국도비","직접입력",SUM($N28:$O28)),)</f>
        <v>0</v>
      </c>
      <c r="AD28" s="31">
        <f>IF($W28="도비",SUM(N28:O28),IF($U28="국도비","직접입력",SUM(N28:O28)-AC28))</f>
        <v>0</v>
      </c>
      <c r="AE28" s="181" t="str">
        <f>IF(SUM(N28:O28)=SUM(AC28:AD28),"OK","검토")</f>
        <v>OK</v>
      </c>
      <c r="AF28" s="179"/>
      <c r="AG28" s="181" t="str">
        <f t="shared" si="40"/>
        <v/>
      </c>
      <c r="AH28" s="179"/>
      <c r="AI28" s="180" t="str">
        <f>IF(AG28="","",COUNTIF($AG$7:$AG$31,AG28))</f>
        <v/>
      </c>
      <c r="AJ28" s="191" t="str">
        <f t="shared" ref="AJ28:AJ31" si="44">IF(W28="","",IF(AND(W28="도비",AG28="세입없음"),"OK",IF(AND(W28&lt;&gt;"도비",AG28&lt;&gt;""),"OK","@@")))</f>
        <v/>
      </c>
      <c r="AK28" s="179"/>
      <c r="AL28" s="181" t="str">
        <f t="array" ref="AL28">IF(C28="","",INDEX(구분표!$I$2:$I$311, MATCH(1,(구분표!$E$2:$E$311='1추기금출'!B28)*(구분표!$F$2:$F$311='1추기금출'!C28)*(구분표!$G$2:$G$311='1추기금출'!A28),0)))</f>
        <v/>
      </c>
      <c r="AM28" s="179"/>
      <c r="AN28" s="181"/>
    </row>
    <row r="29" spans="1:40" s="179" customFormat="1" ht="50.1" customHeight="1">
      <c r="A29" s="184"/>
      <c r="B29" s="180"/>
      <c r="C29" s="183"/>
      <c r="D29" s="185"/>
      <c r="E29" s="186"/>
      <c r="F29" s="185"/>
      <c r="G29" s="185"/>
      <c r="H29" s="31"/>
      <c r="I29" s="31"/>
      <c r="J29" s="322">
        <f t="shared" si="41"/>
        <v>0</v>
      </c>
      <c r="K29" s="31"/>
      <c r="L29" s="33"/>
      <c r="M29" s="37">
        <f t="shared" ref="M29" si="45">J29+K29+L29</f>
        <v>0</v>
      </c>
      <c r="N29" s="292"/>
      <c r="O29" s="195"/>
      <c r="P29" s="293">
        <f t="shared" si="42"/>
        <v>0</v>
      </c>
      <c r="Q29" s="191" t="str">
        <f t="shared" si="43"/>
        <v>X</v>
      </c>
      <c r="R29" s="191"/>
      <c r="S29" s="191"/>
      <c r="T29" s="182"/>
      <c r="U29" s="181"/>
      <c r="W29" s="181"/>
      <c r="X29" s="31">
        <f>IF($W29&lt;&gt;"도비",IF($U29="국도비","직접입력",SUM($K29:$L29)),)</f>
        <v>0</v>
      </c>
      <c r="Y29" s="31">
        <f>IF($W29="도비",SUM($K29:$L29),IF($U29="국도비","직접입력",SUM($K29:$L29)-$X29))</f>
        <v>0</v>
      </c>
      <c r="Z29" s="181" t="str">
        <f>IF(SUM($K29:$L29)=SUM($X29:$Y29),"OK","검토")</f>
        <v>OK</v>
      </c>
      <c r="AB29" s="181"/>
      <c r="AC29" s="31">
        <f>IF($W29&lt;&gt;"도비",IF($U29="국도비","직접입력",SUM($N29:$O29)),)</f>
        <v>0</v>
      </c>
      <c r="AD29" s="31">
        <f>IF($W29="도비",SUM(N29:O29),IF($U29="국도비","직접입력",SUM(N29:O29)-AC29))</f>
        <v>0</v>
      </c>
      <c r="AE29" s="181" t="str">
        <f>IF(SUM(N29:O29)=SUM(AC29:AD29),"OK","검토")</f>
        <v>OK</v>
      </c>
      <c r="AG29" s="181" t="str">
        <f t="shared" si="40"/>
        <v/>
      </c>
      <c r="AI29" s="180" t="str">
        <f>IF(AG29="","",COUNTIF($AG$7:$AG$31,AG29))</f>
        <v/>
      </c>
      <c r="AJ29" s="191" t="str">
        <f t="shared" si="44"/>
        <v/>
      </c>
      <c r="AL29" s="181" t="str">
        <f t="array" ref="AL29">IF(C29="","",INDEX(구분표!$I$2:$I$311, MATCH(1,(구분표!$E$2:$E$311='1추기금출'!B29)*(구분표!$F$2:$F$311='1추기금출'!C29)*(구분표!$G$2:$G$311='1추기금출'!A29),0)))</f>
        <v/>
      </c>
      <c r="AN29" s="181"/>
    </row>
    <row r="30" spans="1:40" s="179" customFormat="1" ht="50.1" customHeight="1">
      <c r="A30" s="184"/>
      <c r="B30" s="180"/>
      <c r="C30" s="183"/>
      <c r="D30" s="185"/>
      <c r="E30" s="186"/>
      <c r="F30" s="185"/>
      <c r="G30" s="185"/>
      <c r="H30" s="31"/>
      <c r="I30" s="31"/>
      <c r="J30" s="322">
        <f t="shared" si="41"/>
        <v>0</v>
      </c>
      <c r="K30" s="31"/>
      <c r="L30" s="33"/>
      <c r="M30" s="37">
        <f t="shared" ref="M30" si="46">J30+K30+L30</f>
        <v>0</v>
      </c>
      <c r="N30" s="292"/>
      <c r="O30" s="195"/>
      <c r="P30" s="293">
        <f t="shared" ref="P30" si="47">J30+N30+O30</f>
        <v>0</v>
      </c>
      <c r="Q30" s="191" t="str">
        <f t="shared" ref="Q30" si="48">IF(AND((M30=0),(P30&gt;0)),"O",IF(AND((K30&lt;0),(M30-P30&lt;0)),"O","X"))</f>
        <v>X</v>
      </c>
      <c r="R30" s="191"/>
      <c r="S30" s="191"/>
      <c r="T30" s="182"/>
      <c r="U30" s="181"/>
      <c r="W30" s="181"/>
      <c r="X30" s="31">
        <f>IF($W30&lt;&gt;"도비",IF($U30="국도비","직접입력",SUM($K30:$L30)),)</f>
        <v>0</v>
      </c>
      <c r="Y30" s="31">
        <f>IF($W30="도비",SUM($K30:$L30),IF($U30="국도비","직접입력",SUM($K30:$L30)-$X30))</f>
        <v>0</v>
      </c>
      <c r="Z30" s="181" t="str">
        <f>IF(SUM($K30:$L30)=SUM($X30:$Y30),"OK","검토")</f>
        <v>OK</v>
      </c>
      <c r="AB30" s="181"/>
      <c r="AC30" s="31">
        <f>IF($W30&lt;&gt;"도비",IF($U30="국도비","직접입력",SUM($N30:$O30)),)</f>
        <v>0</v>
      </c>
      <c r="AD30" s="31">
        <f>IF($W30="도비",SUM(N30:O30),IF($U30="국도비","직접입력",SUM(N30:O30)-AC30))</f>
        <v>0</v>
      </c>
      <c r="AE30" s="181" t="str">
        <f>IF(SUM(N30:O30)=SUM(AC30:AD30),"OK","검토")</f>
        <v>OK</v>
      </c>
      <c r="AG30" s="181" t="str">
        <f t="shared" ref="AG30" si="49">IF(W30="","",IF(W30="도비","세입없음","직접입력"))</f>
        <v/>
      </c>
      <c r="AI30" s="180" t="str">
        <f>IF(AG30="","",COUNTIF($AG$7:$AG$31,AG30))</f>
        <v/>
      </c>
      <c r="AJ30" s="191" t="str">
        <f t="shared" ref="AJ30" si="50">IF(W30="","",IF(AND(W30="도비",AG30="세입없음"),"OK",IF(AND(W30&lt;&gt;"도비",AG30&lt;&gt;""),"OK","@@")))</f>
        <v/>
      </c>
      <c r="AL30" s="181" t="str">
        <f t="array" ref="AL30">IF(C30="","",INDEX(구분표!$I$2:$I$311, MATCH(1,(구분표!$E$2:$E$311='1추기금출'!B30)*(구분표!$F$2:$F$311='1추기금출'!C30)*(구분표!$G$2:$G$311='1추기금출'!A30),0)))</f>
        <v/>
      </c>
      <c r="AN30" s="181"/>
    </row>
    <row r="31" spans="1:40" ht="50.1" customHeight="1">
      <c r="A31" s="184"/>
      <c r="B31" s="180"/>
      <c r="C31" s="183"/>
      <c r="D31" s="185"/>
      <c r="E31" s="186"/>
      <c r="F31" s="185"/>
      <c r="G31" s="185"/>
      <c r="H31" s="31"/>
      <c r="I31" s="31"/>
      <c r="J31" s="322">
        <f>H31-I31</f>
        <v>0</v>
      </c>
      <c r="K31" s="31"/>
      <c r="L31" s="33"/>
      <c r="M31" s="37">
        <f t="shared" ref="M31" si="51">J31+K31+L31</f>
        <v>0</v>
      </c>
      <c r="N31" s="294"/>
      <c r="O31" s="197"/>
      <c r="P31" s="295">
        <f t="shared" si="42"/>
        <v>0</v>
      </c>
      <c r="Q31" s="191" t="str">
        <f t="shared" si="43"/>
        <v>X</v>
      </c>
      <c r="R31" s="191"/>
      <c r="S31" s="191"/>
      <c r="T31" s="182"/>
      <c r="U31" s="181"/>
      <c r="V31" s="179"/>
      <c r="W31" s="181"/>
      <c r="X31" s="31">
        <f>IF($W31&lt;&gt;"도비",IF($U31="국도비","직접입력",SUM($K31:$L31)),)</f>
        <v>0</v>
      </c>
      <c r="Y31" s="31">
        <f>IF($W31="도비",SUM($K31:$L31),IF($U31="국도비","직접입력",SUM($K31:$L31)-$X31))</f>
        <v>0</v>
      </c>
      <c r="Z31" s="181" t="str">
        <f>IF(SUM($K31:$L31)=SUM($X31:$Y31),"OK","검토")</f>
        <v>OK</v>
      </c>
      <c r="AA31" s="179"/>
      <c r="AB31" s="181"/>
      <c r="AC31" s="31">
        <f>IF($W31&lt;&gt;"도비",IF($U31="국도비","직접입력",SUM($N31:$O31)),)</f>
        <v>0</v>
      </c>
      <c r="AD31" s="31">
        <f>IF($W31="도비",SUM(N31:O31),IF($U31="국도비","직접입력",SUM(N31:O31)-AC31))</f>
        <v>0</v>
      </c>
      <c r="AE31" s="181" t="str">
        <f>IF(SUM(N31:O31)=SUM(AC31:AD31),"OK","검토")</f>
        <v>OK</v>
      </c>
      <c r="AF31" s="179"/>
      <c r="AG31" s="181" t="str">
        <f t="shared" si="40"/>
        <v/>
      </c>
      <c r="AH31" s="179"/>
      <c r="AI31" s="180" t="str">
        <f>IF(AG31="","",COUNTIF($AG$7:$AG$31,AG31))</f>
        <v/>
      </c>
      <c r="AJ31" s="191" t="str">
        <f t="shared" si="44"/>
        <v/>
      </c>
      <c r="AK31" s="179"/>
      <c r="AL31" s="181" t="str">
        <f t="array" ref="AL31">IF(C31="","",INDEX(구분표!$I$2:$I$311, MATCH(1,(구분표!$E$2:$E$311='1추기금출'!B31)*(구분표!$F$2:$F$311='1추기금출'!C31)*(구분표!$G$2:$G$311='1추기금출'!A31),0)))</f>
        <v/>
      </c>
      <c r="AM31" s="179"/>
      <c r="AN31" s="181"/>
    </row>
  </sheetData>
  <sheetProtection formatCells="0" autoFilter="0"/>
  <autoFilter ref="A6:AN3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4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8"/>
      <c r="B1" s="443" t="s">
        <v>547</v>
      </c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98"/>
      <c r="P1" s="98"/>
      <c r="Q1" s="98"/>
    </row>
    <row r="2" spans="1:17" ht="18.75" customHeight="1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548</v>
      </c>
      <c r="O2" s="102"/>
      <c r="P2" s="102"/>
      <c r="Q2" s="102"/>
    </row>
    <row r="3" spans="1:17" ht="0.75" customHeight="1" thickBot="1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>
      <c r="B4" s="444" t="s">
        <v>549</v>
      </c>
      <c r="C4" s="446" t="s">
        <v>550</v>
      </c>
      <c r="D4" s="448" t="s">
        <v>551</v>
      </c>
      <c r="E4" s="262" t="s">
        <v>580</v>
      </c>
      <c r="F4" s="263"/>
      <c r="G4" s="264"/>
      <c r="H4" s="262" t="s">
        <v>581</v>
      </c>
      <c r="I4" s="263"/>
      <c r="J4" s="264"/>
      <c r="K4" s="448" t="s">
        <v>582</v>
      </c>
      <c r="L4" s="448" t="s">
        <v>583</v>
      </c>
      <c r="M4" s="449" t="s">
        <v>584</v>
      </c>
      <c r="N4" s="451" t="s">
        <v>552</v>
      </c>
    </row>
    <row r="5" spans="1:17" s="104" customFormat="1" ht="27.75" customHeight="1" thickBot="1">
      <c r="B5" s="445"/>
      <c r="C5" s="447"/>
      <c r="D5" s="447"/>
      <c r="E5" s="105" t="s">
        <v>553</v>
      </c>
      <c r="F5" s="106" t="s">
        <v>554</v>
      </c>
      <c r="G5" s="107" t="s">
        <v>555</v>
      </c>
      <c r="H5" s="105" t="s">
        <v>553</v>
      </c>
      <c r="I5" s="106" t="s">
        <v>556</v>
      </c>
      <c r="J5" s="106" t="s">
        <v>555</v>
      </c>
      <c r="K5" s="447"/>
      <c r="L5" s="447"/>
      <c r="M5" s="450"/>
      <c r="N5" s="452"/>
    </row>
    <row r="6" spans="1:17" s="103" customFormat="1" ht="32.25" customHeight="1">
      <c r="A6" s="103" t="s">
        <v>557</v>
      </c>
      <c r="B6" s="108" t="s">
        <v>579</v>
      </c>
      <c r="C6" s="109" t="s">
        <v>570</v>
      </c>
      <c r="D6" s="110"/>
      <c r="E6" s="110"/>
      <c r="F6" s="110"/>
      <c r="G6" s="110"/>
      <c r="H6" s="110"/>
      <c r="I6" s="110"/>
      <c r="J6" s="110"/>
      <c r="K6" s="110"/>
      <c r="L6" s="110"/>
      <c r="M6" s="111"/>
      <c r="N6" s="440"/>
    </row>
    <row r="7" spans="1:17" s="103" customFormat="1" ht="32.25" customHeight="1">
      <c r="A7" s="103" t="s">
        <v>558</v>
      </c>
      <c r="B7" s="11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441"/>
    </row>
    <row r="8" spans="1:17" s="103" customFormat="1" ht="32.25" customHeight="1">
      <c r="B8" s="112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8"/>
      <c r="N8" s="441"/>
    </row>
    <row r="9" spans="1:17" s="103" customFormat="1" ht="32.25" customHeight="1">
      <c r="B9" s="112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441"/>
    </row>
    <row r="10" spans="1:17" s="103" customFormat="1" ht="32.25" customHeight="1">
      <c r="B10" s="122"/>
      <c r="C10" s="119" t="s">
        <v>571</v>
      </c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441"/>
    </row>
    <row r="11" spans="1:17" s="103" customFormat="1" ht="32.25" customHeight="1">
      <c r="B11" s="123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41"/>
    </row>
    <row r="12" spans="1:17" s="103" customFormat="1" ht="32.25" customHeight="1">
      <c r="B12" s="123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441"/>
    </row>
    <row r="13" spans="1:17" s="103" customFormat="1" ht="32.25" customHeight="1">
      <c r="B13" s="124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8"/>
      <c r="N13" s="441"/>
    </row>
    <row r="14" spans="1:17" s="103" customFormat="1" ht="32.25" customHeight="1" thickBot="1">
      <c r="B14" s="125"/>
      <c r="C14" s="126" t="s">
        <v>572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442"/>
    </row>
    <row r="15" spans="1:17" s="98" customFormat="1" ht="32.25" customHeight="1">
      <c r="A15" s="98" t="s">
        <v>557</v>
      </c>
      <c r="B15" s="165" t="s">
        <v>579</v>
      </c>
      <c r="C15" s="130" t="s">
        <v>570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2"/>
      <c r="N15" s="437"/>
    </row>
    <row r="16" spans="1:17" s="98" customFormat="1" ht="32.25" customHeight="1">
      <c r="A16" s="98" t="s">
        <v>560</v>
      </c>
      <c r="B16" s="167"/>
      <c r="C16" s="135"/>
      <c r="D16" s="136"/>
      <c r="E16" s="136"/>
      <c r="F16" s="136"/>
      <c r="G16" s="136"/>
      <c r="H16" s="136"/>
      <c r="I16" s="136"/>
      <c r="J16" s="136"/>
      <c r="K16" s="136"/>
      <c r="L16" s="136"/>
      <c r="M16" s="137"/>
      <c r="N16" s="438"/>
      <c r="O16"/>
      <c r="P16"/>
      <c r="Q16"/>
    </row>
    <row r="17" spans="1:17" s="98" customFormat="1" ht="32.25" customHeight="1">
      <c r="B17" s="139"/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2"/>
      <c r="N17" s="438"/>
      <c r="O17"/>
      <c r="P17"/>
      <c r="Q17"/>
    </row>
    <row r="18" spans="1:17" s="98" customFormat="1" ht="32.25" customHeight="1">
      <c r="B18" s="143"/>
      <c r="C18" s="144"/>
      <c r="D18" s="145"/>
      <c r="E18" s="145"/>
      <c r="F18" s="145"/>
      <c r="G18" s="145"/>
      <c r="H18" s="145"/>
      <c r="I18" s="145"/>
      <c r="J18" s="145"/>
      <c r="K18" s="145"/>
      <c r="L18" s="145"/>
      <c r="M18" s="146"/>
      <c r="N18" s="438"/>
      <c r="O18"/>
      <c r="P18"/>
      <c r="Q18"/>
    </row>
    <row r="19" spans="1:17" s="98" customFormat="1" ht="32.25" customHeight="1">
      <c r="B19" s="143"/>
      <c r="C19" s="144" t="s">
        <v>571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438"/>
      <c r="O19"/>
      <c r="P19"/>
      <c r="Q19"/>
    </row>
    <row r="20" spans="1:17" s="98" customFormat="1" ht="32.25" customHeight="1">
      <c r="B20" s="143"/>
      <c r="C20" s="135"/>
      <c r="D20" s="136"/>
      <c r="E20" s="136"/>
      <c r="F20" s="136"/>
      <c r="G20" s="136"/>
      <c r="H20" s="136"/>
      <c r="I20" s="136"/>
      <c r="J20" s="136"/>
      <c r="K20" s="136"/>
      <c r="L20" s="136"/>
      <c r="M20" s="137"/>
      <c r="N20" s="438"/>
      <c r="O20"/>
      <c r="P20"/>
      <c r="Q20"/>
    </row>
    <row r="21" spans="1:17" s="98" customFormat="1" ht="32.25" customHeight="1">
      <c r="B21" s="166"/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2"/>
      <c r="N21" s="438"/>
      <c r="O21"/>
      <c r="P21"/>
      <c r="Q21"/>
    </row>
    <row r="22" spans="1:17" s="98" customFormat="1" ht="32.25" customHeight="1">
      <c r="B22" s="148"/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2"/>
      <c r="N22" s="438"/>
      <c r="O22"/>
      <c r="P22"/>
      <c r="Q22"/>
    </row>
    <row r="23" spans="1:17" s="98" customFormat="1" ht="32.25" customHeight="1" thickBot="1">
      <c r="B23" s="149"/>
      <c r="C23" s="150" t="s">
        <v>572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2"/>
      <c r="N23" s="439"/>
      <c r="O23"/>
      <c r="P23"/>
      <c r="Q23"/>
    </row>
    <row r="24" spans="1:17" s="98" customFormat="1" ht="21.95" customHeight="1">
      <c r="A24" s="98" t="s">
        <v>559</v>
      </c>
      <c r="B24" s="129"/>
      <c r="C24" s="130"/>
      <c r="D24" s="131"/>
      <c r="E24" s="131"/>
      <c r="F24" s="131"/>
      <c r="G24" s="131"/>
      <c r="H24" s="131"/>
      <c r="I24" s="131"/>
      <c r="J24" s="131"/>
      <c r="K24" s="131"/>
      <c r="L24" s="131"/>
      <c r="M24" s="132"/>
      <c r="N24" s="133"/>
    </row>
    <row r="25" spans="1:17" s="98" customFormat="1" ht="21.95" customHeight="1">
      <c r="A25" s="98" t="s">
        <v>560</v>
      </c>
      <c r="B25" s="134"/>
      <c r="C25" s="135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N25" s="138"/>
      <c r="O25"/>
      <c r="P25"/>
      <c r="Q25"/>
    </row>
    <row r="26" spans="1:17" s="98" customFormat="1" ht="21.95" customHeight="1">
      <c r="B26" s="139"/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38"/>
      <c r="O26"/>
      <c r="P26"/>
      <c r="Q26"/>
    </row>
    <row r="27" spans="1:17" s="98" customFormat="1" ht="21.95" customHeight="1">
      <c r="B27" s="143"/>
      <c r="C27" s="144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138"/>
      <c r="O27"/>
      <c r="P27"/>
      <c r="Q27"/>
    </row>
    <row r="28" spans="1:17" s="98" customFormat="1" ht="21.95" customHeight="1"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145"/>
      <c r="M28" s="146"/>
      <c r="N28" s="138"/>
      <c r="O28"/>
      <c r="P28"/>
      <c r="Q28"/>
    </row>
    <row r="29" spans="1:17" s="98" customFormat="1" ht="21.95" customHeight="1">
      <c r="B29" s="143"/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7"/>
      <c r="N29" s="138"/>
      <c r="O29"/>
      <c r="P29"/>
      <c r="Q29"/>
    </row>
    <row r="30" spans="1:17" s="98" customFormat="1" ht="21.95" customHeight="1">
      <c r="B30" s="147"/>
      <c r="C30" s="140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138"/>
      <c r="O30"/>
      <c r="P30"/>
      <c r="Q30"/>
    </row>
    <row r="31" spans="1:17" s="98" customFormat="1" ht="21.95" customHeight="1">
      <c r="B31" s="148"/>
      <c r="C31" s="140"/>
      <c r="D31" s="141"/>
      <c r="E31" s="141"/>
      <c r="F31" s="141"/>
      <c r="G31" s="141"/>
      <c r="H31" s="141"/>
      <c r="I31" s="141"/>
      <c r="J31" s="141"/>
      <c r="K31" s="141"/>
      <c r="L31" s="141"/>
      <c r="M31" s="142"/>
      <c r="N31" s="138"/>
      <c r="O31"/>
      <c r="P31"/>
      <c r="Q31"/>
    </row>
    <row r="32" spans="1:17" s="98" customFormat="1" ht="21.95" customHeight="1" thickBot="1">
      <c r="B32" s="149"/>
      <c r="C32" s="150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153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2017-05-16T11:03:40Z</cp:lastPrinted>
  <dcterms:created xsi:type="dcterms:W3CDTF">2015-06-26T00:14:49Z</dcterms:created>
  <dcterms:modified xsi:type="dcterms:W3CDTF">2017-05-18T23:07:57Z</dcterms:modified>
</cp:coreProperties>
</file>