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40" windowWidth="13260" windowHeight="10785" tabRatio="804" firstSheet="4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1추일출 " sheetId="23" r:id="rId5"/>
    <sheet name="1추특출" sheetId="19" r:id="rId6"/>
  </sheets>
  <externalReferences>
    <externalReference r:id="rId7"/>
    <externalReference r:id="rId8"/>
  </externalReferences>
  <definedNames>
    <definedName name="_xlnm._FilterDatabase" localSheetId="4" hidden="1">'1추일출 '!$A$6:$AQ$116</definedName>
    <definedName name="_xlnm._FilterDatabase" localSheetId="5" hidden="1">'1추특출'!$A$6:$AO$60</definedName>
    <definedName name="_xlnm.Print_Area" localSheetId="4">'1추일출 '!$A$1:$V$116</definedName>
    <definedName name="_xlnm.Print_Area" localSheetId="5">'1추특출'!$A$1:$U$60</definedName>
    <definedName name="_xlnm.Print_Titles" localSheetId="4">'1추일출 '!$3:$5</definedName>
    <definedName name="_xlnm.Print_Titles" localSheetId="5">'1추특출'!$3:$5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3" l="1"/>
  <c r="K6" i="23"/>
  <c r="M6" i="23"/>
  <c r="N6" i="23"/>
  <c r="P6" i="23"/>
  <c r="Q6" i="23"/>
  <c r="J7" i="23"/>
  <c r="K7" i="23"/>
  <c r="L7" i="23"/>
  <c r="M7" i="23"/>
  <c r="AA7" i="23" s="1"/>
  <c r="N7" i="23"/>
  <c r="O7" i="23"/>
  <c r="P7" i="23"/>
  <c r="Q7" i="23"/>
  <c r="AG7" i="23" s="1"/>
  <c r="R7" i="23"/>
  <c r="Z7" i="23"/>
  <c r="AE7" i="23"/>
  <c r="AF7" i="23"/>
  <c r="AI7" i="23"/>
  <c r="AK7" i="23"/>
  <c r="AL7" i="23"/>
  <c r="AN7" i="23" a="1"/>
  <c r="AN7" i="23"/>
  <c r="L8" i="23"/>
  <c r="R8" i="23" s="1"/>
  <c r="O8" i="23"/>
  <c r="S8" i="23" s="1"/>
  <c r="Z8" i="23"/>
  <c r="AB8" i="23" s="1"/>
  <c r="AA8" i="23"/>
  <c r="AE8" i="23"/>
  <c r="AF8" i="23"/>
  <c r="AG8" i="23"/>
  <c r="AI8" i="23"/>
  <c r="AK8" i="23"/>
  <c r="AL8" i="23"/>
  <c r="AN8" i="23" a="1"/>
  <c r="AN8" i="23" s="1"/>
  <c r="A9" i="23"/>
  <c r="L9" i="23"/>
  <c r="R9" i="23" s="1"/>
  <c r="O9" i="23"/>
  <c r="S9" i="23" s="1"/>
  <c r="Z9" i="23"/>
  <c r="AA9" i="23" s="1"/>
  <c r="AE9" i="23"/>
  <c r="AF9" i="23"/>
  <c r="AG9" i="23"/>
  <c r="AI9" i="23"/>
  <c r="AK9" i="23"/>
  <c r="AL9" i="23"/>
  <c r="AN9" i="23" a="1"/>
  <c r="AN9" i="23" s="1"/>
  <c r="A10" i="23"/>
  <c r="L10" i="23"/>
  <c r="R10" i="23" s="1"/>
  <c r="O10" i="23"/>
  <c r="S10" i="23" s="1"/>
  <c r="Z10" i="23"/>
  <c r="AA10" i="23" s="1"/>
  <c r="AE10" i="23"/>
  <c r="AF10" i="23"/>
  <c r="AG10" i="23"/>
  <c r="AI10" i="23"/>
  <c r="AK10" i="23"/>
  <c r="AL10" i="23"/>
  <c r="AN10" i="23" a="1"/>
  <c r="AN10" i="23" s="1"/>
  <c r="A11" i="23"/>
  <c r="L11" i="23"/>
  <c r="R11" i="23" s="1"/>
  <c r="O11" i="23"/>
  <c r="S11" i="23" s="1"/>
  <c r="Z11" i="23"/>
  <c r="AA11" i="23" s="1"/>
  <c r="AE11" i="23"/>
  <c r="AF11" i="23"/>
  <c r="AG11" i="23"/>
  <c r="AI11" i="23"/>
  <c r="AK11" i="23"/>
  <c r="AL11" i="23"/>
  <c r="AN11" i="23" a="1"/>
  <c r="AN11" i="23" s="1"/>
  <c r="A12" i="23"/>
  <c r="L12" i="23"/>
  <c r="R12" i="23" s="1"/>
  <c r="O12" i="23"/>
  <c r="S12" i="23" s="1"/>
  <c r="Z12" i="23"/>
  <c r="AA12" i="23" s="1"/>
  <c r="AE12" i="23"/>
  <c r="AF12" i="23"/>
  <c r="AG12" i="23"/>
  <c r="AI12" i="23"/>
  <c r="AK12" i="23"/>
  <c r="AL12" i="23"/>
  <c r="AN12" i="23" a="1"/>
  <c r="AN12" i="23" s="1"/>
  <c r="A13" i="23"/>
  <c r="L13" i="23"/>
  <c r="R13" i="23" s="1"/>
  <c r="O13" i="23"/>
  <c r="S13" i="23" s="1"/>
  <c r="Z13" i="23"/>
  <c r="AA13" i="23" s="1"/>
  <c r="AE13" i="23"/>
  <c r="AF13" i="23"/>
  <c r="AG13" i="23" s="1"/>
  <c r="AI13" i="23"/>
  <c r="AK13" i="23"/>
  <c r="AL13" i="23"/>
  <c r="AN13" i="23" a="1"/>
  <c r="AN13" i="23" s="1"/>
  <c r="A14" i="23"/>
  <c r="L14" i="23"/>
  <c r="R14" i="23" s="1"/>
  <c r="O14" i="23"/>
  <c r="S14" i="23" s="1"/>
  <c r="Z14" i="23"/>
  <c r="AA14" i="23" s="1"/>
  <c r="AE14" i="23"/>
  <c r="AF14" i="23"/>
  <c r="AG14" i="23"/>
  <c r="AI14" i="23"/>
  <c r="AK14" i="23"/>
  <c r="AL14" i="23"/>
  <c r="AN14" i="23" a="1"/>
  <c r="AN14" i="23" s="1"/>
  <c r="A15" i="23"/>
  <c r="L15" i="23"/>
  <c r="R15" i="23" s="1"/>
  <c r="O15" i="23"/>
  <c r="S15" i="23" s="1"/>
  <c r="Z15" i="23"/>
  <c r="AA15" i="23" s="1"/>
  <c r="AE15" i="23"/>
  <c r="AF15" i="23"/>
  <c r="AG15" i="23" s="1"/>
  <c r="AI15" i="23"/>
  <c r="AK15" i="23"/>
  <c r="AL15" i="23"/>
  <c r="AN15" i="23" a="1"/>
  <c r="AN15" i="23" s="1"/>
  <c r="A16" i="23"/>
  <c r="L16" i="23"/>
  <c r="R16" i="23" s="1"/>
  <c r="O16" i="23"/>
  <c r="S16" i="23" s="1"/>
  <c r="Z16" i="23"/>
  <c r="AA16" i="23" s="1"/>
  <c r="AE16" i="23"/>
  <c r="AF16" i="23"/>
  <c r="AG16" i="23" s="1"/>
  <c r="AI16" i="23"/>
  <c r="AK16" i="23"/>
  <c r="AL16" i="23"/>
  <c r="AN16" i="23" a="1"/>
  <c r="AN16" i="23" s="1"/>
  <c r="A17" i="23"/>
  <c r="L17" i="23"/>
  <c r="R17" i="23" s="1"/>
  <c r="O17" i="23"/>
  <c r="S17" i="23" s="1"/>
  <c r="Z17" i="23"/>
  <c r="AE17" i="23"/>
  <c r="AF17" i="23"/>
  <c r="AG17" i="23"/>
  <c r="AI17" i="23"/>
  <c r="AK17" i="23"/>
  <c r="AL17" i="23"/>
  <c r="AN17" i="23" a="1"/>
  <c r="AN17" i="23" s="1"/>
  <c r="J18" i="23"/>
  <c r="K18" i="23"/>
  <c r="L18" i="23"/>
  <c r="M18" i="23"/>
  <c r="N18" i="23"/>
  <c r="O18" i="23"/>
  <c r="P18" i="23"/>
  <c r="Q18" i="23"/>
  <c r="R18" i="23"/>
  <c r="Z18" i="23"/>
  <c r="AA18" i="23"/>
  <c r="AI18" i="23"/>
  <c r="AK18" i="23"/>
  <c r="AL18" i="23"/>
  <c r="AN18" i="23" a="1"/>
  <c r="AN18" i="23" s="1"/>
  <c r="A19" i="23"/>
  <c r="L19" i="23"/>
  <c r="R19" i="23" s="1"/>
  <c r="O19" i="23"/>
  <c r="S19" i="23" s="1"/>
  <c r="Z19" i="23"/>
  <c r="AA19" i="23" s="1"/>
  <c r="AE19" i="23"/>
  <c r="AF19" i="23"/>
  <c r="AG19" i="23" s="1"/>
  <c r="AI19" i="23"/>
  <c r="AK19" i="23"/>
  <c r="AL19" i="23"/>
  <c r="AN19" i="23" a="1"/>
  <c r="AN19" i="23" s="1"/>
  <c r="A20" i="23"/>
  <c r="L20" i="23"/>
  <c r="R20" i="23" s="1"/>
  <c r="Z20" i="23"/>
  <c r="AA20" i="23" s="1"/>
  <c r="AE20" i="23"/>
  <c r="AF20" i="23"/>
  <c r="AG20" i="23" s="1"/>
  <c r="AI20" i="23"/>
  <c r="AK20" i="23"/>
  <c r="AL20" i="23"/>
  <c r="AN20" i="23" a="1"/>
  <c r="AN20" i="23" s="1"/>
  <c r="A21" i="23"/>
  <c r="L21" i="23"/>
  <c r="R21" i="23" s="1"/>
  <c r="O21" i="23"/>
  <c r="S21" i="23" s="1"/>
  <c r="Z21" i="23"/>
  <c r="AA21" i="23" s="1"/>
  <c r="AE21" i="23"/>
  <c r="AF21" i="23"/>
  <c r="AG21" i="23" s="1"/>
  <c r="AI21" i="23"/>
  <c r="AK21" i="23"/>
  <c r="AL21" i="23"/>
  <c r="AN21" i="23" a="1"/>
  <c r="AN21" i="23" s="1"/>
  <c r="A22" i="23"/>
  <c r="L22" i="23"/>
  <c r="R22" i="23" s="1"/>
  <c r="Z22" i="23"/>
  <c r="AA22" i="23" s="1"/>
  <c r="AE22" i="23"/>
  <c r="AF22" i="23"/>
  <c r="AG22" i="23" s="1"/>
  <c r="AI22" i="23"/>
  <c r="AK22" i="23"/>
  <c r="AL22" i="23"/>
  <c r="AN22" i="23" a="1"/>
  <c r="AN22" i="23" s="1"/>
  <c r="A23" i="23"/>
  <c r="L23" i="23"/>
  <c r="R23" i="23" s="1"/>
  <c r="O23" i="23"/>
  <c r="S23" i="23" s="1"/>
  <c r="Z23" i="23"/>
  <c r="AA23" i="23" s="1"/>
  <c r="AE23" i="23"/>
  <c r="AF23" i="23"/>
  <c r="AG23" i="23" s="1"/>
  <c r="AI23" i="23"/>
  <c r="AK23" i="23"/>
  <c r="AL23" i="23"/>
  <c r="AN23" i="23" a="1"/>
  <c r="AN23" i="23" s="1"/>
  <c r="A24" i="23"/>
  <c r="L24" i="23"/>
  <c r="R24" i="23" s="1"/>
  <c r="Z24" i="23"/>
  <c r="AA24" i="23" s="1"/>
  <c r="AE24" i="23"/>
  <c r="AF24" i="23"/>
  <c r="AG24" i="23" s="1"/>
  <c r="AI24" i="23"/>
  <c r="AK24" i="23"/>
  <c r="AL24" i="23"/>
  <c r="AN24" i="23" a="1"/>
  <c r="AN24" i="23" s="1"/>
  <c r="A25" i="23"/>
  <c r="L25" i="23"/>
  <c r="R25" i="23" s="1"/>
  <c r="O25" i="23"/>
  <c r="S25" i="23" s="1"/>
  <c r="Z25" i="23"/>
  <c r="AA25" i="23" s="1"/>
  <c r="AE25" i="23"/>
  <c r="AF25" i="23"/>
  <c r="AG25" i="23" s="1"/>
  <c r="AI25" i="23"/>
  <c r="AK25" i="23"/>
  <c r="AL25" i="23"/>
  <c r="AN25" i="23" a="1"/>
  <c r="AN25" i="23" s="1"/>
  <c r="A26" i="23"/>
  <c r="L26" i="23"/>
  <c r="R26" i="23" s="1"/>
  <c r="Z26" i="23"/>
  <c r="AE26" i="23"/>
  <c r="AF26" i="23"/>
  <c r="AG26" i="23" s="1"/>
  <c r="AI26" i="23"/>
  <c r="AK26" i="23"/>
  <c r="AL26" i="23"/>
  <c r="AN26" i="23" a="1"/>
  <c r="AN26" i="23" s="1"/>
  <c r="A27" i="23"/>
  <c r="L27" i="23"/>
  <c r="R27" i="23" s="1"/>
  <c r="O27" i="23"/>
  <c r="S27" i="23" s="1"/>
  <c r="Z27" i="23"/>
  <c r="AA27" i="23"/>
  <c r="AE27" i="23"/>
  <c r="AF27" i="23" s="1"/>
  <c r="AI27" i="23"/>
  <c r="AK27" i="23"/>
  <c r="AL27" i="23"/>
  <c r="AN27" i="23" a="1"/>
  <c r="AN27" i="23" s="1"/>
  <c r="A28" i="23"/>
  <c r="A30" i="23" s="1"/>
  <c r="L28" i="23"/>
  <c r="R28" i="23" s="1"/>
  <c r="O28" i="23"/>
  <c r="S28" i="23" s="1"/>
  <c r="Z28" i="23"/>
  <c r="AA28" i="23" s="1"/>
  <c r="AE28" i="23"/>
  <c r="AF28" i="23" s="1"/>
  <c r="AG28" i="23"/>
  <c r="AI28" i="23"/>
  <c r="AK28" i="23"/>
  <c r="AL28" i="23"/>
  <c r="AN28" i="23" a="1"/>
  <c r="AN28" i="23" s="1"/>
  <c r="J29" i="23"/>
  <c r="K29" i="23"/>
  <c r="L29" i="23"/>
  <c r="M29" i="23"/>
  <c r="N29" i="23"/>
  <c r="Z29" i="23" s="1"/>
  <c r="O29" i="23"/>
  <c r="P29" i="23"/>
  <c r="Q29" i="23"/>
  <c r="R29" i="23"/>
  <c r="AE29" i="23"/>
  <c r="AG29" i="23" s="1"/>
  <c r="AF29" i="23"/>
  <c r="AI29" i="23"/>
  <c r="AK29" i="23"/>
  <c r="AL29" i="23"/>
  <c r="AN29" i="23" a="1"/>
  <c r="AN29" i="23" s="1"/>
  <c r="L30" i="23"/>
  <c r="R30" i="23" s="1"/>
  <c r="O30" i="23"/>
  <c r="S30" i="23"/>
  <c r="Z30" i="23"/>
  <c r="AA30" i="23"/>
  <c r="AE30" i="23"/>
  <c r="AF30" i="23"/>
  <c r="AI30" i="23"/>
  <c r="AK30" i="23"/>
  <c r="AL30" i="23"/>
  <c r="AN30" i="23" a="1"/>
  <c r="AN30" i="23" s="1"/>
  <c r="A31" i="23"/>
  <c r="L31" i="23"/>
  <c r="R31" i="23" s="1"/>
  <c r="O31" i="23"/>
  <c r="S31" i="23" s="1"/>
  <c r="Z31" i="23"/>
  <c r="AA31" i="23" s="1"/>
  <c r="AE31" i="23"/>
  <c r="AF31" i="23" s="1"/>
  <c r="AG31" i="23"/>
  <c r="AI31" i="23"/>
  <c r="AK31" i="23"/>
  <c r="AL31" i="23"/>
  <c r="AN31" i="23" a="1"/>
  <c r="AN31" i="23" s="1"/>
  <c r="A32" i="23"/>
  <c r="L32" i="23"/>
  <c r="Z32" i="23"/>
  <c r="AA32" i="23"/>
  <c r="AE32" i="23"/>
  <c r="AF32" i="23"/>
  <c r="AG32" i="23"/>
  <c r="AI32" i="23"/>
  <c r="AK32" i="23"/>
  <c r="AL32" i="23"/>
  <c r="AN32" i="23" a="1"/>
  <c r="AN32" i="23" s="1"/>
  <c r="A33" i="23"/>
  <c r="A34" i="23" s="1"/>
  <c r="A35" i="23" s="1"/>
  <c r="A36" i="23" s="1"/>
  <c r="A37" i="23" s="1"/>
  <c r="A38" i="23" s="1"/>
  <c r="A39" i="23" s="1"/>
  <c r="A45" i="23" s="1"/>
  <c r="A46" i="23" s="1"/>
  <c r="A47" i="23" s="1"/>
  <c r="A48" i="23" s="1"/>
  <c r="A49" i="23" s="1"/>
  <c r="A50" i="23" s="1"/>
  <c r="A52" i="23" s="1"/>
  <c r="A53" i="23" s="1"/>
  <c r="A54" i="23" s="1"/>
  <c r="A55" i="23" s="1"/>
  <c r="A56" i="23" s="1"/>
  <c r="A57" i="23" s="1"/>
  <c r="A58" i="23" s="1"/>
  <c r="A59" i="23" s="1"/>
  <c r="A60" i="23" s="1"/>
  <c r="A61" i="23" s="1"/>
  <c r="A63" i="23" s="1"/>
  <c r="A64" i="23" s="1"/>
  <c r="A65" i="23" s="1"/>
  <c r="A66" i="23" s="1"/>
  <c r="A67" i="23" s="1"/>
  <c r="A68" i="23" s="1"/>
  <c r="A69" i="23" s="1"/>
  <c r="A70" i="23" s="1"/>
  <c r="A71" i="23" s="1"/>
  <c r="A72" i="23" s="1"/>
  <c r="A74" i="23" s="1"/>
  <c r="A75" i="23" s="1"/>
  <c r="A76" i="23" s="1"/>
  <c r="A77" i="23" s="1"/>
  <c r="A78" i="23" s="1"/>
  <c r="A79" i="23" s="1"/>
  <c r="A80" i="23" s="1"/>
  <c r="A81" i="23" s="1"/>
  <c r="A82" i="23" s="1"/>
  <c r="A84" i="23" s="1"/>
  <c r="A85" i="23" s="1"/>
  <c r="A86" i="23" s="1"/>
  <c r="A87" i="23" s="1"/>
  <c r="A88" i="23" s="1"/>
  <c r="A89" i="23" s="1"/>
  <c r="A90" i="23" s="1"/>
  <c r="A91" i="23" s="1"/>
  <c r="A92" i="23" s="1"/>
  <c r="A93" i="23" s="1"/>
  <c r="A95" i="23" s="1"/>
  <c r="A96" i="23" s="1"/>
  <c r="A97" i="23" s="1"/>
  <c r="A98" i="23" s="1"/>
  <c r="A99" i="23" s="1"/>
  <c r="A100" i="23" s="1"/>
  <c r="A101" i="23" s="1"/>
  <c r="A102" i="23" s="1"/>
  <c r="A103" i="23" s="1"/>
  <c r="A104" i="23" s="1"/>
  <c r="A106" i="23" s="1"/>
  <c r="A107" i="23" s="1"/>
  <c r="A108" i="23" s="1"/>
  <c r="A109" i="23" s="1"/>
  <c r="A110" i="23" s="1"/>
  <c r="A111" i="23" s="1"/>
  <c r="A112" i="23" s="1"/>
  <c r="A113" i="23" s="1"/>
  <c r="A114" i="23" s="1"/>
  <c r="A115" i="23" s="1"/>
  <c r="A116" i="23" s="1"/>
  <c r="L33" i="23"/>
  <c r="R33" i="23" s="1"/>
  <c r="O33" i="23"/>
  <c r="S33" i="23"/>
  <c r="Z33" i="23"/>
  <c r="AE33" i="23"/>
  <c r="AF33" i="23" s="1"/>
  <c r="AG33" i="23" s="1"/>
  <c r="AI33" i="23"/>
  <c r="AK33" i="23"/>
  <c r="AL33" i="23"/>
  <c r="AN33" i="23" a="1"/>
  <c r="AN33" i="23" s="1"/>
  <c r="L34" i="23"/>
  <c r="O34" i="23" s="1"/>
  <c r="Z34" i="23"/>
  <c r="AB34" i="23" s="1"/>
  <c r="AA34" i="23"/>
  <c r="AE34" i="23"/>
  <c r="AF34" i="23"/>
  <c r="AG34" i="23"/>
  <c r="AI34" i="23"/>
  <c r="AK34" i="23" s="1"/>
  <c r="AL34" i="23"/>
  <c r="AN34" i="23" a="1"/>
  <c r="AN34" i="23"/>
  <c r="L35" i="23"/>
  <c r="O35" i="23" s="1"/>
  <c r="S35" i="23" s="1"/>
  <c r="R35" i="23"/>
  <c r="Z35" i="23"/>
  <c r="AA35" i="23" s="1"/>
  <c r="AE35" i="23"/>
  <c r="AF35" i="23"/>
  <c r="AG35" i="23" s="1"/>
  <c r="AI35" i="23"/>
  <c r="AK35" i="23" s="1"/>
  <c r="AL35" i="23"/>
  <c r="AN35" i="23" a="1"/>
  <c r="AN35" i="23" s="1"/>
  <c r="L36" i="23"/>
  <c r="O36" i="23"/>
  <c r="R36" i="23"/>
  <c r="Z36" i="23"/>
  <c r="AA36" i="23" s="1"/>
  <c r="AB36" i="23" s="1"/>
  <c r="AE36" i="23"/>
  <c r="AF36" i="23"/>
  <c r="AG36" i="23" s="1"/>
  <c r="AI36" i="23"/>
  <c r="AK36" i="23" s="1"/>
  <c r="AL36" i="23"/>
  <c r="AN36" i="23" a="1"/>
  <c r="AN36" i="23" s="1"/>
  <c r="L37" i="23"/>
  <c r="R37" i="23" s="1"/>
  <c r="O37" i="23"/>
  <c r="Z37" i="23"/>
  <c r="AA37" i="23"/>
  <c r="AB37" i="23"/>
  <c r="AE37" i="23"/>
  <c r="AF37" i="23"/>
  <c r="AG37" i="23"/>
  <c r="AI37" i="23"/>
  <c r="AK37" i="23" s="1"/>
  <c r="AL37" i="23"/>
  <c r="AN37" i="23" a="1"/>
  <c r="AN37" i="23"/>
  <c r="L38" i="23"/>
  <c r="O38" i="23" s="1"/>
  <c r="Z38" i="23"/>
  <c r="AB38" i="23" s="1"/>
  <c r="AA38" i="23"/>
  <c r="AE38" i="23"/>
  <c r="AF38" i="23"/>
  <c r="AG38" i="23"/>
  <c r="AI38" i="23"/>
  <c r="AK38" i="23" s="1"/>
  <c r="AL38" i="23"/>
  <c r="AN38" i="23" a="1"/>
  <c r="AN38" i="23"/>
  <c r="L39" i="23"/>
  <c r="O39" i="23" s="1"/>
  <c r="S39" i="23" s="1"/>
  <c r="R39" i="23"/>
  <c r="Z39" i="23"/>
  <c r="AA39" i="23" s="1"/>
  <c r="AE39" i="23"/>
  <c r="AF39" i="23"/>
  <c r="AG39" i="23" s="1"/>
  <c r="AI39" i="23"/>
  <c r="AK39" i="23" s="1"/>
  <c r="AL39" i="23"/>
  <c r="AN39" i="23" a="1"/>
  <c r="AN39" i="23" s="1"/>
  <c r="J40" i="23"/>
  <c r="K40" i="23"/>
  <c r="M40" i="23"/>
  <c r="Z40" i="23" s="1"/>
  <c r="N40" i="23"/>
  <c r="P40" i="23"/>
  <c r="AE40" i="23" s="1"/>
  <c r="Q40" i="23"/>
  <c r="AI40" i="23"/>
  <c r="AK40" i="23" s="1"/>
  <c r="AL40" i="23"/>
  <c r="AN40" i="23" a="1"/>
  <c r="AN40" i="23" s="1"/>
  <c r="L41" i="23"/>
  <c r="R41" i="23" s="1"/>
  <c r="O41" i="23"/>
  <c r="Z41" i="23"/>
  <c r="AA41" i="23"/>
  <c r="AB41" i="23"/>
  <c r="AE41" i="23"/>
  <c r="AF41" i="23"/>
  <c r="AG41" i="23"/>
  <c r="AI41" i="23"/>
  <c r="AK41" i="23" s="1"/>
  <c r="AL41" i="23"/>
  <c r="AN41" i="23" a="1"/>
  <c r="AN41" i="23" s="1"/>
  <c r="L42" i="23"/>
  <c r="L40" i="23" s="1"/>
  <c r="R42" i="23"/>
  <c r="Z42" i="23"/>
  <c r="AB42" i="23" s="1"/>
  <c r="AA42" i="23"/>
  <c r="AE42" i="23"/>
  <c r="AF42" i="23"/>
  <c r="AG42" i="23"/>
  <c r="AI42" i="23"/>
  <c r="AK42" i="23" s="1"/>
  <c r="AL42" i="23"/>
  <c r="AN42" i="23" a="1"/>
  <c r="AN42" i="23" s="1"/>
  <c r="L43" i="23"/>
  <c r="O43" i="23"/>
  <c r="R43" i="23"/>
  <c r="Z43" i="23"/>
  <c r="AA43" i="23" s="1"/>
  <c r="AB43" i="23" s="1"/>
  <c r="AE43" i="23"/>
  <c r="AF43" i="23"/>
  <c r="AG43" i="23" s="1"/>
  <c r="AI43" i="23"/>
  <c r="AK43" i="23" s="1"/>
  <c r="AL43" i="23"/>
  <c r="AN43" i="23" a="1"/>
  <c r="AN43" i="23" s="1"/>
  <c r="L44" i="23"/>
  <c r="O44" i="23"/>
  <c r="R44" i="23"/>
  <c r="Z44" i="23"/>
  <c r="AA44" i="23"/>
  <c r="AB44" i="23"/>
  <c r="AE44" i="23"/>
  <c r="AF44" i="23"/>
  <c r="AG44" i="23"/>
  <c r="AI44" i="23"/>
  <c r="AK44" i="23" s="1"/>
  <c r="AL44" i="23"/>
  <c r="AN44" i="23" a="1"/>
  <c r="AN44" i="23" s="1"/>
  <c r="L45" i="23"/>
  <c r="R45" i="23" s="1"/>
  <c r="O45" i="23"/>
  <c r="Z45" i="23"/>
  <c r="AA45" i="23"/>
  <c r="AB45" i="23"/>
  <c r="AE45" i="23"/>
  <c r="AF45" i="23"/>
  <c r="AG45" i="23"/>
  <c r="AI45" i="23"/>
  <c r="AK45" i="23" s="1"/>
  <c r="AL45" i="23"/>
  <c r="AN45" i="23" a="1"/>
  <c r="AN45" i="23"/>
  <c r="L46" i="23"/>
  <c r="O46" i="23" s="1"/>
  <c r="Z46" i="23"/>
  <c r="AB46" i="23" s="1"/>
  <c r="AA46" i="23"/>
  <c r="AE46" i="23"/>
  <c r="AF46" i="23"/>
  <c r="AG46" i="23"/>
  <c r="AI46" i="23"/>
  <c r="AK46" i="23" s="1"/>
  <c r="AL46" i="23"/>
  <c r="AN46" i="23" a="1"/>
  <c r="AN46" i="23"/>
  <c r="L47" i="23"/>
  <c r="O47" i="23" s="1"/>
  <c r="S47" i="23" s="1"/>
  <c r="R47" i="23"/>
  <c r="Z47" i="23"/>
  <c r="AA47" i="23" s="1"/>
  <c r="AE47" i="23"/>
  <c r="AF47" i="23"/>
  <c r="AG47" i="23" s="1"/>
  <c r="AI47" i="23"/>
  <c r="AK47" i="23" s="1"/>
  <c r="AL47" i="23"/>
  <c r="AN47" i="23" a="1"/>
  <c r="AN47" i="23" s="1"/>
  <c r="L48" i="23"/>
  <c r="O48" i="23"/>
  <c r="R48" i="23"/>
  <c r="Z48" i="23"/>
  <c r="AA48" i="23" s="1"/>
  <c r="AB48" i="23" s="1"/>
  <c r="AE48" i="23"/>
  <c r="AF48" i="23"/>
  <c r="AG48" i="23" s="1"/>
  <c r="AI48" i="23"/>
  <c r="AK48" i="23" s="1"/>
  <c r="AL48" i="23"/>
  <c r="AN48" i="23" a="1"/>
  <c r="AN48" i="23" s="1"/>
  <c r="L49" i="23"/>
  <c r="R49" i="23" s="1"/>
  <c r="O49" i="23"/>
  <c r="Z49" i="23"/>
  <c r="AA49" i="23"/>
  <c r="AB49" i="23"/>
  <c r="AE49" i="23"/>
  <c r="AF49" i="23"/>
  <c r="AG49" i="23"/>
  <c r="AI49" i="23"/>
  <c r="AK49" i="23" s="1"/>
  <c r="AL49" i="23"/>
  <c r="AN49" i="23" a="1"/>
  <c r="AN49" i="23"/>
  <c r="L50" i="23"/>
  <c r="O50" i="23" s="1"/>
  <c r="Z50" i="23"/>
  <c r="AB50" i="23" s="1"/>
  <c r="AA50" i="23"/>
  <c r="AE50" i="23"/>
  <c r="AF50" i="23"/>
  <c r="AG50" i="23"/>
  <c r="AI50" i="23"/>
  <c r="AK50" i="23" s="1"/>
  <c r="AL50" i="23"/>
  <c r="AN50" i="23" a="1"/>
  <c r="AN50" i="23"/>
  <c r="J51" i="23"/>
  <c r="K51" i="23"/>
  <c r="L51" i="23"/>
  <c r="M51" i="23"/>
  <c r="N51" i="23"/>
  <c r="O51" i="23"/>
  <c r="P51" i="23"/>
  <c r="Q51" i="23"/>
  <c r="R51" i="23"/>
  <c r="AI51" i="23"/>
  <c r="AK51" i="23" s="1"/>
  <c r="AL51" i="23"/>
  <c r="AN51" i="23" a="1"/>
  <c r="AN51" i="23" s="1"/>
  <c r="L52" i="23"/>
  <c r="R52" i="23" s="1"/>
  <c r="O52" i="23"/>
  <c r="Z52" i="23"/>
  <c r="AA52" i="23"/>
  <c r="AB52" i="23"/>
  <c r="AE52" i="23"/>
  <c r="AF52" i="23"/>
  <c r="AG52" i="23"/>
  <c r="AI52" i="23"/>
  <c r="AK52" i="23" s="1"/>
  <c r="AL52" i="23"/>
  <c r="AN52" i="23" a="1"/>
  <c r="AN52" i="23"/>
  <c r="L53" i="23"/>
  <c r="O53" i="23" s="1"/>
  <c r="Z53" i="23"/>
  <c r="AB53" i="23" s="1"/>
  <c r="AA53" i="23"/>
  <c r="AE53" i="23"/>
  <c r="AF53" i="23"/>
  <c r="AG53" i="23"/>
  <c r="AI53" i="23"/>
  <c r="AK53" i="23" s="1"/>
  <c r="AL53" i="23"/>
  <c r="AN53" i="23" a="1"/>
  <c r="AN53" i="23"/>
  <c r="L54" i="23"/>
  <c r="O54" i="23" s="1"/>
  <c r="S54" i="23" s="1"/>
  <c r="R54" i="23"/>
  <c r="Z54" i="23"/>
  <c r="AA54" i="23" s="1"/>
  <c r="AE54" i="23"/>
  <c r="AF54" i="23"/>
  <c r="AG54" i="23" s="1"/>
  <c r="AI54" i="23"/>
  <c r="AK54" i="23" s="1"/>
  <c r="AL54" i="23"/>
  <c r="AN54" i="23" a="1"/>
  <c r="AN54" i="23" s="1"/>
  <c r="L55" i="23"/>
  <c r="O55" i="23"/>
  <c r="S55" i="23" s="1"/>
  <c r="R55" i="23"/>
  <c r="Z55" i="23"/>
  <c r="AA55" i="23"/>
  <c r="AB55" i="23"/>
  <c r="AE55" i="23"/>
  <c r="AF55" i="23" s="1"/>
  <c r="AG55" i="23" s="1"/>
  <c r="AI55" i="23"/>
  <c r="AK55" i="23" s="1"/>
  <c r="AL55" i="23"/>
  <c r="AN55" i="23" a="1"/>
  <c r="AN55" i="23"/>
  <c r="L56" i="23"/>
  <c r="O56" i="23"/>
  <c r="S56" i="23" s="1"/>
  <c r="R56" i="23"/>
  <c r="Z56" i="23"/>
  <c r="AA56" i="23"/>
  <c r="AB56" i="23"/>
  <c r="AE56" i="23"/>
  <c r="AF56" i="23" s="1"/>
  <c r="AG56" i="23" s="1"/>
  <c r="AI56" i="23"/>
  <c r="AK56" i="23" s="1"/>
  <c r="AL56" i="23"/>
  <c r="AN56" i="23" a="1"/>
  <c r="AN56" i="23"/>
  <c r="L57" i="23"/>
  <c r="O57" i="23"/>
  <c r="S57" i="23" s="1"/>
  <c r="R57" i="23"/>
  <c r="Z57" i="23"/>
  <c r="AA57" i="23"/>
  <c r="AB57" i="23"/>
  <c r="AE57" i="23"/>
  <c r="AF57" i="23" s="1"/>
  <c r="AG57" i="23" s="1"/>
  <c r="AI57" i="23"/>
  <c r="AK57" i="23" s="1"/>
  <c r="AL57" i="23"/>
  <c r="AN57" i="23" a="1"/>
  <c r="AN57" i="23"/>
  <c r="L58" i="23"/>
  <c r="O58" i="23"/>
  <c r="S58" i="23" s="1"/>
  <c r="R58" i="23"/>
  <c r="Z58" i="23"/>
  <c r="AA58" i="23"/>
  <c r="AB58" i="23"/>
  <c r="AE58" i="23"/>
  <c r="AF58" i="23" s="1"/>
  <c r="AG58" i="23"/>
  <c r="AI58" i="23"/>
  <c r="AK58" i="23" s="1"/>
  <c r="AL58" i="23"/>
  <c r="AN58" i="23" a="1"/>
  <c r="AN58" i="23"/>
  <c r="L59" i="23"/>
  <c r="O59" i="23"/>
  <c r="R59" i="23"/>
  <c r="Z59" i="23"/>
  <c r="AA59" i="23"/>
  <c r="AB59" i="23" s="1"/>
  <c r="AE59" i="23"/>
  <c r="AF59" i="23" s="1"/>
  <c r="AG59" i="23" s="1"/>
  <c r="AI59" i="23"/>
  <c r="AK59" i="23" s="1"/>
  <c r="AL59" i="23"/>
  <c r="AN59" i="23" a="1"/>
  <c r="AN59" i="23" s="1"/>
  <c r="L60" i="23"/>
  <c r="O60" i="23"/>
  <c r="S60" i="23" s="1"/>
  <c r="R60" i="23"/>
  <c r="Z60" i="23"/>
  <c r="AA60" i="23"/>
  <c r="AB60" i="23"/>
  <c r="AE60" i="23"/>
  <c r="AF60" i="23" s="1"/>
  <c r="AG60" i="23"/>
  <c r="AI60" i="23"/>
  <c r="AK60" i="23" s="1"/>
  <c r="AL60" i="23"/>
  <c r="AN60" i="23" a="1"/>
  <c r="AN60" i="23"/>
  <c r="L61" i="23"/>
  <c r="O61" i="23"/>
  <c r="R61" i="23"/>
  <c r="Z61" i="23"/>
  <c r="AA61" i="23"/>
  <c r="AB61" i="23" s="1"/>
  <c r="AE61" i="23"/>
  <c r="AF61" i="23" s="1"/>
  <c r="AG61" i="23" s="1"/>
  <c r="AI61" i="23"/>
  <c r="AK61" i="23" s="1"/>
  <c r="AL61" i="23"/>
  <c r="AN61" i="23" a="1"/>
  <c r="AN61" i="23" s="1"/>
  <c r="J62" i="23"/>
  <c r="K62" i="23"/>
  <c r="L62" i="23"/>
  <c r="M62" i="23"/>
  <c r="Z62" i="23" s="1"/>
  <c r="N62" i="23"/>
  <c r="O62" i="23"/>
  <c r="P62" i="23"/>
  <c r="Q62" i="23"/>
  <c r="R62" i="23"/>
  <c r="AA62" i="23"/>
  <c r="AB62" i="23"/>
  <c r="AI62" i="23"/>
  <c r="AK62" i="23" s="1"/>
  <c r="AL62" i="23"/>
  <c r="AN62" i="23" a="1"/>
  <c r="AN62" i="23" s="1"/>
  <c r="L63" i="23"/>
  <c r="O63" i="23"/>
  <c r="S63" i="23" s="1"/>
  <c r="R63" i="23"/>
  <c r="Z63" i="23"/>
  <c r="AA63" i="23"/>
  <c r="AB63" i="23"/>
  <c r="AE63" i="23"/>
  <c r="AF63" i="23" s="1"/>
  <c r="AG63" i="23"/>
  <c r="AI63" i="23"/>
  <c r="AK63" i="23" s="1"/>
  <c r="AL63" i="23"/>
  <c r="AN63" i="23" a="1"/>
  <c r="AN63" i="23"/>
  <c r="L64" i="23"/>
  <c r="O64" i="23"/>
  <c r="R64" i="23"/>
  <c r="Z64" i="23"/>
  <c r="AA64" i="23"/>
  <c r="AB64" i="23" s="1"/>
  <c r="AE64" i="23"/>
  <c r="AF64" i="23" s="1"/>
  <c r="AG64" i="23" s="1"/>
  <c r="AI64" i="23"/>
  <c r="AK64" i="23" s="1"/>
  <c r="AL64" i="23"/>
  <c r="AN64" i="23" a="1"/>
  <c r="AN64" i="23" s="1"/>
  <c r="L65" i="23"/>
  <c r="O65" i="23"/>
  <c r="S65" i="23" s="1"/>
  <c r="R65" i="23"/>
  <c r="Z65" i="23"/>
  <c r="AA65" i="23"/>
  <c r="AB65" i="23"/>
  <c r="AE65" i="23"/>
  <c r="AF65" i="23" s="1"/>
  <c r="AG65" i="23"/>
  <c r="AI65" i="23"/>
  <c r="AK65" i="23" s="1"/>
  <c r="AL65" i="23"/>
  <c r="AN65" i="23" a="1"/>
  <c r="AN65" i="23"/>
  <c r="L66" i="23"/>
  <c r="O66" i="23"/>
  <c r="R66" i="23"/>
  <c r="Z66" i="23"/>
  <c r="AA66" i="23"/>
  <c r="AB66" i="23" s="1"/>
  <c r="AE66" i="23"/>
  <c r="AF66" i="23" s="1"/>
  <c r="AG66" i="23" s="1"/>
  <c r="AI66" i="23"/>
  <c r="AK66" i="23" s="1"/>
  <c r="AL66" i="23"/>
  <c r="AN66" i="23" a="1"/>
  <c r="AN66" i="23" s="1"/>
  <c r="L67" i="23"/>
  <c r="O67" i="23"/>
  <c r="S67" i="23" s="1"/>
  <c r="R67" i="23"/>
  <c r="Z67" i="23"/>
  <c r="AA67" i="23"/>
  <c r="AB67" i="23"/>
  <c r="AE67" i="23"/>
  <c r="AF67" i="23" s="1"/>
  <c r="AG67" i="23"/>
  <c r="AI67" i="23"/>
  <c r="AK67" i="23" s="1"/>
  <c r="AL67" i="23"/>
  <c r="AN67" i="23" a="1"/>
  <c r="AN67" i="23"/>
  <c r="L68" i="23"/>
  <c r="O68" i="23"/>
  <c r="R68" i="23"/>
  <c r="Z68" i="23"/>
  <c r="AA68" i="23"/>
  <c r="AB68" i="23" s="1"/>
  <c r="AE68" i="23"/>
  <c r="AF68" i="23" s="1"/>
  <c r="AG68" i="23" s="1"/>
  <c r="AI68" i="23"/>
  <c r="AK68" i="23" s="1"/>
  <c r="AL68" i="23"/>
  <c r="AN68" i="23" a="1"/>
  <c r="AN68" i="23" s="1"/>
  <c r="L69" i="23"/>
  <c r="O69" i="23"/>
  <c r="S69" i="23" s="1"/>
  <c r="R69" i="23"/>
  <c r="Z69" i="23"/>
  <c r="AA69" i="23"/>
  <c r="AB69" i="23"/>
  <c r="AE69" i="23"/>
  <c r="AF69" i="23" s="1"/>
  <c r="AG69" i="23"/>
  <c r="AI69" i="23"/>
  <c r="AK69" i="23" s="1"/>
  <c r="AL69" i="23"/>
  <c r="AN69" i="23" a="1"/>
  <c r="AN69" i="23"/>
  <c r="L70" i="23"/>
  <c r="O70" i="23"/>
  <c r="R70" i="23"/>
  <c r="Z70" i="23"/>
  <c r="AA70" i="23"/>
  <c r="AB70" i="23" s="1"/>
  <c r="AE70" i="23"/>
  <c r="AF70" i="23" s="1"/>
  <c r="AG70" i="23" s="1"/>
  <c r="AI70" i="23"/>
  <c r="AK70" i="23" s="1"/>
  <c r="AL70" i="23"/>
  <c r="AN70" i="23" a="1"/>
  <c r="AN70" i="23" s="1"/>
  <c r="L71" i="23"/>
  <c r="O71" i="23"/>
  <c r="S71" i="23" s="1"/>
  <c r="R71" i="23"/>
  <c r="Z71" i="23"/>
  <c r="AA71" i="23"/>
  <c r="AB71" i="23"/>
  <c r="AE71" i="23"/>
  <c r="AF71" i="23" s="1"/>
  <c r="AG71" i="23"/>
  <c r="AI71" i="23"/>
  <c r="AK71" i="23" s="1"/>
  <c r="AL71" i="23"/>
  <c r="AN71" i="23" a="1"/>
  <c r="AN71" i="23"/>
  <c r="L72" i="23"/>
  <c r="O72" i="23"/>
  <c r="R72" i="23"/>
  <c r="Z72" i="23"/>
  <c r="AA72" i="23"/>
  <c r="AB72" i="23" s="1"/>
  <c r="AE72" i="23"/>
  <c r="AF72" i="23" s="1"/>
  <c r="AG72" i="23" s="1"/>
  <c r="AI72" i="23"/>
  <c r="AK72" i="23" s="1"/>
  <c r="AL72" i="23"/>
  <c r="AN72" i="23" a="1"/>
  <c r="AN72" i="23" s="1"/>
  <c r="J73" i="23"/>
  <c r="K73" i="23"/>
  <c r="L73" i="23"/>
  <c r="M73" i="23"/>
  <c r="Z73" i="23" s="1"/>
  <c r="N73" i="23"/>
  <c r="O73" i="23"/>
  <c r="P73" i="23"/>
  <c r="Q73" i="23"/>
  <c r="R73" i="23"/>
  <c r="AI73" i="23"/>
  <c r="AK73" i="23" s="1"/>
  <c r="AL73" i="23"/>
  <c r="AN73" i="23" a="1"/>
  <c r="AN73" i="23" s="1"/>
  <c r="L74" i="23"/>
  <c r="O74" i="23"/>
  <c r="S74" i="23" s="1"/>
  <c r="R74" i="23"/>
  <c r="Z74" i="23"/>
  <c r="AA74" i="23"/>
  <c r="AB74" i="23"/>
  <c r="AE74" i="23"/>
  <c r="AF74" i="23" s="1"/>
  <c r="AG74" i="23"/>
  <c r="AI74" i="23"/>
  <c r="AK74" i="23" s="1"/>
  <c r="AL74" i="23"/>
  <c r="AN74" i="23" a="1"/>
  <c r="AN74" i="23"/>
  <c r="L75" i="23"/>
  <c r="O75" i="23"/>
  <c r="S75" i="23" s="1"/>
  <c r="R75" i="23"/>
  <c r="Z75" i="23"/>
  <c r="AA75" i="23"/>
  <c r="AB75" i="23"/>
  <c r="AE75" i="23"/>
  <c r="AF75" i="23" s="1"/>
  <c r="AG75" i="23"/>
  <c r="AI75" i="23"/>
  <c r="AK75" i="23"/>
  <c r="AL75" i="23"/>
  <c r="AN75" i="23" a="1"/>
  <c r="AN75" i="23" s="1"/>
  <c r="L76" i="23"/>
  <c r="O76" i="23"/>
  <c r="R76" i="23"/>
  <c r="S76" i="23"/>
  <c r="Z76" i="23"/>
  <c r="AA76" i="23"/>
  <c r="AB76" i="23" s="1"/>
  <c r="AE76" i="23"/>
  <c r="AI76" i="23"/>
  <c r="AK76" i="23"/>
  <c r="AL76" i="23"/>
  <c r="AN76" i="23" a="1"/>
  <c r="AN76" i="23" s="1"/>
  <c r="L77" i="23"/>
  <c r="O77" i="23"/>
  <c r="R77" i="23"/>
  <c r="S77" i="23"/>
  <c r="Z77" i="23"/>
  <c r="AA77" i="23"/>
  <c r="AB77" i="23" s="1"/>
  <c r="AE77" i="23"/>
  <c r="AI77" i="23"/>
  <c r="AK77" i="23"/>
  <c r="AL77" i="23"/>
  <c r="AN77" i="23" a="1"/>
  <c r="AN77" i="23" s="1"/>
  <c r="L78" i="23"/>
  <c r="O78" i="23"/>
  <c r="R78" i="23"/>
  <c r="S78" i="23"/>
  <c r="Z78" i="23"/>
  <c r="AA78" i="23"/>
  <c r="AB78" i="23" s="1"/>
  <c r="AE78" i="23"/>
  <c r="AI78" i="23"/>
  <c r="AK78" i="23"/>
  <c r="AL78" i="23"/>
  <c r="AN78" i="23" a="1"/>
  <c r="AN78" i="23" s="1"/>
  <c r="L79" i="23"/>
  <c r="O79" i="23"/>
  <c r="R79" i="23"/>
  <c r="S79" i="23"/>
  <c r="Z79" i="23"/>
  <c r="AA79" i="23"/>
  <c r="AB79" i="23" s="1"/>
  <c r="AE79" i="23"/>
  <c r="AI79" i="23"/>
  <c r="AK79" i="23"/>
  <c r="AL79" i="23"/>
  <c r="AN79" i="23" a="1"/>
  <c r="AN79" i="23" s="1"/>
  <c r="L80" i="23"/>
  <c r="O80" i="23"/>
  <c r="R80" i="23"/>
  <c r="S80" i="23"/>
  <c r="Z80" i="23"/>
  <c r="AA80" i="23"/>
  <c r="AB80" i="23" s="1"/>
  <c r="AE80" i="23"/>
  <c r="AI80" i="23"/>
  <c r="AK80" i="23"/>
  <c r="AL80" i="23"/>
  <c r="AN80" i="23" a="1"/>
  <c r="AN80" i="23" s="1"/>
  <c r="L81" i="23"/>
  <c r="O81" i="23"/>
  <c r="R81" i="23"/>
  <c r="S81" i="23"/>
  <c r="Z81" i="23"/>
  <c r="AA81" i="23"/>
  <c r="AB81" i="23" s="1"/>
  <c r="AE81" i="23"/>
  <c r="AI81" i="23"/>
  <c r="AK81" i="23"/>
  <c r="AL81" i="23"/>
  <c r="AN81" i="23" a="1"/>
  <c r="AN81" i="23" s="1"/>
  <c r="L82" i="23"/>
  <c r="O82" i="23"/>
  <c r="R82" i="23"/>
  <c r="S82" i="23"/>
  <c r="Z82" i="23"/>
  <c r="AA82" i="23"/>
  <c r="AB82" i="23" s="1"/>
  <c r="AE82" i="23"/>
  <c r="AI82" i="23"/>
  <c r="AK82" i="23"/>
  <c r="AL82" i="23"/>
  <c r="AN82" i="23" a="1"/>
  <c r="AN82" i="23" s="1"/>
  <c r="J83" i="23"/>
  <c r="K83" i="23"/>
  <c r="L83" i="23"/>
  <c r="M83" i="23"/>
  <c r="Z83" i="23" s="1"/>
  <c r="N83" i="23"/>
  <c r="AA83" i="23" s="1"/>
  <c r="O83" i="23"/>
  <c r="P83" i="23"/>
  <c r="AF83" i="23" s="1"/>
  <c r="Q83" i="23"/>
  <c r="R83" i="23"/>
  <c r="AE83" i="23"/>
  <c r="AG83" i="23" s="1"/>
  <c r="AI83" i="23"/>
  <c r="AK83" i="23"/>
  <c r="AL83" i="23"/>
  <c r="AN83" i="23" a="1"/>
  <c r="AN83" i="23" s="1"/>
  <c r="L84" i="23"/>
  <c r="O84" i="23"/>
  <c r="R84" i="23"/>
  <c r="S84" i="23"/>
  <c r="Z84" i="23"/>
  <c r="AA84" i="23"/>
  <c r="AB84" i="23" s="1"/>
  <c r="AE84" i="23"/>
  <c r="AI84" i="23"/>
  <c r="AK84" i="23"/>
  <c r="AL84" i="23"/>
  <c r="AN84" i="23" a="1"/>
  <c r="AN84" i="23" s="1"/>
  <c r="L85" i="23"/>
  <c r="O85" i="23"/>
  <c r="R85" i="23"/>
  <c r="S85" i="23"/>
  <c r="Z85" i="23"/>
  <c r="AA85" i="23"/>
  <c r="AB85" i="23" s="1"/>
  <c r="AE85" i="23"/>
  <c r="AI85" i="23"/>
  <c r="AK85" i="23"/>
  <c r="AL85" i="23"/>
  <c r="AN85" i="23" a="1"/>
  <c r="AN85" i="23" s="1"/>
  <c r="L86" i="23"/>
  <c r="O86" i="23"/>
  <c r="R86" i="23"/>
  <c r="S86" i="23"/>
  <c r="Z86" i="23"/>
  <c r="AA86" i="23"/>
  <c r="AB86" i="23" s="1"/>
  <c r="AE86" i="23"/>
  <c r="AI86" i="23"/>
  <c r="AK86" i="23"/>
  <c r="AL86" i="23"/>
  <c r="AN86" i="23" a="1"/>
  <c r="AN86" i="23" s="1"/>
  <c r="L87" i="23"/>
  <c r="O87" i="23"/>
  <c r="R87" i="23"/>
  <c r="S87" i="23"/>
  <c r="Z87" i="23"/>
  <c r="AA87" i="23"/>
  <c r="AB87" i="23" s="1"/>
  <c r="AE87" i="23"/>
  <c r="AI87" i="23"/>
  <c r="AK87" i="23"/>
  <c r="AL87" i="23"/>
  <c r="AN87" i="23" a="1"/>
  <c r="AN87" i="23" s="1"/>
  <c r="L88" i="23"/>
  <c r="O88" i="23"/>
  <c r="R88" i="23"/>
  <c r="S88" i="23"/>
  <c r="Z88" i="23"/>
  <c r="AA88" i="23"/>
  <c r="AB88" i="23" s="1"/>
  <c r="AE88" i="23"/>
  <c r="AI88" i="23"/>
  <c r="AK88" i="23"/>
  <c r="AL88" i="23"/>
  <c r="AN88" i="23" a="1"/>
  <c r="AN88" i="23" s="1"/>
  <c r="L89" i="23"/>
  <c r="O89" i="23"/>
  <c r="R89" i="23"/>
  <c r="S89" i="23"/>
  <c r="Z89" i="23"/>
  <c r="AA89" i="23"/>
  <c r="AB89" i="23" s="1"/>
  <c r="AE89" i="23"/>
  <c r="AI89" i="23"/>
  <c r="AK89" i="23"/>
  <c r="AL89" i="23"/>
  <c r="AN89" i="23" a="1"/>
  <c r="AN89" i="23" s="1"/>
  <c r="L90" i="23"/>
  <c r="O90" i="23"/>
  <c r="R90" i="23"/>
  <c r="S90" i="23"/>
  <c r="Z90" i="23"/>
  <c r="AA90" i="23"/>
  <c r="AB90" i="23" s="1"/>
  <c r="AE90" i="23"/>
  <c r="AI90" i="23"/>
  <c r="AK90" i="23"/>
  <c r="AL90" i="23"/>
  <c r="AN90" i="23" a="1"/>
  <c r="AN90" i="23" s="1"/>
  <c r="L91" i="23"/>
  <c r="O91" i="23"/>
  <c r="R91" i="23"/>
  <c r="S91" i="23"/>
  <c r="Z91" i="23"/>
  <c r="AA91" i="23"/>
  <c r="AB91" i="23" s="1"/>
  <c r="AE91" i="23"/>
  <c r="AI91" i="23"/>
  <c r="AK91" i="23"/>
  <c r="AL91" i="23"/>
  <c r="AN91" i="23" a="1"/>
  <c r="AN91" i="23" s="1"/>
  <c r="L92" i="23"/>
  <c r="R92" i="23" s="1"/>
  <c r="O92" i="23"/>
  <c r="S92" i="23"/>
  <c r="Z92" i="23"/>
  <c r="AB92" i="23" s="1"/>
  <c r="AA92" i="23"/>
  <c r="AE92" i="23"/>
  <c r="AI92" i="23"/>
  <c r="AK92" i="23"/>
  <c r="AL92" i="23"/>
  <c r="AN92" i="23" a="1"/>
  <c r="AN92" i="23" s="1"/>
  <c r="L93" i="23"/>
  <c r="R93" i="23" s="1"/>
  <c r="O93" i="23"/>
  <c r="S93" i="23"/>
  <c r="Z93" i="23"/>
  <c r="AB93" i="23" s="1"/>
  <c r="AA93" i="23"/>
  <c r="AE93" i="23"/>
  <c r="AI93" i="23"/>
  <c r="AK93" i="23"/>
  <c r="AL93" i="23"/>
  <c r="AN93" i="23" a="1"/>
  <c r="AN93" i="23" s="1"/>
  <c r="J94" i="23"/>
  <c r="K94" i="23"/>
  <c r="L94" i="23"/>
  <c r="M94" i="23"/>
  <c r="N94" i="23"/>
  <c r="O94" i="23"/>
  <c r="P94" i="23"/>
  <c r="Q94" i="23"/>
  <c r="R94" i="23"/>
  <c r="AE94" i="23"/>
  <c r="AI94" i="23"/>
  <c r="AK94" i="23"/>
  <c r="AL94" i="23"/>
  <c r="AN94" i="23" a="1"/>
  <c r="AN94" i="23" s="1"/>
  <c r="L95" i="23"/>
  <c r="R95" i="23" s="1"/>
  <c r="O95" i="23"/>
  <c r="S95" i="23" s="1"/>
  <c r="Z95" i="23"/>
  <c r="AA95" i="23"/>
  <c r="AE95" i="23"/>
  <c r="AF95" i="23" s="1"/>
  <c r="AI95" i="23"/>
  <c r="AK95" i="23"/>
  <c r="AL95" i="23"/>
  <c r="AN95" i="23" a="1"/>
  <c r="AN95" i="23" s="1"/>
  <c r="L96" i="23"/>
  <c r="R96" i="23" s="1"/>
  <c r="O96" i="23"/>
  <c r="S96" i="23" s="1"/>
  <c r="Z96" i="23"/>
  <c r="AA96" i="23"/>
  <c r="AE96" i="23"/>
  <c r="AF96" i="23" s="1"/>
  <c r="AI96" i="23"/>
  <c r="AK96" i="23"/>
  <c r="AL96" i="23"/>
  <c r="AN96" i="23" a="1"/>
  <c r="AN96" i="23" s="1"/>
  <c r="L97" i="23"/>
  <c r="R97" i="23" s="1"/>
  <c r="O97" i="23"/>
  <c r="S97" i="23" s="1"/>
  <c r="Z97" i="23"/>
  <c r="AA97" i="23"/>
  <c r="AE97" i="23"/>
  <c r="AF97" i="23" s="1"/>
  <c r="AI97" i="23"/>
  <c r="AK97" i="23"/>
  <c r="AL97" i="23"/>
  <c r="AN97" i="23" a="1"/>
  <c r="AN97" i="23" s="1"/>
  <c r="L98" i="23"/>
  <c r="R98" i="23" s="1"/>
  <c r="O98" i="23"/>
  <c r="S98" i="23" s="1"/>
  <c r="Z98" i="23"/>
  <c r="AA98" i="23"/>
  <c r="AE98" i="23"/>
  <c r="AF98" i="23" s="1"/>
  <c r="AI98" i="23"/>
  <c r="AK98" i="23"/>
  <c r="AL98" i="23"/>
  <c r="AN98" i="23" a="1"/>
  <c r="AN98" i="23" s="1"/>
  <c r="L99" i="23"/>
  <c r="R99" i="23" s="1"/>
  <c r="O99" i="23"/>
  <c r="S99" i="23" s="1"/>
  <c r="Z99" i="23"/>
  <c r="AA99" i="23"/>
  <c r="AE99" i="23"/>
  <c r="AF99" i="23" s="1"/>
  <c r="AI99" i="23"/>
  <c r="AK99" i="23"/>
  <c r="AL99" i="23"/>
  <c r="AN99" i="23" a="1"/>
  <c r="AN99" i="23" s="1"/>
  <c r="L100" i="23"/>
  <c r="R100" i="23" s="1"/>
  <c r="O100" i="23"/>
  <c r="S100" i="23" s="1"/>
  <c r="Z100" i="23"/>
  <c r="AA100" i="23"/>
  <c r="AE100" i="23"/>
  <c r="AF100" i="23" s="1"/>
  <c r="AI100" i="23"/>
  <c r="AK100" i="23"/>
  <c r="AL100" i="23"/>
  <c r="AN100" i="23" a="1"/>
  <c r="AN100" i="23" s="1"/>
  <c r="L101" i="23"/>
  <c r="R101" i="23" s="1"/>
  <c r="O101" i="23"/>
  <c r="S101" i="23" s="1"/>
  <c r="Z101" i="23"/>
  <c r="AA101" i="23"/>
  <c r="AE101" i="23"/>
  <c r="AF101" i="23" s="1"/>
  <c r="AI101" i="23"/>
  <c r="AK101" i="23"/>
  <c r="AL101" i="23"/>
  <c r="AN101" i="23" a="1"/>
  <c r="AN101" i="23" s="1"/>
  <c r="L102" i="23"/>
  <c r="R102" i="23" s="1"/>
  <c r="Z102" i="23"/>
  <c r="AA102" i="23"/>
  <c r="AE102" i="23"/>
  <c r="AI102" i="23"/>
  <c r="AK102" i="23"/>
  <c r="AL102" i="23"/>
  <c r="AN102" i="23" a="1"/>
  <c r="AN102" i="23" s="1"/>
  <c r="L103" i="23"/>
  <c r="R103" i="23" s="1"/>
  <c r="Z103" i="23"/>
  <c r="AA103" i="23" s="1"/>
  <c r="AE103" i="23"/>
  <c r="AF103" i="23"/>
  <c r="AG103" i="23" s="1"/>
  <c r="AI103" i="23"/>
  <c r="AK103" i="23" s="1"/>
  <c r="AL103" i="23"/>
  <c r="AN103" i="23" a="1"/>
  <c r="AN103" i="23" s="1"/>
  <c r="L104" i="23"/>
  <c r="O104" i="23" s="1"/>
  <c r="Z104" i="23"/>
  <c r="AA104" i="23" s="1"/>
  <c r="AE104" i="23"/>
  <c r="AF104" i="23"/>
  <c r="AG104" i="23" s="1"/>
  <c r="AI104" i="23"/>
  <c r="AK104" i="23" s="1"/>
  <c r="AL104" i="23"/>
  <c r="AN104" i="23" a="1"/>
  <c r="AN104" i="23" s="1"/>
  <c r="J105" i="23"/>
  <c r="K105" i="23"/>
  <c r="L105" i="23"/>
  <c r="M105" i="23"/>
  <c r="N105" i="23"/>
  <c r="O105" i="23"/>
  <c r="P105" i="23"/>
  <c r="AE105" i="23" s="1"/>
  <c r="Q105" i="23"/>
  <c r="R105" i="23"/>
  <c r="Z105" i="23"/>
  <c r="AA105" i="23" s="1"/>
  <c r="AI105" i="23"/>
  <c r="AK105" i="23" s="1"/>
  <c r="AL105" i="23"/>
  <c r="AN105" i="23" a="1"/>
  <c r="AN105" i="23" s="1"/>
  <c r="L106" i="23"/>
  <c r="O106" i="23" s="1"/>
  <c r="Z106" i="23"/>
  <c r="AA106" i="23" s="1"/>
  <c r="AE106" i="23"/>
  <c r="AF106" i="23"/>
  <c r="AG106" i="23" s="1"/>
  <c r="AI106" i="23"/>
  <c r="AK106" i="23" s="1"/>
  <c r="AL106" i="23"/>
  <c r="AN106" i="23" a="1"/>
  <c r="AN106" i="23" s="1"/>
  <c r="L107" i="23"/>
  <c r="O107" i="23" s="1"/>
  <c r="Z107" i="23"/>
  <c r="AA107" i="23" s="1"/>
  <c r="AE107" i="23"/>
  <c r="AF107" i="23"/>
  <c r="AG107" i="23" s="1"/>
  <c r="AI107" i="23"/>
  <c r="AK107" i="23" s="1"/>
  <c r="AL107" i="23"/>
  <c r="AN107" i="23" a="1"/>
  <c r="AN107" i="23" s="1"/>
  <c r="L108" i="23"/>
  <c r="O108" i="23" s="1"/>
  <c r="Z108" i="23"/>
  <c r="AA108" i="23" s="1"/>
  <c r="AE108" i="23"/>
  <c r="AF108" i="23"/>
  <c r="AG108" i="23" s="1"/>
  <c r="AI108" i="23"/>
  <c r="AK108" i="23" s="1"/>
  <c r="AL108" i="23"/>
  <c r="AN108" i="23" a="1"/>
  <c r="AN108" i="23" s="1"/>
  <c r="L109" i="23"/>
  <c r="O109" i="23" s="1"/>
  <c r="Z109" i="23"/>
  <c r="AA109" i="23" s="1"/>
  <c r="AE109" i="23"/>
  <c r="AF109" i="23"/>
  <c r="AG109" i="23" s="1"/>
  <c r="AI109" i="23"/>
  <c r="AK109" i="23" s="1"/>
  <c r="AL109" i="23"/>
  <c r="AN109" i="23" a="1"/>
  <c r="AN109" i="23" s="1"/>
  <c r="L110" i="23"/>
  <c r="O110" i="23" s="1"/>
  <c r="Z110" i="23"/>
  <c r="AA110" i="23" s="1"/>
  <c r="AE110" i="23"/>
  <c r="AF110" i="23"/>
  <c r="AG110" i="23" s="1"/>
  <c r="AI110" i="23"/>
  <c r="AK110" i="23" s="1"/>
  <c r="AL110" i="23"/>
  <c r="AN110" i="23" a="1"/>
  <c r="AN110" i="23" s="1"/>
  <c r="L111" i="23"/>
  <c r="O111" i="23" s="1"/>
  <c r="Z111" i="23"/>
  <c r="AB111" i="23" s="1"/>
  <c r="AA111" i="23"/>
  <c r="AE111" i="23"/>
  <c r="AF111" i="23"/>
  <c r="AG111" i="23"/>
  <c r="AI111" i="23"/>
  <c r="AK111" i="23" s="1"/>
  <c r="AL111" i="23"/>
  <c r="AN111" i="23" a="1"/>
  <c r="AN111" i="23" s="1"/>
  <c r="L112" i="23"/>
  <c r="R112" i="23" s="1"/>
  <c r="O112" i="23"/>
  <c r="S112" i="23" s="1"/>
  <c r="Z112" i="23"/>
  <c r="AB112" i="23" s="1"/>
  <c r="AA112" i="23"/>
  <c r="AE112" i="23"/>
  <c r="AF112" i="23"/>
  <c r="AG112" i="23"/>
  <c r="AI112" i="23"/>
  <c r="AK112" i="23" s="1"/>
  <c r="AL112" i="23"/>
  <c r="AN112" i="23" a="1"/>
  <c r="AN112" i="23" s="1"/>
  <c r="L113" i="23"/>
  <c r="R113" i="23" s="1"/>
  <c r="O113" i="23"/>
  <c r="S113" i="23" s="1"/>
  <c r="Z113" i="23"/>
  <c r="AB113" i="23" s="1"/>
  <c r="AA113" i="23"/>
  <c r="AE113" i="23"/>
  <c r="AF113" i="23"/>
  <c r="AG113" i="23"/>
  <c r="AI113" i="23"/>
  <c r="AK113" i="23" s="1"/>
  <c r="AL113" i="23"/>
  <c r="AN113" i="23" a="1"/>
  <c r="AN113" i="23" s="1"/>
  <c r="L114" i="23"/>
  <c r="R114" i="23" s="1"/>
  <c r="O114" i="23"/>
  <c r="S114" i="23" s="1"/>
  <c r="Z114" i="23"/>
  <c r="AB114" i="23" s="1"/>
  <c r="AA114" i="23"/>
  <c r="AE114" i="23"/>
  <c r="AF114" i="23"/>
  <c r="AG114" i="23"/>
  <c r="AI114" i="23"/>
  <c r="AK114" i="23" s="1"/>
  <c r="AL114" i="23"/>
  <c r="AN114" i="23" a="1"/>
  <c r="AN114" i="23" s="1"/>
  <c r="L115" i="23"/>
  <c r="R115" i="23" s="1"/>
  <c r="O115" i="23"/>
  <c r="S115" i="23" s="1"/>
  <c r="Z115" i="23"/>
  <c r="AB115" i="23" s="1"/>
  <c r="AA115" i="23"/>
  <c r="AE115" i="23"/>
  <c r="AF115" i="23"/>
  <c r="AG115" i="23"/>
  <c r="AI115" i="23"/>
  <c r="AK115" i="23" s="1"/>
  <c r="AL115" i="23"/>
  <c r="AN115" i="23" a="1"/>
  <c r="AN115" i="23" s="1"/>
  <c r="L116" i="23"/>
  <c r="R116" i="23" s="1"/>
  <c r="O116" i="23"/>
  <c r="S116" i="23" s="1"/>
  <c r="Z116" i="23"/>
  <c r="AB116" i="23" s="1"/>
  <c r="AA116" i="23"/>
  <c r="AE116" i="23"/>
  <c r="AF116" i="23"/>
  <c r="AG116" i="23"/>
  <c r="AI116" i="23"/>
  <c r="AK116" i="23" s="1"/>
  <c r="AL116" i="23"/>
  <c r="AN116" i="23" a="1"/>
  <c r="AN116" i="23" s="1"/>
  <c r="S106" i="23" l="1"/>
  <c r="S111" i="23"/>
  <c r="S108" i="23"/>
  <c r="AG102" i="23"/>
  <c r="S109" i="23"/>
  <c r="AF105" i="23"/>
  <c r="AG105" i="23" s="1"/>
  <c r="S110" i="23"/>
  <c r="S107" i="23"/>
  <c r="R111" i="23"/>
  <c r="AB110" i="23"/>
  <c r="R110" i="23"/>
  <c r="AB109" i="23"/>
  <c r="R109" i="23"/>
  <c r="AB108" i="23"/>
  <c r="R108" i="23"/>
  <c r="AB107" i="23"/>
  <c r="R107" i="23"/>
  <c r="AB106" i="23"/>
  <c r="R106" i="23"/>
  <c r="AB105" i="23"/>
  <c r="AB104" i="23"/>
  <c r="R104" i="23"/>
  <c r="S104" i="23" s="1"/>
  <c r="AB103" i="23"/>
  <c r="O103" i="23"/>
  <c r="S103" i="23" s="1"/>
  <c r="AF102" i="23"/>
  <c r="AG101" i="23"/>
  <c r="AG100" i="23"/>
  <c r="AG99" i="23"/>
  <c r="AG98" i="23"/>
  <c r="AG97" i="23"/>
  <c r="AG96" i="23"/>
  <c r="AG95" i="23"/>
  <c r="AF94" i="23"/>
  <c r="AG94" i="23" s="1"/>
  <c r="O102" i="23"/>
  <c r="S102" i="23" s="1"/>
  <c r="AF91" i="23"/>
  <c r="AG91" i="23" s="1"/>
  <c r="AF90" i="23"/>
  <c r="AG90" i="23" s="1"/>
  <c r="AF89" i="23"/>
  <c r="AG89" i="23" s="1"/>
  <c r="AG87" i="23"/>
  <c r="AG85" i="23"/>
  <c r="Z94" i="23"/>
  <c r="AA94" i="23" s="1"/>
  <c r="AF92" i="23"/>
  <c r="AG92" i="23" s="1"/>
  <c r="AB102" i="23"/>
  <c r="AB101" i="23"/>
  <c r="AB100" i="23"/>
  <c r="AB99" i="23"/>
  <c r="AB98" i="23"/>
  <c r="AB97" i="23"/>
  <c r="AB96" i="23"/>
  <c r="AB95" i="23"/>
  <c r="AG93" i="23"/>
  <c r="AF93" i="23"/>
  <c r="AG82" i="23"/>
  <c r="AG80" i="23"/>
  <c r="AG78" i="23"/>
  <c r="AG76" i="23"/>
  <c r="AF88" i="23"/>
  <c r="AG88" i="23" s="1"/>
  <c r="AF87" i="23"/>
  <c r="AF86" i="23"/>
  <c r="AG86" i="23" s="1"/>
  <c r="AF85" i="23"/>
  <c r="AF84" i="23"/>
  <c r="AG84" i="23" s="1"/>
  <c r="AF82" i="23"/>
  <c r="AF81" i="23"/>
  <c r="AG81" i="23" s="1"/>
  <c r="AF80" i="23"/>
  <c r="AF79" i="23"/>
  <c r="AG79" i="23" s="1"/>
  <c r="AF78" i="23"/>
  <c r="AF77" i="23"/>
  <c r="AG77" i="23" s="1"/>
  <c r="AF76" i="23"/>
  <c r="AA73" i="23"/>
  <c r="AB73" i="23" s="1"/>
  <c r="S72" i="23"/>
  <c r="S68" i="23"/>
  <c r="S64" i="23"/>
  <c r="S59" i="23"/>
  <c r="AE62" i="23"/>
  <c r="AA51" i="23"/>
  <c r="AB83" i="23"/>
  <c r="S70" i="23"/>
  <c r="S66" i="23"/>
  <c r="S61" i="23"/>
  <c r="AA40" i="23"/>
  <c r="AB40" i="23"/>
  <c r="AE73" i="23"/>
  <c r="R6" i="23"/>
  <c r="R2" i="23" s="1"/>
  <c r="Q2" i="23" s="1"/>
  <c r="R40" i="23"/>
  <c r="AB54" i="23"/>
  <c r="R53" i="23"/>
  <c r="S53" i="23" s="1"/>
  <c r="Z51" i="23"/>
  <c r="R50" i="23"/>
  <c r="S50" i="23" s="1"/>
  <c r="AB47" i="23"/>
  <c r="R46" i="23"/>
  <c r="S46" i="23" s="1"/>
  <c r="S43" i="23"/>
  <c r="AF6" i="23"/>
  <c r="AG6" i="23" s="1"/>
  <c r="Z6" i="23"/>
  <c r="AG40" i="23"/>
  <c r="AB39" i="23"/>
  <c r="R38" i="23"/>
  <c r="S38" i="23" s="1"/>
  <c r="AB35" i="23"/>
  <c r="R34" i="23"/>
  <c r="S34" i="23" s="1"/>
  <c r="O42" i="23"/>
  <c r="S42" i="23" s="1"/>
  <c r="AF40" i="23"/>
  <c r="R32" i="23"/>
  <c r="O32" i="23"/>
  <c r="AB29" i="23"/>
  <c r="AA29" i="23"/>
  <c r="AB28" i="23"/>
  <c r="O26" i="23"/>
  <c r="S26" i="23" s="1"/>
  <c r="O24" i="23"/>
  <c r="S24" i="23" s="1"/>
  <c r="O22" i="23"/>
  <c r="S22" i="23" s="1"/>
  <c r="O20" i="23"/>
  <c r="S20" i="23" s="1"/>
  <c r="AA17" i="23"/>
  <c r="AB17" i="23" s="1"/>
  <c r="S52" i="23"/>
  <c r="S49" i="23"/>
  <c r="S45" i="23"/>
  <c r="O6" i="23"/>
  <c r="S41" i="23"/>
  <c r="S37" i="23"/>
  <c r="AA33" i="23"/>
  <c r="AB33" i="23" s="1"/>
  <c r="AB31" i="23"/>
  <c r="AG27" i="23"/>
  <c r="AE51" i="23"/>
  <c r="AF51" i="23" s="1"/>
  <c r="AG51" i="23" s="1"/>
  <c r="S48" i="23"/>
  <c r="S44" i="23"/>
  <c r="AA6" i="23"/>
  <c r="L6" i="23"/>
  <c r="O40" i="23"/>
  <c r="S36" i="23"/>
  <c r="AB32" i="23"/>
  <c r="AG30" i="23"/>
  <c r="AE18" i="23"/>
  <c r="AF18" i="23" s="1"/>
  <c r="P3" i="23"/>
  <c r="AG18" i="23"/>
  <c r="AE6" i="23"/>
  <c r="AE3" i="23" s="1"/>
  <c r="AB30" i="23"/>
  <c r="AB27" i="23"/>
  <c r="AA26" i="23"/>
  <c r="AB26" i="23" s="1"/>
  <c r="AB25" i="23"/>
  <c r="AB24" i="23"/>
  <c r="AB23" i="23"/>
  <c r="AB22" i="23"/>
  <c r="AB21" i="23"/>
  <c r="AB20" i="23"/>
  <c r="AB19" i="23"/>
  <c r="AB18" i="23"/>
  <c r="R3" i="23"/>
  <c r="N3" i="23"/>
  <c r="AA3" i="23"/>
  <c r="AB16" i="23"/>
  <c r="AB15" i="23"/>
  <c r="AB14" i="23"/>
  <c r="AB13" i="23"/>
  <c r="AB12" i="23"/>
  <c r="AB11" i="23"/>
  <c r="AB10" i="23"/>
  <c r="AB9" i="23"/>
  <c r="AF3" i="23"/>
  <c r="Q3" i="23"/>
  <c r="M3" i="23"/>
  <c r="L3" i="23"/>
  <c r="AB7" i="23"/>
  <c r="O3" i="23" l="1"/>
  <c r="S32" i="23"/>
  <c r="AB51" i="23"/>
  <c r="AF62" i="23"/>
  <c r="AG62" i="23" s="1"/>
  <c r="AG3" i="23" s="1"/>
  <c r="Z3" i="23"/>
  <c r="AB6" i="23"/>
  <c r="AB3" i="23" s="1"/>
  <c r="AF73" i="23"/>
  <c r="AG73" i="23" s="1"/>
  <c r="AB94" i="23"/>
  <c r="AK59" i="19" l="1"/>
  <c r="AH59" i="19"/>
  <c r="AJ59" i="19" s="1"/>
  <c r="AD59" i="19"/>
  <c r="AE59" i="19" s="1"/>
  <c r="AF59" i="19" s="1"/>
  <c r="Y59" i="19"/>
  <c r="K59" i="19"/>
  <c r="Q59" i="19" s="1"/>
  <c r="B59" i="19"/>
  <c r="A59" i="19"/>
  <c r="AK54" i="19"/>
  <c r="AH54" i="19"/>
  <c r="AJ54" i="19" s="1"/>
  <c r="AD54" i="19"/>
  <c r="AE54" i="19" s="1"/>
  <c r="AF54" i="19" s="1"/>
  <c r="Y54" i="19"/>
  <c r="K54" i="19"/>
  <c r="Q54" i="19" s="1"/>
  <c r="B54" i="19"/>
  <c r="A54" i="19"/>
  <c r="AM53" i="19" a="1"/>
  <c r="AM53" i="19" s="1"/>
  <c r="AK53" i="19"/>
  <c r="AH53" i="19"/>
  <c r="AJ53" i="19" s="1"/>
  <c r="AD53" i="19"/>
  <c r="AE53" i="19" s="1"/>
  <c r="AF53" i="19" s="1"/>
  <c r="Y53" i="19"/>
  <c r="Z53" i="19" s="1"/>
  <c r="AA53" i="19" s="1"/>
  <c r="K53" i="19"/>
  <c r="N53" i="19" s="1"/>
  <c r="AM52" i="19" a="1"/>
  <c r="AM52" i="19" s="1"/>
  <c r="AK52" i="19"/>
  <c r="AH52" i="19"/>
  <c r="AJ52" i="19" s="1"/>
  <c r="AD52" i="19"/>
  <c r="AE52" i="19" s="1"/>
  <c r="AF52" i="19" s="1"/>
  <c r="Y52" i="19"/>
  <c r="K52" i="19"/>
  <c r="Q52" i="19" s="1"/>
  <c r="AM51" i="19" a="1"/>
  <c r="AM51" i="19" s="1"/>
  <c r="AK51" i="19"/>
  <c r="AH51" i="19"/>
  <c r="AJ51" i="19" s="1"/>
  <c r="AD51" i="19"/>
  <c r="Y51" i="19"/>
  <c r="Z51" i="19" s="1"/>
  <c r="K51" i="19"/>
  <c r="N51" i="19" s="1"/>
  <c r="AM50" i="19" a="1"/>
  <c r="AM50" i="19" s="1"/>
  <c r="AK50" i="19"/>
  <c r="AH50" i="19"/>
  <c r="AJ50" i="19" s="1"/>
  <c r="AD50" i="19"/>
  <c r="AE50" i="19" s="1"/>
  <c r="Y50" i="19"/>
  <c r="Z50" i="19" s="1"/>
  <c r="AA50" i="19" s="1"/>
  <c r="K50" i="19"/>
  <c r="Q50" i="19" s="1"/>
  <c r="AM35" i="19" a="1"/>
  <c r="AM35" i="19" s="1"/>
  <c r="AK35" i="19"/>
  <c r="AH35" i="19"/>
  <c r="AJ35" i="19" s="1"/>
  <c r="AD35" i="19"/>
  <c r="Y35" i="19"/>
  <c r="K35" i="19"/>
  <c r="Q35" i="19" s="1"/>
  <c r="AM34" i="19" a="1"/>
  <c r="AM34" i="19" s="1"/>
  <c r="AK34" i="19"/>
  <c r="AH34" i="19"/>
  <c r="AJ34" i="19" s="1"/>
  <c r="AD34" i="19"/>
  <c r="Y34" i="19"/>
  <c r="Z34" i="19" s="1"/>
  <c r="AA34" i="19" s="1"/>
  <c r="K34" i="19"/>
  <c r="N34" i="19" s="1"/>
  <c r="AM33" i="19" a="1"/>
  <c r="AM33" i="19" s="1"/>
  <c r="AK33" i="19"/>
  <c r="AH33" i="19"/>
  <c r="AJ33" i="19" s="1"/>
  <c r="AD33" i="19"/>
  <c r="AE33" i="19" s="1"/>
  <c r="AF33" i="19" s="1"/>
  <c r="Y33" i="19"/>
  <c r="Z33" i="19" s="1"/>
  <c r="AA33" i="19" s="1"/>
  <c r="K33" i="19"/>
  <c r="Q33" i="19" s="1"/>
  <c r="AM32" i="19" a="1"/>
  <c r="AM32" i="19" s="1"/>
  <c r="AK32" i="19"/>
  <c r="AH32" i="19"/>
  <c r="AJ32" i="19" s="1"/>
  <c r="AD32" i="19"/>
  <c r="AE32" i="19" s="1"/>
  <c r="AF32" i="19" s="1"/>
  <c r="Y32" i="19"/>
  <c r="K32" i="19"/>
  <c r="Q32" i="19" s="1"/>
  <c r="AK31" i="19"/>
  <c r="AH31" i="19"/>
  <c r="AJ31" i="19" s="1"/>
  <c r="AD31" i="19"/>
  <c r="Y31" i="19"/>
  <c r="K31" i="19"/>
  <c r="Q31" i="19" s="1"/>
  <c r="B31" i="19"/>
  <c r="A31" i="19"/>
  <c r="AM30" i="19" a="1"/>
  <c r="AM30" i="19" s="1"/>
  <c r="AK30" i="19"/>
  <c r="AH30" i="19"/>
  <c r="AJ30" i="19" s="1"/>
  <c r="AD30" i="19"/>
  <c r="AE30" i="19" s="1"/>
  <c r="AF30" i="19" s="1"/>
  <c r="Y30" i="19"/>
  <c r="K30" i="19"/>
  <c r="AM29" i="19" a="1"/>
  <c r="AM29" i="19" s="1"/>
  <c r="AK29" i="19"/>
  <c r="AH29" i="19"/>
  <c r="AJ29" i="19" s="1"/>
  <c r="AD29" i="19"/>
  <c r="Y29" i="19"/>
  <c r="K29" i="19"/>
  <c r="Q29" i="19" s="1"/>
  <c r="AM28" i="19" a="1"/>
  <c r="AM28" i="19" s="1"/>
  <c r="AK28" i="19"/>
  <c r="AH28" i="19"/>
  <c r="AJ28" i="19" s="1"/>
  <c r="AD28" i="19"/>
  <c r="Y28" i="19"/>
  <c r="Z28" i="19" s="1"/>
  <c r="AA28" i="19" s="1"/>
  <c r="K28" i="19"/>
  <c r="N28" i="19" s="1"/>
  <c r="AM27" i="19" a="1"/>
  <c r="AM27" i="19" s="1"/>
  <c r="AK27" i="19"/>
  <c r="AH27" i="19"/>
  <c r="AJ27" i="19" s="1"/>
  <c r="AD27" i="19"/>
  <c r="AE27" i="19" s="1"/>
  <c r="Y27" i="19"/>
  <c r="Z27" i="19" s="1"/>
  <c r="AA27" i="19" s="1"/>
  <c r="K27" i="19"/>
  <c r="Q27" i="19" s="1"/>
  <c r="AM44" i="19" a="1"/>
  <c r="AM44" i="19" s="1"/>
  <c r="AK44" i="19"/>
  <c r="AH44" i="19"/>
  <c r="AJ44" i="19" s="1"/>
  <c r="AD44" i="19"/>
  <c r="Y44" i="19"/>
  <c r="K44" i="19"/>
  <c r="Q44" i="19" s="1"/>
  <c r="AM43" i="19" a="1"/>
  <c r="AM43" i="19" s="1"/>
  <c r="AK43" i="19"/>
  <c r="AH43" i="19"/>
  <c r="AJ43" i="19" s="1"/>
  <c r="AD43" i="19"/>
  <c r="Y43" i="19"/>
  <c r="Z43" i="19" s="1"/>
  <c r="AA43" i="19" s="1"/>
  <c r="K43" i="19"/>
  <c r="N43" i="19" s="1"/>
  <c r="AM42" i="19" a="1"/>
  <c r="AM42" i="19" s="1"/>
  <c r="AK42" i="19"/>
  <c r="AH42" i="19"/>
  <c r="AJ42" i="19" s="1"/>
  <c r="AD42" i="19"/>
  <c r="Y42" i="19"/>
  <c r="Z42" i="19" s="1"/>
  <c r="AA42" i="19" s="1"/>
  <c r="K42" i="19"/>
  <c r="N42" i="19" s="1"/>
  <c r="AM41" i="19" a="1"/>
  <c r="AM41" i="19" s="1"/>
  <c r="AK41" i="19"/>
  <c r="AH41" i="19"/>
  <c r="AJ41" i="19" s="1"/>
  <c r="AD41" i="19"/>
  <c r="AE41" i="19" s="1"/>
  <c r="AF41" i="19" s="1"/>
  <c r="Y41" i="19"/>
  <c r="K41" i="19"/>
  <c r="Q41" i="19" s="1"/>
  <c r="AK40" i="19"/>
  <c r="AH40" i="19"/>
  <c r="AJ40" i="19" s="1"/>
  <c r="AD40" i="19"/>
  <c r="Y40" i="19"/>
  <c r="K40" i="19"/>
  <c r="Q40" i="19" s="1"/>
  <c r="B40" i="19"/>
  <c r="A40" i="19"/>
  <c r="AM39" i="19" a="1"/>
  <c r="AM39" i="19" s="1"/>
  <c r="AK39" i="19"/>
  <c r="AH39" i="19"/>
  <c r="AJ39" i="19" s="1"/>
  <c r="AD39" i="19"/>
  <c r="AE39" i="19" s="1"/>
  <c r="AF39" i="19" s="1"/>
  <c r="Y39" i="19"/>
  <c r="K39" i="19"/>
  <c r="Q39" i="19" s="1"/>
  <c r="AM38" i="19" a="1"/>
  <c r="AM38" i="19" s="1"/>
  <c r="AK38" i="19"/>
  <c r="AH38" i="19"/>
  <c r="AJ38" i="19" s="1"/>
  <c r="AD38" i="19"/>
  <c r="Y38" i="19"/>
  <c r="K38" i="19"/>
  <c r="Q38" i="19" s="1"/>
  <c r="AM37" i="19" a="1"/>
  <c r="AM37" i="19" s="1"/>
  <c r="AK37" i="19"/>
  <c r="AH37" i="19"/>
  <c r="AJ37" i="19" s="1"/>
  <c r="AD37" i="19"/>
  <c r="Y37" i="19"/>
  <c r="Z37" i="19" s="1"/>
  <c r="AA37" i="19" s="1"/>
  <c r="K37" i="19"/>
  <c r="N37" i="19" s="1"/>
  <c r="AM36" i="19" a="1"/>
  <c r="AM36" i="19" s="1"/>
  <c r="AK36" i="19"/>
  <c r="AH36" i="19"/>
  <c r="AJ36" i="19" s="1"/>
  <c r="AD36" i="19"/>
  <c r="Y36" i="19"/>
  <c r="Z36" i="19" s="1"/>
  <c r="AA36" i="19" s="1"/>
  <c r="K36" i="19"/>
  <c r="N36" i="19" s="1"/>
  <c r="B24" i="19"/>
  <c r="A24" i="19"/>
  <c r="B23" i="19"/>
  <c r="A23" i="19"/>
  <c r="B21" i="19"/>
  <c r="A21" i="19"/>
  <c r="B22" i="19"/>
  <c r="A22" i="19"/>
  <c r="B20" i="19"/>
  <c r="A20" i="19"/>
  <c r="B19" i="19"/>
  <c r="A19" i="19"/>
  <c r="B18" i="19"/>
  <c r="A18" i="19"/>
  <c r="B17" i="19"/>
  <c r="A17" i="19"/>
  <c r="B16" i="19"/>
  <c r="A16" i="19"/>
  <c r="B14" i="19"/>
  <c r="A14" i="19"/>
  <c r="AK17" i="19"/>
  <c r="AH17" i="19"/>
  <c r="AJ17" i="19" s="1"/>
  <c r="AD17" i="19"/>
  <c r="Y17" i="19"/>
  <c r="K17" i="19"/>
  <c r="Q17" i="19" s="1"/>
  <c r="AK16" i="19"/>
  <c r="AH16" i="19"/>
  <c r="AJ16" i="19" s="1"/>
  <c r="AD16" i="19"/>
  <c r="AE16" i="19" s="1"/>
  <c r="AF16" i="19" s="1"/>
  <c r="Y16" i="19"/>
  <c r="K16" i="19"/>
  <c r="Q16" i="19" s="1"/>
  <c r="AM15" i="19" a="1"/>
  <c r="AM15" i="19" s="1"/>
  <c r="AK15" i="19"/>
  <c r="AH15" i="19"/>
  <c r="AJ15" i="19" s="1"/>
  <c r="AD15" i="19"/>
  <c r="Y15" i="19"/>
  <c r="K15" i="19"/>
  <c r="Q15" i="19" s="1"/>
  <c r="AK14" i="19"/>
  <c r="AH14" i="19"/>
  <c r="AJ14" i="19" s="1"/>
  <c r="AD14" i="19"/>
  <c r="Y14" i="19"/>
  <c r="Z14" i="19" s="1"/>
  <c r="AA14" i="19" s="1"/>
  <c r="K14" i="19"/>
  <c r="Q14" i="19" s="1"/>
  <c r="AM13" i="19" a="1"/>
  <c r="AM13" i="19" s="1"/>
  <c r="AK13" i="19"/>
  <c r="AH13" i="19"/>
  <c r="AJ13" i="19" s="1"/>
  <c r="AD13" i="19"/>
  <c r="Y13" i="19"/>
  <c r="Z13" i="19" s="1"/>
  <c r="AA13" i="19" s="1"/>
  <c r="K13" i="19"/>
  <c r="N13" i="19" s="1"/>
  <c r="AK12" i="19"/>
  <c r="AH12" i="19"/>
  <c r="AJ12" i="19" s="1"/>
  <c r="AD12" i="19"/>
  <c r="AE12" i="19" s="1"/>
  <c r="AF12" i="19" s="1"/>
  <c r="Y12" i="19"/>
  <c r="K12" i="19"/>
  <c r="Q12" i="19" s="1"/>
  <c r="AM12" i="19" a="1"/>
  <c r="AM12" i="19" s="1"/>
  <c r="AM11" i="19" a="1"/>
  <c r="AM11" i="19" s="1"/>
  <c r="AK11" i="19"/>
  <c r="AH11" i="19"/>
  <c r="AJ11" i="19" s="1"/>
  <c r="AD11" i="19"/>
  <c r="Y11" i="19"/>
  <c r="Z11" i="19" s="1"/>
  <c r="AA11" i="19" s="1"/>
  <c r="K11" i="19"/>
  <c r="Q11" i="19" s="1"/>
  <c r="AM10" i="19" a="1"/>
  <c r="AM10" i="19" s="1"/>
  <c r="AK10" i="19"/>
  <c r="AH10" i="19"/>
  <c r="AJ10" i="19" s="1"/>
  <c r="AD10" i="19"/>
  <c r="AE10" i="19" s="1"/>
  <c r="AF10" i="19" s="1"/>
  <c r="Y10" i="19"/>
  <c r="K10" i="19"/>
  <c r="Q10" i="19" s="1"/>
  <c r="AM9" i="19" a="1"/>
  <c r="AM9" i="19" s="1"/>
  <c r="AK9" i="19"/>
  <c r="AH9" i="19"/>
  <c r="AJ9" i="19" s="1"/>
  <c r="AD9" i="19"/>
  <c r="Y9" i="19"/>
  <c r="K9" i="19"/>
  <c r="Q9" i="19" s="1"/>
  <c r="AM8" i="19" a="1"/>
  <c r="AM8" i="19" s="1"/>
  <c r="AK8" i="19"/>
  <c r="AH8" i="19"/>
  <c r="AJ8" i="19" s="1"/>
  <c r="AD8" i="19"/>
  <c r="Y8" i="19"/>
  <c r="K8" i="19"/>
  <c r="Q8" i="19" s="1"/>
  <c r="AM26" i="19" a="1"/>
  <c r="AM26" i="19" s="1"/>
  <c r="AK26" i="19"/>
  <c r="AH26" i="19"/>
  <c r="AJ26" i="19" s="1"/>
  <c r="AD26" i="19"/>
  <c r="AE26" i="19" s="1"/>
  <c r="AF26" i="19" s="1"/>
  <c r="Y26" i="19"/>
  <c r="Z26" i="19" s="1"/>
  <c r="AA26" i="19" s="1"/>
  <c r="K26" i="19"/>
  <c r="N26" i="19" s="1"/>
  <c r="AM25" i="19" a="1"/>
  <c r="AM25" i="19" s="1"/>
  <c r="AK25" i="19"/>
  <c r="AH25" i="19"/>
  <c r="AJ25" i="19" s="1"/>
  <c r="AD25" i="19"/>
  <c r="AE25" i="19" s="1"/>
  <c r="AF25" i="19" s="1"/>
  <c r="Y25" i="19"/>
  <c r="K25" i="19"/>
  <c r="Q25" i="19" s="1"/>
  <c r="AK24" i="19"/>
  <c r="AH24" i="19"/>
  <c r="AJ24" i="19" s="1"/>
  <c r="AD24" i="19"/>
  <c r="Y24" i="19"/>
  <c r="Z24" i="19" s="1"/>
  <c r="K24" i="19"/>
  <c r="N24" i="19" s="1"/>
  <c r="AK23" i="19"/>
  <c r="AH23" i="19"/>
  <c r="AJ23" i="19" s="1"/>
  <c r="AD23" i="19"/>
  <c r="AE23" i="19" s="1"/>
  <c r="Y23" i="19"/>
  <c r="Z23" i="19" s="1"/>
  <c r="AA23" i="19" s="1"/>
  <c r="K23" i="19"/>
  <c r="N23" i="19" s="1"/>
  <c r="AK21" i="19"/>
  <c r="AH21" i="19"/>
  <c r="AJ21" i="19" s="1"/>
  <c r="AD21" i="19"/>
  <c r="AE21" i="19" s="1"/>
  <c r="AF21" i="19" s="1"/>
  <c r="Y21" i="19"/>
  <c r="Z21" i="19" s="1"/>
  <c r="AA21" i="19" s="1"/>
  <c r="K21" i="19"/>
  <c r="AK22" i="19"/>
  <c r="AH22" i="19"/>
  <c r="AJ22" i="19" s="1"/>
  <c r="AD22" i="19"/>
  <c r="AE22" i="19" s="1"/>
  <c r="Y22" i="19"/>
  <c r="K22" i="19"/>
  <c r="Q22" i="19" s="1"/>
  <c r="AK20" i="19"/>
  <c r="AH20" i="19"/>
  <c r="AJ20" i="19" s="1"/>
  <c r="AD20" i="19"/>
  <c r="AE20" i="19" s="1"/>
  <c r="AF20" i="19" s="1"/>
  <c r="Y20" i="19"/>
  <c r="Z20" i="19" s="1"/>
  <c r="AA20" i="19" s="1"/>
  <c r="K20" i="19"/>
  <c r="Q20" i="19" s="1"/>
  <c r="AK19" i="19"/>
  <c r="AH19" i="19"/>
  <c r="AJ19" i="19" s="1"/>
  <c r="AD19" i="19"/>
  <c r="AE19" i="19" s="1"/>
  <c r="AF19" i="19" s="1"/>
  <c r="Y19" i="19"/>
  <c r="K19" i="19"/>
  <c r="Q19" i="19" s="1"/>
  <c r="AK18" i="19"/>
  <c r="AH18" i="19"/>
  <c r="AJ18" i="19" s="1"/>
  <c r="AD18" i="19"/>
  <c r="Y18" i="19"/>
  <c r="Z18" i="19" s="1"/>
  <c r="K18" i="19"/>
  <c r="N18" i="19" s="1"/>
  <c r="AK49" i="19"/>
  <c r="AH49" i="19"/>
  <c r="AJ49" i="19" s="1"/>
  <c r="AD49" i="19"/>
  <c r="AE49" i="19" s="1"/>
  <c r="AF49" i="19" s="1"/>
  <c r="Y49" i="19"/>
  <c r="Z49" i="19" s="1"/>
  <c r="K49" i="19"/>
  <c r="Q49" i="19" s="1"/>
  <c r="B49" i="19"/>
  <c r="A49" i="19"/>
  <c r="AM48" i="19" a="1"/>
  <c r="AM48" i="19" s="1"/>
  <c r="AK48" i="19"/>
  <c r="AH48" i="19"/>
  <c r="AJ48" i="19" s="1"/>
  <c r="AD48" i="19"/>
  <c r="AE48" i="19" s="1"/>
  <c r="Y48" i="19"/>
  <c r="K48" i="19"/>
  <c r="Q48" i="19" s="1"/>
  <c r="AM47" i="19" a="1"/>
  <c r="AM47" i="19" s="1"/>
  <c r="AK47" i="19"/>
  <c r="AH47" i="19"/>
  <c r="AJ47" i="19" s="1"/>
  <c r="AD47" i="19"/>
  <c r="Y47" i="19"/>
  <c r="Z47" i="19" s="1"/>
  <c r="AA47" i="19" s="1"/>
  <c r="K47" i="19"/>
  <c r="Q47" i="19" s="1"/>
  <c r="AM46" i="19" a="1"/>
  <c r="AM46" i="19" s="1"/>
  <c r="AK46" i="19"/>
  <c r="AH46" i="19"/>
  <c r="AJ46" i="19" s="1"/>
  <c r="AD46" i="19"/>
  <c r="AE46" i="19" s="1"/>
  <c r="AF46" i="19" s="1"/>
  <c r="Y46" i="19"/>
  <c r="Z46" i="19" s="1"/>
  <c r="AA46" i="19" s="1"/>
  <c r="K46" i="19"/>
  <c r="N46" i="19" s="1"/>
  <c r="AM45" i="19" a="1"/>
  <c r="AM45" i="19" s="1"/>
  <c r="AK45" i="19"/>
  <c r="AH45" i="19"/>
  <c r="AJ45" i="19" s="1"/>
  <c r="AD45" i="19"/>
  <c r="AE45" i="19" s="1"/>
  <c r="AF45" i="19" s="1"/>
  <c r="Y45" i="19"/>
  <c r="K45" i="19"/>
  <c r="Q45" i="19" s="1"/>
  <c r="Q23" i="19" l="1"/>
  <c r="AM40" i="19" a="1"/>
  <c r="AM40" i="19" s="1"/>
  <c r="AM59" i="19" a="1"/>
  <c r="AM59" i="19" s="1"/>
  <c r="AM31" i="19" a="1"/>
  <c r="AM31" i="19" s="1"/>
  <c r="Q36" i="19"/>
  <c r="R36" i="19" s="1"/>
  <c r="Q53" i="19"/>
  <c r="N50" i="19"/>
  <c r="R50" i="19" s="1"/>
  <c r="N33" i="19"/>
  <c r="R33" i="19" s="1"/>
  <c r="N27" i="19"/>
  <c r="R27" i="19" s="1"/>
  <c r="N45" i="19"/>
  <c r="R45" i="19" s="1"/>
  <c r="AE11" i="19"/>
  <c r="AF11" i="19" s="1"/>
  <c r="Z54" i="19"/>
  <c r="AA54" i="19" s="1"/>
  <c r="AF48" i="19"/>
  <c r="AA49" i="19"/>
  <c r="Q13" i="19"/>
  <c r="R13" i="19" s="1"/>
  <c r="AM54" i="19" a="1"/>
  <c r="AM54" i="19" s="1"/>
  <c r="N59" i="19"/>
  <c r="R59" i="19" s="1"/>
  <c r="Z59" i="19"/>
  <c r="AA59" i="19" s="1"/>
  <c r="Q37" i="19"/>
  <c r="R37" i="19" s="1"/>
  <c r="Q43" i="19"/>
  <c r="R43" i="19" s="1"/>
  <c r="N52" i="19"/>
  <c r="R52" i="19" s="1"/>
  <c r="R53" i="19"/>
  <c r="N54" i="19"/>
  <c r="R54" i="19" s="1"/>
  <c r="AF36" i="19"/>
  <c r="AE36" i="19"/>
  <c r="Q28" i="19"/>
  <c r="R28" i="19" s="1"/>
  <c r="AE51" i="19"/>
  <c r="AF51" i="19" s="1"/>
  <c r="Z52" i="19"/>
  <c r="AA52" i="19" s="1"/>
  <c r="Q42" i="19"/>
  <c r="R42" i="19" s="1"/>
  <c r="AE42" i="19"/>
  <c r="AF42" i="19" s="1"/>
  <c r="Q46" i="19"/>
  <c r="R46" i="19" s="1"/>
  <c r="N47" i="19"/>
  <c r="R47" i="19" s="1"/>
  <c r="N49" i="19"/>
  <c r="R49" i="19" s="1"/>
  <c r="Z45" i="19"/>
  <c r="AA45" i="19" s="1"/>
  <c r="AF50" i="19"/>
  <c r="Q51" i="19"/>
  <c r="R51" i="19" s="1"/>
  <c r="AA51" i="19"/>
  <c r="AM49" i="19" a="1"/>
  <c r="AM49" i="19" s="1"/>
  <c r="AM18" i="19" a="1"/>
  <c r="AM18" i="19" s="1"/>
  <c r="AM20" i="19" a="1"/>
  <c r="AM20" i="19" s="1"/>
  <c r="AM24" i="19" a="1"/>
  <c r="AM24" i="19" s="1"/>
  <c r="Q34" i="19"/>
  <c r="R34" i="19" s="1"/>
  <c r="AF27" i="19"/>
  <c r="AE29" i="19"/>
  <c r="AF29" i="19" s="1"/>
  <c r="Q30" i="19"/>
  <c r="N30" i="19"/>
  <c r="Q21" i="19"/>
  <c r="N21" i="19"/>
  <c r="Z30" i="19"/>
  <c r="AA30" i="19" s="1"/>
  <c r="AE31" i="19"/>
  <c r="AF31" i="19" s="1"/>
  <c r="N32" i="19"/>
  <c r="R32" i="19" s="1"/>
  <c r="Z32" i="19"/>
  <c r="AA32" i="19" s="1"/>
  <c r="AE35" i="19"/>
  <c r="AF35" i="19" s="1"/>
  <c r="N14" i="19"/>
  <c r="R14" i="19" s="1"/>
  <c r="AM14" i="19" a="1"/>
  <c r="AM14" i="19" s="1"/>
  <c r="AM17" i="19" a="1"/>
  <c r="AM17" i="19" s="1"/>
  <c r="AM19" i="19" a="1"/>
  <c r="AM19" i="19" s="1"/>
  <c r="AM22" i="19" a="1"/>
  <c r="AM22" i="19" s="1"/>
  <c r="AM23" i="19" a="1"/>
  <c r="AM23" i="19" s="1"/>
  <c r="AE28" i="19"/>
  <c r="AF28" i="19" s="1"/>
  <c r="N29" i="19"/>
  <c r="R29" i="19" s="1"/>
  <c r="Z29" i="19"/>
  <c r="AA29" i="19" s="1"/>
  <c r="N31" i="19"/>
  <c r="R31" i="19" s="1"/>
  <c r="Z31" i="19"/>
  <c r="AA31" i="19" s="1"/>
  <c r="AE34" i="19"/>
  <c r="AF34" i="19" s="1"/>
  <c r="N35" i="19"/>
  <c r="R35" i="19" s="1"/>
  <c r="Z35" i="19"/>
  <c r="AA35" i="19" s="1"/>
  <c r="AM16" i="19" a="1"/>
  <c r="AM16" i="19" s="1"/>
  <c r="AM21" i="19" a="1"/>
  <c r="AM21" i="19" s="1"/>
  <c r="N20" i="19"/>
  <c r="R20" i="19" s="1"/>
  <c r="N22" i="19"/>
  <c r="R22" i="19" s="1"/>
  <c r="N11" i="19"/>
  <c r="R11" i="19" s="1"/>
  <c r="AE38" i="19"/>
  <c r="AF38" i="19" s="1"/>
  <c r="N39" i="19"/>
  <c r="R39" i="19" s="1"/>
  <c r="Z39" i="19"/>
  <c r="AA39" i="19" s="1"/>
  <c r="AE40" i="19"/>
  <c r="AF40" i="19" s="1"/>
  <c r="N41" i="19"/>
  <c r="R41" i="19" s="1"/>
  <c r="Z41" i="19"/>
  <c r="AA41" i="19" s="1"/>
  <c r="AE44" i="19"/>
  <c r="AF44" i="19" s="1"/>
  <c r="Q26" i="19"/>
  <c r="R26" i="19" s="1"/>
  <c r="AE13" i="19"/>
  <c r="AF13" i="19" s="1"/>
  <c r="AE37" i="19"/>
  <c r="AF37" i="19" s="1"/>
  <c r="N38" i="19"/>
  <c r="R38" i="19" s="1"/>
  <c r="Z38" i="19"/>
  <c r="AA38" i="19" s="1"/>
  <c r="N40" i="19"/>
  <c r="R40" i="19" s="1"/>
  <c r="Z40" i="19"/>
  <c r="AA40" i="19" s="1"/>
  <c r="AE43" i="19"/>
  <c r="AF43" i="19" s="1"/>
  <c r="N44" i="19"/>
  <c r="R44" i="19" s="1"/>
  <c r="Z44" i="19"/>
  <c r="AA44" i="19" s="1"/>
  <c r="Z22" i="19"/>
  <c r="AA22" i="19" s="1"/>
  <c r="Z8" i="19"/>
  <c r="AA8" i="19" s="1"/>
  <c r="R23" i="19"/>
  <c r="N8" i="19"/>
  <c r="R8" i="19" s="1"/>
  <c r="AE9" i="19"/>
  <c r="AF9" i="19" s="1"/>
  <c r="N10" i="19"/>
  <c r="R10" i="19" s="1"/>
  <c r="Z10" i="19"/>
  <c r="AA10" i="19" s="1"/>
  <c r="N12" i="19"/>
  <c r="R12" i="19" s="1"/>
  <c r="Z12" i="19"/>
  <c r="AA12" i="19" s="1"/>
  <c r="AE15" i="19"/>
  <c r="AF15" i="19" s="1"/>
  <c r="N16" i="19"/>
  <c r="R16" i="19" s="1"/>
  <c r="Z16" i="19"/>
  <c r="AA16" i="19" s="1"/>
  <c r="AE17" i="19"/>
  <c r="AF17" i="19" s="1"/>
  <c r="AE8" i="19"/>
  <c r="AF8" i="19" s="1"/>
  <c r="N9" i="19"/>
  <c r="R9" i="19" s="1"/>
  <c r="Z9" i="19"/>
  <c r="AA9" i="19" s="1"/>
  <c r="AE14" i="19"/>
  <c r="AF14" i="19" s="1"/>
  <c r="N15" i="19"/>
  <c r="R15" i="19" s="1"/>
  <c r="Z15" i="19"/>
  <c r="AA15" i="19" s="1"/>
  <c r="N17" i="19"/>
  <c r="R17" i="19" s="1"/>
  <c r="Z17" i="19"/>
  <c r="AA17" i="19" s="1"/>
  <c r="Z19" i="19"/>
  <c r="AA19" i="19" s="1"/>
  <c r="Z25" i="19"/>
  <c r="AA25" i="19" s="1"/>
  <c r="Q18" i="19"/>
  <c r="R18" i="19" s="1"/>
  <c r="AA18" i="19"/>
  <c r="AF22" i="19"/>
  <c r="AF23" i="19"/>
  <c r="Q24" i="19"/>
  <c r="R24" i="19" s="1"/>
  <c r="AA24" i="19"/>
  <c r="AE18" i="19"/>
  <c r="AF18" i="19" s="1"/>
  <c r="N19" i="19"/>
  <c r="R19" i="19" s="1"/>
  <c r="AE24" i="19"/>
  <c r="AF24" i="19" s="1"/>
  <c r="N25" i="19"/>
  <c r="R25" i="19" s="1"/>
  <c r="AE47" i="19"/>
  <c r="AF47" i="19" s="1"/>
  <c r="N48" i="19"/>
  <c r="R48" i="19" s="1"/>
  <c r="Z48" i="19"/>
  <c r="AA48" i="19" s="1"/>
  <c r="R21" i="19" l="1"/>
  <c r="R30" i="19"/>
  <c r="J7" i="19"/>
  <c r="I7" i="19"/>
  <c r="K60" i="19"/>
  <c r="K58" i="19"/>
  <c r="K57" i="19"/>
  <c r="K56" i="19"/>
  <c r="K55" i="19"/>
  <c r="N55" i="19" s="1"/>
  <c r="K7" i="19" l="1"/>
  <c r="I6" i="19"/>
  <c r="J6" i="19"/>
  <c r="AM57" i="19" l="1" a="1"/>
  <c r="AM57" i="19" s="1"/>
  <c r="AK57" i="19"/>
  <c r="AH57" i="19"/>
  <c r="AJ57" i="19" s="1"/>
  <c r="AD57" i="19"/>
  <c r="AE57" i="19" s="1"/>
  <c r="AF57" i="19" s="1"/>
  <c r="Y57" i="19"/>
  <c r="AM56" i="19" a="1"/>
  <c r="AM56" i="19" s="1"/>
  <c r="AK56" i="19"/>
  <c r="AH56" i="19"/>
  <c r="AJ56" i="19" s="1"/>
  <c r="AD56" i="19"/>
  <c r="Y56" i="19"/>
  <c r="AM55" i="19" a="1"/>
  <c r="AM55" i="19" s="1"/>
  <c r="AK55" i="19"/>
  <c r="AH55" i="19"/>
  <c r="AJ55" i="19" s="1"/>
  <c r="AD55" i="19"/>
  <c r="AE55" i="19" s="1"/>
  <c r="Y55" i="19"/>
  <c r="Z55" i="19" s="1"/>
  <c r="AA55" i="19" s="1"/>
  <c r="AM58" i="19" a="1"/>
  <c r="AM58" i="19" s="1"/>
  <c r="AK58" i="19"/>
  <c r="AH58" i="19"/>
  <c r="AJ58" i="19" s="1"/>
  <c r="AD58" i="19"/>
  <c r="Y58" i="19"/>
  <c r="Z58" i="19" s="1"/>
  <c r="AA58" i="19" s="1"/>
  <c r="Q58" i="19"/>
  <c r="N58" i="19"/>
  <c r="AF55" i="19" l="1"/>
  <c r="Z56" i="19"/>
  <c r="AA56" i="19" s="1"/>
  <c r="AE56" i="19"/>
  <c r="AF56" i="19" s="1"/>
  <c r="Z57" i="19"/>
  <c r="AA57" i="19" s="1"/>
  <c r="R58" i="19"/>
  <c r="AE58" i="19"/>
  <c r="AF58" i="19" s="1"/>
  <c r="L7" i="19" l="1"/>
  <c r="M7" i="19"/>
  <c r="O7" i="19" l="1"/>
  <c r="P7" i="19"/>
  <c r="M3" i="19" l="1"/>
  <c r="K3" i="19"/>
  <c r="L3" i="19"/>
  <c r="P3" i="19"/>
  <c r="O3" i="19"/>
  <c r="M6" i="19"/>
  <c r="L6" i="19"/>
  <c r="N56" i="19" l="1"/>
  <c r="N57" i="19"/>
  <c r="N60" i="19"/>
  <c r="N7" i="19" l="1"/>
  <c r="AK60" i="19" l="1"/>
  <c r="AH60" i="19"/>
  <c r="AJ60" i="19" s="1"/>
  <c r="AD60" i="19"/>
  <c r="AE60" i="19" s="1"/>
  <c r="AF60" i="19" s="1"/>
  <c r="Y60" i="19"/>
  <c r="Z60" i="19" s="1"/>
  <c r="Q60" i="19"/>
  <c r="B60" i="19"/>
  <c r="A60" i="19"/>
  <c r="AM60" i="19" l="1" a="1"/>
  <c r="AM60" i="19" s="1"/>
  <c r="R60" i="19"/>
  <c r="AA60" i="19"/>
  <c r="P6" i="19" l="1"/>
  <c r="O6" i="19"/>
  <c r="K6" i="19"/>
  <c r="Q57" i="19"/>
  <c r="Q56" i="19"/>
  <c r="Q55" i="19"/>
  <c r="R55" i="19" l="1"/>
  <c r="Q7" i="19"/>
  <c r="N3" i="19"/>
  <c r="R56" i="19"/>
  <c r="R57" i="19"/>
  <c r="Y6" i="19"/>
  <c r="AD6" i="19"/>
  <c r="Q3" i="19" l="1"/>
  <c r="Q6" i="19"/>
  <c r="Q2" i="19" s="1"/>
  <c r="N6" i="19"/>
  <c r="AD3" i="19"/>
  <c r="Z6" i="19"/>
  <c r="AE6" i="19"/>
  <c r="AE3" i="19" s="1"/>
  <c r="P2" i="19" l="1"/>
  <c r="AA6" i="19"/>
  <c r="AA3" i="19" s="1"/>
  <c r="Y3" i="19"/>
  <c r="AF6" i="19"/>
  <c r="AF3" i="19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D10" i="3" l="1"/>
  <c r="L6" i="3" l="1"/>
  <c r="D12" i="3"/>
  <c r="D8" i="3"/>
  <c r="D7" i="3"/>
  <c r="L5" i="3"/>
  <c r="L9" i="3"/>
  <c r="D6" i="3" l="1"/>
  <c r="E6" i="3" s="1"/>
  <c r="D9" i="3"/>
  <c r="E9" i="3" s="1"/>
  <c r="D5" i="3" l="1"/>
  <c r="E5" i="3" s="1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<sst xmlns="http://schemas.openxmlformats.org/spreadsheetml/2006/main" count="1992" uniqueCount="671">
  <si>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</si>
  <si>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</si>
  <si>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</si>
  <si>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</si>
  <si>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</si>
  <si>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</si>
  <si>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</si>
  <si>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</si>
  <si>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</si>
  <si>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</si>
  <si>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</si>
  <si>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</si>
  <si>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</si>
  <si>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</si>
  <si>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</si>
  <si>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</si>
  <si>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</si>
  <si>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</si>
  <si>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</si>
  <si>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</si>
  <si>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</si>
  <si>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</si>
  <si>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</si>
  <si>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</si>
  <si>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</si>
  <si>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</si>
  <si>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</si>
  <si>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</si>
  <si>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</si>
  <si>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</si>
  <si>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</si>
  <si>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</si>
  <si>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</si>
  <si>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</si>
  <si>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</si>
  <si>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</si>
  <si>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</si>
  <si>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</si>
  <si>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</si>
  <si>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</si>
  <si>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</si>
  <si>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</si>
  <si>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</si>
  <si>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</si>
  <si>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</si>
  <si>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</si>
  <si>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</si>
  <si>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</si>
  <si>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</si>
  <si>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</si>
  <si>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</si>
  <si>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</si>
  <si>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</si>
  <si>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</si>
  <si>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</si>
  <si>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</si>
  <si>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</si>
  <si>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</si>
  <si>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</si>
  <si>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</si>
  <si>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</si>
  <si>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</si>
  <si>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</si>
  <si>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</si>
  <si>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</si>
  <si>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</si>
  <si>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</si>
  <si>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</si>
  <si>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</si>
  <si>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</si>
  <si>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</si>
  <si>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</si>
  <si>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</si>
  <si>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</si>
  <si>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</si>
  <si>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</si>
  <si>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</si>
  <si>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</si>
  <si>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</si>
  <si>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</si>
  <si>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</si>
  <si>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</si>
  <si>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</si>
  <si>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</si>
  <si>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</si>
  <si>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</si>
  <si>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</si>
  <si>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</si>
  <si>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</si>
  <si>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</si>
  <si>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</si>
  <si>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</si>
  <si>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</si>
  <si>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</si>
  <si>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</si>
  <si>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</si>
  <si>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</si>
  <si>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</si>
  <si>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</si>
  <si>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</si>
  <si>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</si>
  <si>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</si>
  <si>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</si>
  <si>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</si>
  <si>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</si>
  <si>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</si>
  <si>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</si>
  <si>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</si>
  <si>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</si>
  <si>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</si>
  <si>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</si>
  <si>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</si>
  <si>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</si>
  <si>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</si>
  <si>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</si>
  <si>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</si>
  <si>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</si>
  <si>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</si>
  <si>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</si>
  <si>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</si>
  <si>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</si>
  <si>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</si>
  <si>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</si>
  <si>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</si>
  <si>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</si>
  <si>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</si>
  <si>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</si>
  <si>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</si>
  <si>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</si>
  <si>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</si>
  <si>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</si>
  <si>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</si>
  <si>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</si>
  <si>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</si>
  <si>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</si>
  <si>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</si>
  <si>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</si>
  <si>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</si>
  <si>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</si>
  <si>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</si>
  <si>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</si>
  <si>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</si>
  <si>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</si>
  <si>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</si>
  <si>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</si>
  <si>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</si>
  <si>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</si>
  <si>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</si>
  <si>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</si>
  <si>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</si>
  <si>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</si>
  <si>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</si>
  <si>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</si>
  <si>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</si>
  <si>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</si>
  <si>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</si>
  <si>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</si>
  <si>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</si>
  <si>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</si>
  <si>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</si>
  <si>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</si>
  <si>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</si>
  <si>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</si>
  <si>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</si>
  <si>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</si>
  <si>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</si>
  <si>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</si>
  <si>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</si>
  <si>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</si>
  <si>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</si>
  <si>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</si>
  <si>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</si>
  <si>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</si>
  <si>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</si>
  <si>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</si>
  <si>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</si>
  <si>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</si>
  <si>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</si>
  <si>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</si>
  <si>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</si>
  <si>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</si>
  <si>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</si>
  <si>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</si>
  <si>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</si>
  <si>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</si>
  <si>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</si>
  <si>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</si>
  <si>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</si>
  <si>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</si>
  <si>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</si>
  <si>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</si>
  <si>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</si>
  <si>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</si>
  <si>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</si>
  <si>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</si>
  <si>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</si>
  <si>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</si>
  <si>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</si>
  <si>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</si>
  <si>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</si>
  <si>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</si>
  <si>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</si>
  <si>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</si>
  <si>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</si>
  <si>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</si>
  <si>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</si>
  <si>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</si>
  <si>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</si>
  <si>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</si>
  <si>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</si>
  <si>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</si>
  <si>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</si>
  <si>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</si>
  <si>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</si>
  <si>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</si>
  <si>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</si>
  <si>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</si>
  <si>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</si>
  <si>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</si>
  <si>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</si>
  <si>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</si>
  <si>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</si>
  <si>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</si>
  <si>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</si>
  <si>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</si>
  <si>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</si>
  <si>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</si>
  <si>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</si>
  <si>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</si>
  <si>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</si>
  <si>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</si>
  <si>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</si>
  <si>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</si>
  <si>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</si>
  <si>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</si>
  <si>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</si>
  <si>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</si>
  <si>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</si>
  <si>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</si>
  <si>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</si>
  <si>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</si>
  <si>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</si>
  <si>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</si>
  <si>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</si>
  <si>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</si>
  <si>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</si>
  <si>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</si>
  <si>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</si>
  <si>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</si>
  <si>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</si>
  <si>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</si>
  <si>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</si>
  <si>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</si>
  <si>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</si>
  <si>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</si>
  <si>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</si>
  <si>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</si>
  <si>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</si>
  <si>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</si>
  <si>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</si>
  <si>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</si>
  <si>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</si>
  <si>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</si>
  <si>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</si>
  <si>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</si>
  <si>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</si>
  <si>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</si>
  <si>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</si>
  <si>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</si>
  <si>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</si>
  <si>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</si>
  <si>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</si>
  <si>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</si>
  <si>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</si>
  <si>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</si>
  <si>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</si>
  <si>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</si>
  <si>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</si>
  <si>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</si>
  <si>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</si>
  <si>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</si>
  <si>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</si>
  <si>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</si>
  <si>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</si>
  <si>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</si>
  <si>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</si>
  <si>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</si>
  <si>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</si>
  <si>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</si>
  <si>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</si>
  <si>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</si>
  <si>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</si>
  <si>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</si>
  <si>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</si>
  <si>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</si>
  <si>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</si>
  <si>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</si>
  <si>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</si>
  <si>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</si>
  <si>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</si>
  <si>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</si>
  <si>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</si>
  <si>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</si>
  <si>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</si>
  <si>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</si>
  <si>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</si>
  <si>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</si>
  <si>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</si>
  <si>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</si>
  <si>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</si>
  <si>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</si>
  <si>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</si>
  <si>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</si>
  <si>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</si>
  <si>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</si>
  <si>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</si>
  <si>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</si>
  <si>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</si>
  <si>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</si>
  <si>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</si>
  <si>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</si>
  <si>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</si>
  <si>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</si>
  <si>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</si>
  <si>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</si>
  <si>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</si>
  <si>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</si>
  <si>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</si>
  <si>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</si>
  <si>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</si>
  <si>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</si>
  <si>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</si>
  <si>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</si>
  <si>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</si>
  <si>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</si>
  <si>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</si>
  <si>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</si>
  <si>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</si>
  <si>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</si>
  <si>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</si>
  <si>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</si>
  <si>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</si>
  <si>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</si>
  <si>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</si>
  <si>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</si>
  <si>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</si>
  <si>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</si>
  <si>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</si>
  <si>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</si>
  <si>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</si>
  <si>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</si>
  <si>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</si>
  <si>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</si>
  <si>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</si>
  <si>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</si>
  <si>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</si>
  <si>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</si>
  <si>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</si>
  <si>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</si>
  <si>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</si>
  <si>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</si>
  <si>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</si>
  <si>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</si>
  <si>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</si>
  <si>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</si>
  <si>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</si>
  <si>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</si>
  <si>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</si>
  <si>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</si>
  <si>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</si>
  <si>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</si>
  <si>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</si>
  <si>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</si>
  <si>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</si>
  <si>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</si>
  <si>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</si>
  <si>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</si>
  <si>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</si>
  <si>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</si>
  <si>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</si>
  <si>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</si>
  <si>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</si>
  <si>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</si>
  <si>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</si>
  <si>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</si>
  <si>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</si>
  <si>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</si>
  <si>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</si>
  <si>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</si>
  <si>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</si>
  <si>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</si>
  <si>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</si>
  <si>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</si>
  <si>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</si>
  <si>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</si>
  <si>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</si>
  <si>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</si>
  <si>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</si>
  <si>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</si>
  <si>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</si>
  <si>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</si>
  <si>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</si>
  <si>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</si>
  <si>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</si>
  <si>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</si>
  <si>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</si>
  <si>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</si>
  <si>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</si>
  <si>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</si>
  <si>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</si>
  <si>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</si>
  <si>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</si>
  <si>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</si>
  <si>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</si>
  <si>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</si>
  <si>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</si>
  <si>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</si>
  <si>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</si>
  <si>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</si>
  <si>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</si>
  <si>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</si>
  <si>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</si>
  <si>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</si>
  <si>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</si>
  <si>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</si>
  <si>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</si>
  <si>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</si>
  <si>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</si>
  <si>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</si>
  <si>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합  계</t>
    <phoneticPr fontId="1" type="noConversion"/>
  </si>
  <si>
    <t>□ 세출예산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</si>
  <si>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</si>
  <si>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</si>
  <si>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</si>
  <si>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</si>
  <si>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</si>
  <si>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</si>
  <si>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</si>
  <si>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</si>
  <si>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</si>
  <si>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</si>
  <si>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</si>
  <si>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</si>
  <si>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</si>
  <si>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</si>
  <si>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</si>
  <si>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</si>
  <si>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</si>
  <si>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</si>
  <si>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</si>
  <si>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</si>
  <si>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</si>
  <si>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</si>
  <si>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</si>
  <si>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</si>
  <si>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</si>
  <si>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</si>
  <si>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</si>
  <si>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</si>
  <si>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</si>
  <si>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</si>
  <si>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</si>
  <si>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</si>
  <si>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</si>
  <si>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</si>
  <si>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</si>
  <si>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</si>
  <si>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</si>
  <si>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</si>
  <si>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</si>
  <si>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</si>
  <si>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</si>
  <si>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</si>
  <si>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</si>
  <si>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</si>
  <si>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</si>
  <si>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</si>
  <si>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</si>
  <si>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</si>
  <si>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</si>
  <si>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</si>
  <si>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</si>
  <si>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</si>
  <si>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</si>
  <si>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</si>
  <si>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</si>
  <si>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</si>
  <si>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</si>
  <si>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</si>
  <si>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</si>
  <si>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</si>
  <si>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</si>
  <si>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</si>
  <si>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</si>
  <si>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</si>
  <si>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</si>
  <si>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</si>
  <si>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연정
구분</t>
    <phoneticPr fontId="1" type="noConversion"/>
  </si>
  <si>
    <t>사업설명서페이지</t>
    <phoneticPr fontId="1" type="noConversion"/>
  </si>
  <si>
    <t>세부사업명 및 부기명</t>
    <phoneticPr fontId="1" type="noConversion"/>
  </si>
  <si>
    <t>2017년도 제1회 일반회계 및 특별회계 추가경정 세입·세출 예산안</t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</si>
  <si>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</si>
  <si>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</si>
  <si>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</si>
  <si>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</si>
  <si>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</si>
  <si>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</si>
  <si>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</si>
  <si>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</si>
  <si>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</si>
  <si>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</si>
  <si>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</si>
  <si>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</si>
  <si>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</si>
  <si>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</si>
  <si>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</si>
  <si>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</si>
  <si>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</si>
  <si>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</si>
  <si>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제1회 추경
예산안
(가)</t>
    <phoneticPr fontId="19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</si>
  <si>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</si>
  <si>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</si>
  <si>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19" type="noConversion"/>
  </si>
  <si>
    <t>상임위 조정
예산안
(마=다+라)</t>
    <phoneticPr fontId="19" type="noConversion"/>
  </si>
  <si>
    <t>예결위 예산안
조정액(사)</t>
    <phoneticPr fontId="19" type="noConversion"/>
  </si>
  <si>
    <t>예결위 조정
예산안
(아=다+사)</t>
    <phoneticPr fontId="19" type="noConversion"/>
  </si>
  <si>
    <t>상임위 변경사유
(심의 참고자료)</t>
    <phoneticPr fontId="1" type="noConversion"/>
  </si>
  <si>
    <t>비고
(상임위 부대의견)</t>
    <phoneticPr fontId="1" type="noConversion"/>
  </si>
  <si>
    <t>소방행정과</t>
    <phoneticPr fontId="1" type="noConversion"/>
  </si>
  <si>
    <t>대응구조구급과</t>
    <phoneticPr fontId="1" type="noConversion"/>
  </si>
  <si>
    <t>안전교육훈련담당관</t>
    <phoneticPr fontId="1" type="noConversion"/>
  </si>
  <si>
    <t>회계장비담당관</t>
    <phoneticPr fontId="1" type="noConversion"/>
  </si>
  <si>
    <t>안전기획과</t>
    <phoneticPr fontId="1" type="noConversion"/>
  </si>
  <si>
    <t>화성소방서</t>
    <phoneticPr fontId="1" type="noConversion"/>
  </si>
  <si>
    <t>교수운영과</t>
    <phoneticPr fontId="1" type="noConversion"/>
  </si>
  <si>
    <t>수원소방서</t>
    <phoneticPr fontId="1" type="noConversion"/>
  </si>
  <si>
    <t>용인소방서</t>
    <phoneticPr fontId="1" type="noConversion"/>
  </si>
  <si>
    <t>소방행정과</t>
    <phoneticPr fontId="1" type="noConversion"/>
  </si>
  <si>
    <t>회계장비담당관</t>
    <phoneticPr fontId="1" type="noConversion"/>
  </si>
  <si>
    <t>안전행정위원회</t>
    <phoneticPr fontId="1" type="noConversion"/>
  </si>
  <si>
    <t>재난안전본부</t>
    <phoneticPr fontId="1" type="noConversion"/>
  </si>
  <si>
    <t>안전행정위원회</t>
    <phoneticPr fontId="1" type="noConversion"/>
  </si>
  <si>
    <t>안전행정위원회</t>
    <phoneticPr fontId="1" type="noConversion"/>
  </si>
  <si>
    <t>재난안전본부</t>
    <phoneticPr fontId="1" type="noConversion"/>
  </si>
  <si>
    <t>안전행정위원회</t>
    <phoneticPr fontId="1" type="noConversion"/>
  </si>
  <si>
    <t>재난안전본부</t>
    <phoneticPr fontId="1" type="noConversion"/>
  </si>
  <si>
    <t>기관공통경비의효율적지원(자체/직접)
 -기관공통 사무관리비</t>
    <phoneticPr fontId="1" type="noConversion"/>
  </si>
  <si>
    <t>기관공통경비의효율적지원(자체/직접)
 -기관공통 자산취득비</t>
    <phoneticPr fontId="1" type="noConversion"/>
  </si>
  <si>
    <t>기관공통경비의효율적지원(자체/직접)
 -기관공통 재료비</t>
    <phoneticPr fontId="1" type="noConversion"/>
  </si>
  <si>
    <t>예비비(자체/직접)
 -내부유보금</t>
    <phoneticPr fontId="1" type="noConversion"/>
  </si>
  <si>
    <t>의용소방대활성화(자체/직접)
-의소대 피복비</t>
    <phoneticPr fontId="1" type="noConversion"/>
  </si>
  <si>
    <t>의용소방대활성화(자체/직접)
-의소대 직무교육</t>
    <phoneticPr fontId="1" type="noConversion"/>
  </si>
  <si>
    <t>재난안전교육운영(자체/직접)
-취약계층안전교육전문강사양성및운영</t>
    <phoneticPr fontId="1" type="noConversion"/>
  </si>
  <si>
    <t>비영리민간단체 공익사업 지원(자체/직접)
-불용소방차 지원사업</t>
    <phoneticPr fontId="1" type="noConversion"/>
  </si>
  <si>
    <t>안전산업 클러스터 스타트업캠퍼스 구축 사업(자체/지원)
-스타트업 캠퍼스 설계</t>
    <phoneticPr fontId="1" type="noConversion"/>
  </si>
  <si>
    <t>소규모시설개보수(자체/직접)
-팔탄지역대개보수</t>
    <phoneticPr fontId="1" type="noConversion"/>
  </si>
  <si>
    <t>소방관서신축및이전(자체/직접)
-제2동탄119안전센터신축</t>
    <phoneticPr fontId="1" type="noConversion"/>
  </si>
  <si>
    <t>교육환경기반조성(자체/직접)
-소방훈련탑리모델링</t>
    <phoneticPr fontId="1" type="noConversion"/>
  </si>
  <si>
    <t>소방안전교육
-소방안전교육물품구매(자산취득비)</t>
    <phoneticPr fontId="1" type="noConversion"/>
  </si>
  <si>
    <t>소규모시설개보수(자체/직접)
-본서민원실신축</t>
    <phoneticPr fontId="1" type="noConversion"/>
  </si>
  <si>
    <t>소방관서 증축(자체/직접)
-본서체력단련실개선공사</t>
    <phoneticPr fontId="1" type="noConversion"/>
  </si>
  <si>
    <t>기관공통운영경비의효율적지원(자체/직접)
 -소방공통 노후청사 개보수</t>
    <phoneticPr fontId="1" type="noConversion"/>
  </si>
  <si>
    <t>자산취득비
-재난안전본부구내식당물품구입</t>
    <phoneticPr fontId="1" type="noConversion"/>
  </si>
  <si>
    <t>소방청사관리(자체/직접)
 -소방공통 노후청사 개보수</t>
    <phoneticPr fontId="1" type="noConversion"/>
  </si>
  <si>
    <t>소방청사관리(자체/직접)
 -재난안전본부 구내식당 물품구입</t>
    <phoneticPr fontId="1" type="noConversion"/>
  </si>
  <si>
    <t>신규</t>
  </si>
  <si>
    <t>본예산</t>
  </si>
  <si>
    <t>1회추경</t>
  </si>
  <si>
    <t>수원소방서</t>
    <phoneticPr fontId="1" type="noConversion"/>
  </si>
  <si>
    <t>긴급구조 종합훈련(자체/직접)
 -긴급구조종합훈련 소요물품</t>
    <phoneticPr fontId="1" type="noConversion"/>
  </si>
  <si>
    <t>성남소방서</t>
    <phoneticPr fontId="1" type="noConversion"/>
  </si>
  <si>
    <t>분당소방서</t>
    <phoneticPr fontId="1" type="noConversion"/>
  </si>
  <si>
    <t>부천소방서</t>
    <phoneticPr fontId="1" type="noConversion"/>
  </si>
  <si>
    <t>안양소방서</t>
    <phoneticPr fontId="1" type="noConversion"/>
  </si>
  <si>
    <t>안산소방서</t>
    <phoneticPr fontId="1" type="noConversion"/>
  </si>
  <si>
    <t>평택소방서</t>
    <phoneticPr fontId="1" type="noConversion"/>
  </si>
  <si>
    <t>송탄소방서</t>
    <phoneticPr fontId="1" type="noConversion"/>
  </si>
  <si>
    <t>광명소방서</t>
    <phoneticPr fontId="1" type="noConversion"/>
  </si>
  <si>
    <t>시흥소방서</t>
    <phoneticPr fontId="1" type="noConversion"/>
  </si>
  <si>
    <t>군포소방서</t>
    <phoneticPr fontId="1" type="noConversion"/>
  </si>
  <si>
    <t>화성소방서</t>
    <phoneticPr fontId="1" type="noConversion"/>
  </si>
  <si>
    <t>이천소방서</t>
    <phoneticPr fontId="1" type="noConversion"/>
  </si>
  <si>
    <t>김포소방서</t>
    <phoneticPr fontId="1" type="noConversion"/>
  </si>
  <si>
    <t>광주소방서</t>
    <phoneticPr fontId="1" type="noConversion"/>
  </si>
  <si>
    <t>안성소방서</t>
    <phoneticPr fontId="1" type="noConversion"/>
  </si>
  <si>
    <t>하남소방서</t>
    <phoneticPr fontId="1" type="noConversion"/>
  </si>
  <si>
    <t>의왕소방서</t>
    <phoneticPr fontId="1" type="noConversion"/>
  </si>
  <si>
    <t>오산소방서</t>
    <phoneticPr fontId="1" type="noConversion"/>
  </si>
  <si>
    <t>여주소방서</t>
    <phoneticPr fontId="1" type="noConversion"/>
  </si>
  <si>
    <t>양평소방서</t>
    <phoneticPr fontId="1" type="noConversion"/>
  </si>
  <si>
    <t>과천소방서</t>
    <phoneticPr fontId="1" type="noConversion"/>
  </si>
  <si>
    <t>고양소방서</t>
    <phoneticPr fontId="1" type="noConversion"/>
  </si>
  <si>
    <t>일산소방서</t>
    <phoneticPr fontId="1" type="noConversion"/>
  </si>
  <si>
    <t>의정부소방서</t>
    <phoneticPr fontId="1" type="noConversion"/>
  </si>
  <si>
    <t>남양주소방서</t>
    <phoneticPr fontId="1" type="noConversion"/>
  </si>
  <si>
    <t>파주소방서</t>
    <phoneticPr fontId="1" type="noConversion"/>
  </si>
  <si>
    <t>구리소방서</t>
    <phoneticPr fontId="1" type="noConversion"/>
  </si>
  <si>
    <t>포천소방서</t>
    <phoneticPr fontId="1" type="noConversion"/>
  </si>
  <si>
    <t>양주소방서</t>
    <phoneticPr fontId="1" type="noConversion"/>
  </si>
  <si>
    <t>동두천소방서</t>
    <phoneticPr fontId="1" type="noConversion"/>
  </si>
  <si>
    <t>가평소방서</t>
    <phoneticPr fontId="1" type="noConversion"/>
  </si>
  <si>
    <t>연천소방서</t>
    <phoneticPr fontId="1" type="noConversion"/>
  </si>
  <si>
    <t>통계목 변경
(재료비-&gt;사무관리비)</t>
    <phoneticPr fontId="1" type="noConversion"/>
  </si>
  <si>
    <t>일반</t>
  </si>
  <si>
    <t>의용소방대지원경비</t>
    <phoneticPr fontId="1" type="noConversion"/>
  </si>
  <si>
    <t>민간경상보조 30,000천원
국외업무여비 8,000천원</t>
    <phoneticPr fontId="1" type="noConversion"/>
  </si>
  <si>
    <t>(소방안전특별회계)</t>
    <phoneticPr fontId="1" type="noConversion"/>
  </si>
  <si>
    <t xml:space="preserve">부서변경
(회계장비담당관-&gt;소방행정과) </t>
    <phoneticPr fontId="1" type="noConversion"/>
  </si>
  <si>
    <t>자산및물품취득비 70,000
시설비 50,000</t>
    <phoneticPr fontId="1" type="noConversion"/>
  </si>
  <si>
    <t>시설비</t>
    <phoneticPr fontId="1" type="noConversion"/>
  </si>
  <si>
    <t>자산및물품취득비</t>
    <phoneticPr fontId="1" type="noConversion"/>
  </si>
  <si>
    <t>(여성가족교육협력위원회)</t>
    <phoneticPr fontId="1" type="noConversion"/>
  </si>
  <si>
    <t>(도시환경위원회)</t>
    <phoneticPr fontId="1" type="noConversion"/>
  </si>
  <si>
    <t>용도지정(0259-1)</t>
    <phoneticPr fontId="1" type="noConversion"/>
  </si>
  <si>
    <t>(건설교통위원회)</t>
    <phoneticPr fontId="1" type="noConversion"/>
  </si>
  <si>
    <t>(보건복지위원회)</t>
    <phoneticPr fontId="1" type="noConversion"/>
  </si>
  <si>
    <t>(농정해양위원회)</t>
    <phoneticPr fontId="1" type="noConversion"/>
  </si>
  <si>
    <t>(문화체육관광위원회)</t>
    <phoneticPr fontId="1" type="noConversion"/>
  </si>
  <si>
    <t>자원봉사 활성화 기반구축(자체/직접)
- 경기도자원봉사센터 지원</t>
    <phoneticPr fontId="1" type="noConversion"/>
  </si>
  <si>
    <t>자치행정과</t>
    <phoneticPr fontId="1" type="noConversion"/>
  </si>
  <si>
    <t>자치행정국</t>
    <phoneticPr fontId="1" type="noConversion"/>
  </si>
  <si>
    <t>안전행정위원회</t>
    <phoneticPr fontId="1" type="noConversion"/>
  </si>
  <si>
    <t>민간단체 공익활동 지원(자체/직접)
- 새마을회관 개보수 및 기능보강</t>
    <phoneticPr fontId="1" type="noConversion"/>
  </si>
  <si>
    <t>자치행정과</t>
    <phoneticPr fontId="1" type="noConversion"/>
  </si>
  <si>
    <t>자치행정국</t>
    <phoneticPr fontId="1" type="noConversion"/>
  </si>
  <si>
    <t>안전행정위원회</t>
    <phoneticPr fontId="1" type="noConversion"/>
  </si>
  <si>
    <t>민간단체 공익활동 지원(자체/직접)
- 제2새마을운동 활성화 연찬회</t>
    <phoneticPr fontId="1" type="noConversion"/>
  </si>
  <si>
    <t>민간단체 공익활동 지원(자체/직접)
- 비영리민간단체 공익사업 지원</t>
    <phoneticPr fontId="1" type="noConversion"/>
  </si>
  <si>
    <t>(안전행정위원회)</t>
    <phoneticPr fontId="1" type="noConversion"/>
  </si>
  <si>
    <t>(경제과학기술위원회)</t>
    <phoneticPr fontId="1" type="noConversion"/>
  </si>
  <si>
    <t>(기획재정위원회)</t>
    <phoneticPr fontId="1" type="noConversion"/>
  </si>
  <si>
    <t>(의회운영위원회)</t>
    <phoneticPr fontId="1" type="noConversion"/>
  </si>
  <si>
    <t>합  계</t>
    <phoneticPr fontId="1" type="noConversion"/>
  </si>
  <si>
    <t>검증</t>
    <phoneticPr fontId="1" type="noConversion"/>
  </si>
  <si>
    <t>도비</t>
    <phoneticPr fontId="1" type="noConversion"/>
  </si>
  <si>
    <t>국비 등</t>
    <phoneticPr fontId="1" type="noConversion"/>
  </si>
  <si>
    <t>증액</t>
    <phoneticPr fontId="1" type="noConversion"/>
  </si>
  <si>
    <t>감액</t>
    <phoneticPr fontId="1" type="noConversion"/>
  </si>
  <si>
    <t>추가
내시
등</t>
    <phoneticPr fontId="1" type="noConversion"/>
  </si>
  <si>
    <t>실국부서
코드</t>
    <phoneticPr fontId="1" type="noConversion"/>
  </si>
  <si>
    <t>세출
번호
검증</t>
    <phoneticPr fontId="1" type="noConversion"/>
  </si>
  <si>
    <t>동일
세입
건수</t>
    <phoneticPr fontId="1" type="noConversion"/>
  </si>
  <si>
    <t>세입번호</t>
    <phoneticPr fontId="1" type="noConversion"/>
  </si>
  <si>
    <t>예결위 재원별 증감액</t>
    <phoneticPr fontId="1" type="noConversion"/>
  </si>
  <si>
    <t>재원</t>
    <phoneticPr fontId="1" type="noConversion"/>
  </si>
  <si>
    <t>상임위 재원별 증감액</t>
    <phoneticPr fontId="1" type="noConversion"/>
  </si>
  <si>
    <t>국도비
등
여부</t>
    <phoneticPr fontId="1" type="noConversion"/>
  </si>
  <si>
    <t>비고
(부대의견)</t>
    <phoneticPr fontId="1" type="noConversion"/>
  </si>
  <si>
    <t>비고
(상임위 부대의견)</t>
    <phoneticPr fontId="1" type="noConversion"/>
  </si>
  <si>
    <t>상임위 변경사유
(심의 참고자료)</t>
    <phoneticPr fontId="1" type="noConversion"/>
  </si>
  <si>
    <t>동의
대상</t>
    <phoneticPr fontId="1" type="noConversion"/>
  </si>
  <si>
    <t>예결위 조정
예산안
(아=다+사)</t>
    <phoneticPr fontId="19" type="noConversion"/>
  </si>
  <si>
    <t>예결위 예산안
조정액(사)</t>
    <phoneticPr fontId="19" type="noConversion"/>
  </si>
  <si>
    <t>상임위 조정
예산안
(마=다+라)</t>
    <phoneticPr fontId="19" type="noConversion"/>
  </si>
  <si>
    <t>상임위 예산안
조정액(라)</t>
    <phoneticPr fontId="19" type="noConversion"/>
  </si>
  <si>
    <t>제1회 추경
증감액
(다=가-나)</t>
    <phoneticPr fontId="1" type="noConversion"/>
  </si>
  <si>
    <t>기정액
(나)</t>
    <phoneticPr fontId="1" type="noConversion"/>
  </si>
  <si>
    <t>제1회 추경
예산안
(가)</t>
    <phoneticPr fontId="19" type="noConversion"/>
  </si>
  <si>
    <t>세부사업명 및 부기명</t>
    <phoneticPr fontId="1" type="noConversion"/>
  </si>
  <si>
    <t>사업설명서페이지</t>
    <phoneticPr fontId="1" type="noConversion"/>
  </si>
  <si>
    <t>예산안
페이지</t>
    <phoneticPr fontId="1" type="noConversion"/>
  </si>
  <si>
    <t>연정
구분</t>
    <phoneticPr fontId="1" type="noConversion"/>
  </si>
  <si>
    <t>편성
구분</t>
    <phoneticPr fontId="1" type="noConversion"/>
  </si>
  <si>
    <t>부서명</t>
    <phoneticPr fontId="1" type="noConversion"/>
  </si>
  <si>
    <t>실국명</t>
    <phoneticPr fontId="1" type="noConversion"/>
  </si>
  <si>
    <t>위원회명</t>
    <phoneticPr fontId="1" type="noConversion"/>
  </si>
  <si>
    <t>번호</t>
    <phoneticPr fontId="1" type="noConversion"/>
  </si>
  <si>
    <t>(단위 : 천원)</t>
    <phoneticPr fontId="1" type="noConversion"/>
  </si>
  <si>
    <t>세입=세출</t>
    <phoneticPr fontId="1" type="noConversion"/>
  </si>
  <si>
    <t>□ 세출예산</t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</si>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</sst>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3" fillId="0" borderId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0" fontId="24" fillId="0" borderId="0" applyFill="0" applyAlignment="0"/>
    <xf numFmtId="0" fontId="24" fillId="0" borderId="0" applyNumberFormat="0" applyBorder="0" applyProtection="0"/>
    <xf numFmtId="0" fontId="24" fillId="0" borderId="0" applyNumberFormat="0" applyBorder="0" applyProtection="0"/>
    <xf numFmtId="41" fontId="9" fillId="0" borderId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/>
    <xf numFmtId="41" fontId="36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11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4" fillId="6" borderId="13" xfId="0" applyFont="1" applyFill="1" applyBorder="1" applyAlignment="1">
      <alignment horizontal="centerContinuous" vertical="center"/>
    </xf>
    <xf numFmtId="0" fontId="14" fillId="6" borderId="4" xfId="0" applyFont="1" applyFill="1" applyBorder="1" applyAlignment="1">
      <alignment horizontal="centerContinuous" vertical="center"/>
    </xf>
    <xf numFmtId="0" fontId="14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6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17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0" xfId="0" applyFont="1">
      <alignment vertical="center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79" fontId="30" fillId="0" borderId="0" xfId="0" applyNumberFormat="1" applyFont="1">
      <alignment vertical="center"/>
    </xf>
    <xf numFmtId="0" fontId="32" fillId="6" borderId="4" xfId="0" applyFont="1" applyFill="1" applyBorder="1" applyAlignment="1">
      <alignment horizontal="centerContinuous" vertical="center"/>
    </xf>
    <xf numFmtId="0" fontId="34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176" fontId="15" fillId="0" borderId="8" xfId="1" applyNumberFormat="1" applyFont="1" applyBorder="1" applyAlignment="1">
      <alignment horizontal="right" vertical="center"/>
    </xf>
    <xf numFmtId="176" fontId="15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8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0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center" vertical="center"/>
    </xf>
    <xf numFmtId="176" fontId="2" fillId="0" borderId="0" xfId="0" applyNumberFormat="1" applyFont="1" applyProtection="1">
      <alignment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15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vertical="center" wrapText="1"/>
    </xf>
    <xf numFmtId="0" fontId="28" fillId="0" borderId="0" xfId="0" applyFont="1" applyAlignment="1" applyProtection="1">
      <alignment horizontal="centerContinuous" vertical="center"/>
    </xf>
    <xf numFmtId="0" fontId="29" fillId="0" borderId="0" xfId="0" applyFont="1" applyProtection="1">
      <alignment vertical="center"/>
    </xf>
    <xf numFmtId="179" fontId="30" fillId="0" borderId="0" xfId="0" applyNumberFormat="1" applyFont="1" applyProtection="1">
      <alignment vertical="center"/>
    </xf>
    <xf numFmtId="176" fontId="12" fillId="0" borderId="0" xfId="0" applyNumberFormat="1" applyFont="1" applyProtection="1">
      <alignment vertical="center"/>
    </xf>
    <xf numFmtId="0" fontId="27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4" fillId="6" borderId="13" xfId="0" applyFont="1" applyFill="1" applyBorder="1" applyAlignment="1" applyProtection="1">
      <alignment horizontal="centerContinuous" vertical="center"/>
    </xf>
    <xf numFmtId="0" fontId="14" fillId="6" borderId="4" xfId="0" applyFont="1" applyFill="1" applyBorder="1" applyAlignment="1" applyProtection="1">
      <alignment horizontal="centerContinuous" vertical="center"/>
    </xf>
    <xf numFmtId="0" fontId="14" fillId="6" borderId="11" xfId="0" applyFont="1" applyFill="1" applyBorder="1" applyAlignment="1" applyProtection="1">
      <alignment horizontal="centerContinuous" vertical="center"/>
    </xf>
    <xf numFmtId="0" fontId="37" fillId="6" borderId="11" xfId="0" applyFont="1" applyFill="1" applyBorder="1" applyAlignment="1" applyProtection="1">
      <alignment horizontal="centerContinuous" vertical="center"/>
    </xf>
    <xf numFmtId="0" fontId="32" fillId="6" borderId="4" xfId="0" applyFont="1" applyFill="1" applyBorder="1" applyAlignment="1" applyProtection="1">
      <alignment horizontal="centerContinuous" vertical="center"/>
    </xf>
    <xf numFmtId="176" fontId="15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27" fillId="6" borderId="8" xfId="0" applyFont="1" applyFill="1" applyBorder="1" applyAlignment="1" applyProtection="1">
      <alignment vertical="center" wrapText="1"/>
    </xf>
    <xf numFmtId="0" fontId="27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27" fillId="5" borderId="4" xfId="0" applyFont="1" applyFill="1" applyBorder="1" applyProtection="1">
      <alignment vertical="center"/>
    </xf>
    <xf numFmtId="0" fontId="33" fillId="5" borderId="4" xfId="0" applyFont="1" applyFill="1" applyBorder="1" applyAlignment="1" applyProtection="1">
      <alignment vertical="center" wrapText="1"/>
    </xf>
    <xf numFmtId="0" fontId="34" fillId="5" borderId="4" xfId="0" applyFont="1" applyFill="1" applyBorder="1" applyAlignment="1" applyProtection="1">
      <alignment vertical="center" wrapText="1"/>
    </xf>
    <xf numFmtId="0" fontId="35" fillId="6" borderId="4" xfId="0" applyFont="1" applyFill="1" applyBorder="1" applyAlignment="1" applyProtection="1">
      <alignment horizontal="centerContinuous" vertical="center"/>
    </xf>
    <xf numFmtId="0" fontId="38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26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7" fillId="0" borderId="8" xfId="0" applyFont="1" applyFill="1" applyBorder="1" applyAlignment="1" applyProtection="1">
      <alignment vertical="center" wrapText="1"/>
    </xf>
    <xf numFmtId="176" fontId="29" fillId="0" borderId="0" xfId="0" applyNumberFormat="1" applyFont="1" applyProtection="1">
      <alignment vertical="center"/>
    </xf>
    <xf numFmtId="176" fontId="30" fillId="0" borderId="0" xfId="0" applyNumberFormat="1" applyFont="1" applyProtection="1">
      <alignment vertical="center"/>
    </xf>
    <xf numFmtId="176" fontId="29" fillId="0" borderId="0" xfId="0" applyNumberFormat="1" applyFont="1">
      <alignment vertical="center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7" fillId="5" borderId="5" xfId="0" applyFont="1" applyFill="1" applyBorder="1" applyProtection="1">
      <alignment vertical="center"/>
    </xf>
    <xf numFmtId="0" fontId="33" fillId="5" borderId="5" xfId="0" applyFont="1" applyFill="1" applyBorder="1" applyAlignment="1" applyProtection="1">
      <alignment vertical="center" wrapText="1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15" fillId="0" borderId="9" xfId="1" applyNumberFormat="1" applyFont="1" applyBorder="1" applyAlignment="1" applyProtection="1">
      <alignment horizontal="right" vertical="center"/>
    </xf>
    <xf numFmtId="0" fontId="27" fillId="0" borderId="9" xfId="0" applyFont="1" applyFill="1" applyBorder="1" applyAlignment="1" applyProtection="1">
      <alignment vertical="center" wrapText="1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15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15" fillId="0" borderId="5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1" fillId="0" borderId="0" xfId="0" applyFont="1" applyProtection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8" borderId="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176" fontId="15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15" fillId="0" borderId="4" xfId="1" applyNumberFormat="1" applyFont="1" applyFill="1" applyBorder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2" fillId="0" borderId="23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27" fillId="0" borderId="18" xfId="0" applyFont="1" applyBorder="1" applyProtection="1">
      <alignment vertical="center"/>
    </xf>
    <xf numFmtId="0" fontId="2" fillId="0" borderId="23" xfId="0" applyFont="1" applyBorder="1" applyProtection="1">
      <alignment vertical="center"/>
    </xf>
    <xf numFmtId="0" fontId="31" fillId="0" borderId="23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23" xfId="1" applyNumberFormat="1" applyFont="1" applyBorder="1" applyAlignment="1" applyProtection="1">
      <alignment horizontal="right" vertical="center"/>
    </xf>
    <xf numFmtId="176" fontId="3" fillId="0" borderId="18" xfId="1" applyNumberFormat="1" applyFont="1" applyFill="1" applyBorder="1" applyAlignment="1" applyProtection="1">
      <alignment horizontal="right" vertical="center"/>
    </xf>
    <xf numFmtId="176" fontId="25" fillId="0" borderId="18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27" fillId="0" borderId="18" xfId="0" applyFont="1" applyFill="1" applyBorder="1" applyAlignment="1" applyProtection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24" xfId="0" applyFont="1" applyBorder="1">
      <alignment vertical="center"/>
    </xf>
    <xf numFmtId="0" fontId="31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177" fontId="21" fillId="13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26" fillId="7" borderId="4" xfId="1" applyNumberFormat="1" applyFont="1" applyFill="1" applyBorder="1" applyAlignment="1">
      <alignment horizontal="right" vertical="center"/>
    </xf>
    <xf numFmtId="177" fontId="20" fillId="12" borderId="3" xfId="0" applyNumberFormat="1" applyFont="1" applyFill="1" applyBorder="1" applyAlignment="1" applyProtection="1">
      <alignment horizontal="center" vertical="center"/>
    </xf>
    <xf numFmtId="0" fontId="27" fillId="5" borderId="4" xfId="0" applyFont="1" applyFill="1" applyBorder="1" applyAlignment="1">
      <alignment vertical="center" wrapText="1"/>
    </xf>
    <xf numFmtId="0" fontId="26" fillId="5" borderId="4" xfId="0" applyFont="1" applyFill="1" applyBorder="1" applyAlignment="1">
      <alignment vertical="center" wrapText="1"/>
    </xf>
    <xf numFmtId="176" fontId="2" fillId="0" borderId="11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18" fillId="8" borderId="2" xfId="0" applyFont="1" applyFill="1" applyBorder="1" applyAlignment="1" applyProtection="1">
      <alignment horizontal="center" vertical="center"/>
    </xf>
    <xf numFmtId="0" fontId="21" fillId="8" borderId="2" xfId="0" applyFont="1" applyFill="1" applyBorder="1" applyAlignment="1" applyProtection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20" fillId="7" borderId="3" xfId="0" applyFont="1" applyFill="1" applyBorder="1" applyAlignment="1" applyProtection="1">
      <alignment horizontal="center" vertical="center" wrapText="1"/>
    </xf>
    <xf numFmtId="0" fontId="20" fillId="7" borderId="4" xfId="0" applyFont="1" applyFill="1" applyBorder="1" applyAlignment="1" applyProtection="1">
      <alignment horizontal="center" vertical="center"/>
    </xf>
    <xf numFmtId="0" fontId="20" fillId="7" borderId="21" xfId="0" applyFont="1" applyFill="1" applyBorder="1" applyAlignment="1" applyProtection="1">
      <alignment horizontal="center" vertical="center" wrapText="1"/>
    </xf>
    <xf numFmtId="0" fontId="20" fillId="7" borderId="11" xfId="0" applyFont="1" applyFill="1" applyBorder="1" applyAlignment="1" applyProtection="1">
      <alignment horizontal="center" vertical="center" wrapText="1"/>
    </xf>
    <xf numFmtId="0" fontId="20" fillId="7" borderId="3" xfId="0" applyFont="1" applyFill="1" applyBorder="1" applyAlignment="1" applyProtection="1">
      <alignment horizontal="center" vertical="center"/>
    </xf>
    <xf numFmtId="177" fontId="18" fillId="14" borderId="17" xfId="0" applyNumberFormat="1" applyFont="1" applyFill="1" applyBorder="1" applyAlignment="1">
      <alignment horizontal="center" vertical="center" wrapText="1"/>
    </xf>
    <xf numFmtId="0" fontId="39" fillId="14" borderId="18" xfId="0" applyFont="1" applyFill="1" applyBorder="1" applyAlignment="1">
      <alignment horizontal="center" vertical="center"/>
    </xf>
    <xf numFmtId="177" fontId="20" fillId="12" borderId="2" xfId="0" applyNumberFormat="1" applyFont="1" applyFill="1" applyBorder="1" applyAlignment="1" applyProtection="1">
      <alignment horizontal="center" vertical="center" wrapText="1"/>
    </xf>
    <xf numFmtId="177" fontId="20" fillId="12" borderId="2" xfId="0" applyNumberFormat="1" applyFont="1" applyFill="1" applyBorder="1" applyAlignment="1" applyProtection="1">
      <alignment horizontal="center" vertical="center"/>
    </xf>
    <xf numFmtId="177" fontId="18" fillId="12" borderId="6" xfId="0" applyNumberFormat="1" applyFont="1" applyFill="1" applyBorder="1" applyAlignment="1" applyProtection="1">
      <alignment horizontal="center" vertical="center" wrapText="1"/>
    </xf>
    <xf numFmtId="177" fontId="18" fillId="12" borderId="20" xfId="0" applyNumberFormat="1" applyFont="1" applyFill="1" applyBorder="1" applyAlignment="1" applyProtection="1">
      <alignment horizontal="center" vertical="center"/>
    </xf>
    <xf numFmtId="0" fontId="20" fillId="7" borderId="4" xfId="0" applyFont="1" applyFill="1" applyBorder="1" applyAlignment="1" applyProtection="1">
      <alignment horizontal="center" vertical="center" wrapText="1"/>
    </xf>
    <xf numFmtId="177" fontId="20" fillId="14" borderId="2" xfId="0" applyNumberFormat="1" applyFont="1" applyFill="1" applyBorder="1" applyAlignment="1">
      <alignment horizontal="center" vertical="center" wrapText="1"/>
    </xf>
    <xf numFmtId="177" fontId="20" fillId="14" borderId="3" xfId="0" applyNumberFormat="1" applyFont="1" applyFill="1" applyBorder="1" applyAlignment="1">
      <alignment horizontal="center" vertical="center"/>
    </xf>
    <xf numFmtId="177" fontId="20" fillId="14" borderId="17" xfId="0" applyNumberFormat="1" applyFont="1" applyFill="1" applyBorder="1" applyAlignment="1">
      <alignment horizontal="center" vertical="center" wrapText="1"/>
    </xf>
    <xf numFmtId="0" fontId="40" fillId="14" borderId="18" xfId="0" applyFont="1" applyFill="1" applyBorder="1" applyAlignment="1">
      <alignment horizontal="center" vertical="center"/>
    </xf>
    <xf numFmtId="0" fontId="22" fillId="8" borderId="2" xfId="0" applyFont="1" applyFill="1" applyBorder="1" applyAlignment="1" applyProtection="1">
      <alignment horizontal="center" vertical="center"/>
    </xf>
    <xf numFmtId="0" fontId="20" fillId="8" borderId="2" xfId="0" applyFont="1" applyFill="1" applyBorder="1" applyAlignment="1" applyProtection="1">
      <alignment horizontal="center" vertical="center"/>
    </xf>
    <xf numFmtId="0" fontId="21" fillId="7" borderId="7" xfId="0" applyFont="1" applyFill="1" applyBorder="1" applyAlignment="1" applyProtection="1">
      <alignment horizontal="center" vertical="center" wrapText="1"/>
    </xf>
    <xf numFmtId="0" fontId="21" fillId="7" borderId="22" xfId="0" applyFont="1" applyFill="1" applyBorder="1" applyAlignment="1" applyProtection="1">
      <alignment horizontal="center" vertical="center" wrapText="1"/>
    </xf>
    <xf numFmtId="177" fontId="20" fillId="15" borderId="17" xfId="0" applyNumberFormat="1" applyFont="1" applyFill="1" applyBorder="1" applyAlignment="1" applyProtection="1">
      <alignment horizontal="center" vertical="center" wrapText="1"/>
    </xf>
    <xf numFmtId="177" fontId="20" fillId="15" borderId="19" xfId="0" applyNumberFormat="1" applyFont="1" applyFill="1" applyBorder="1" applyAlignment="1" applyProtection="1">
      <alignment horizontal="center" vertical="center" wrapText="1"/>
    </xf>
    <xf numFmtId="0" fontId="21" fillId="7" borderId="20" xfId="0" applyFont="1" applyFill="1" applyBorder="1" applyAlignment="1" applyProtection="1">
      <alignment horizontal="center" vertical="center"/>
    </xf>
    <xf numFmtId="0" fontId="21" fillId="7" borderId="13" xfId="0" applyFont="1" applyFill="1" applyBorder="1" applyAlignment="1" applyProtection="1">
      <alignment horizontal="center" vertical="center"/>
    </xf>
    <xf numFmtId="177" fontId="22" fillId="13" borderId="2" xfId="0" applyNumberFormat="1" applyFont="1" applyFill="1" applyBorder="1" applyAlignment="1" applyProtection="1">
      <alignment horizontal="center" vertical="center" wrapText="1"/>
    </xf>
    <xf numFmtId="177" fontId="22" fillId="13" borderId="2" xfId="0" applyNumberFormat="1" applyFont="1" applyFill="1" applyBorder="1" applyAlignment="1" applyProtection="1">
      <alignment horizontal="center" vertical="center"/>
    </xf>
    <xf numFmtId="0" fontId="18" fillId="7" borderId="20" xfId="0" applyFont="1" applyFill="1" applyBorder="1" applyAlignment="1" applyProtection="1">
      <alignment horizontal="center" vertical="center"/>
    </xf>
    <xf numFmtId="0" fontId="18" fillId="7" borderId="13" xfId="0" applyFont="1" applyFill="1" applyBorder="1" applyAlignment="1" applyProtection="1">
      <alignment horizontal="center" vertical="center"/>
    </xf>
    <xf numFmtId="0" fontId="18" fillId="7" borderId="3" xfId="0" applyFont="1" applyFill="1" applyBorder="1" applyAlignment="1" applyProtection="1">
      <alignment horizontal="center" vertical="center"/>
    </xf>
    <xf numFmtId="0" fontId="18" fillId="7" borderId="4" xfId="0" applyFont="1" applyFill="1" applyBorder="1" applyAlignment="1" applyProtection="1">
      <alignment horizontal="center" vertical="center"/>
    </xf>
    <xf numFmtId="0" fontId="20" fillId="7" borderId="21" xfId="0" applyFont="1" applyFill="1" applyBorder="1" applyAlignment="1" applyProtection="1">
      <alignment horizontal="center" vertical="center"/>
    </xf>
    <xf numFmtId="0" fontId="20" fillId="7" borderId="11" xfId="0" applyFont="1" applyFill="1" applyBorder="1" applyAlignment="1" applyProtection="1">
      <alignment horizontal="center" vertical="center"/>
    </xf>
    <xf numFmtId="0" fontId="21" fillId="8" borderId="2" xfId="0" applyFont="1" applyFill="1" applyBorder="1" applyAlignment="1" applyProtection="1">
      <alignment horizontal="center" vertical="center" wrapText="1"/>
    </xf>
    <xf numFmtId="0" fontId="21" fillId="8" borderId="2" xfId="0" applyFont="1" applyFill="1" applyBorder="1" applyAlignment="1" applyProtection="1">
      <alignment horizontal="center" vertical="center"/>
    </xf>
    <xf numFmtId="177" fontId="18" fillId="13" borderId="2" xfId="0" applyNumberFormat="1" applyFont="1" applyFill="1" applyBorder="1" applyAlignment="1" applyProtection="1">
      <alignment horizontal="center" vertical="center" wrapText="1"/>
    </xf>
    <xf numFmtId="177" fontId="18" fillId="13" borderId="3" xfId="0" applyNumberFormat="1" applyFont="1" applyFill="1" applyBorder="1" applyAlignment="1" applyProtection="1">
      <alignment horizontal="center" vertical="center"/>
    </xf>
    <xf numFmtId="0" fontId="21" fillId="7" borderId="8" xfId="0" applyFont="1" applyFill="1" applyBorder="1" applyAlignment="1" applyProtection="1">
      <alignment horizontal="center" vertical="center" wrapText="1"/>
    </xf>
    <xf numFmtId="0" fontId="20" fillId="8" borderId="2" xfId="0" applyFont="1" applyFill="1" applyBorder="1" applyAlignment="1" applyProtection="1">
      <alignment horizontal="center" vertical="center" wrapText="1"/>
    </xf>
    <xf numFmtId="0" fontId="18" fillId="8" borderId="2" xfId="0" applyFont="1" applyFill="1" applyBorder="1" applyAlignment="1" applyProtection="1">
      <alignment horizontal="center" vertical="center"/>
    </xf>
    <xf numFmtId="0" fontId="21" fillId="8" borderId="17" xfId="0" applyFont="1" applyFill="1" applyBorder="1" applyAlignment="1" applyProtection="1">
      <alignment horizontal="center" vertical="center" wrapText="1"/>
    </xf>
    <xf numFmtId="0" fontId="21" fillId="8" borderId="18" xfId="0" applyFont="1" applyFill="1" applyBorder="1" applyAlignment="1" applyProtection="1">
      <alignment horizontal="center" vertical="center" wrapText="1"/>
    </xf>
    <xf numFmtId="0" fontId="21" fillId="8" borderId="15" xfId="0" applyFont="1" applyFill="1" applyBorder="1" applyAlignment="1" applyProtection="1">
      <alignment horizontal="center" vertical="center" wrapText="1"/>
    </xf>
    <xf numFmtId="0" fontId="21" fillId="8" borderId="16" xfId="0" applyFont="1" applyFill="1" applyBorder="1" applyAlignment="1" applyProtection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 wrapText="1"/>
    </xf>
    <xf numFmtId="0" fontId="21" fillId="8" borderId="18" xfId="0" applyFont="1" applyFill="1" applyBorder="1" applyAlignment="1">
      <alignment horizontal="center" vertical="center" wrapText="1"/>
    </xf>
    <xf numFmtId="0" fontId="21" fillId="8" borderId="15" xfId="0" applyFont="1" applyFill="1" applyBorder="1" applyAlignment="1">
      <alignment horizontal="center" vertical="center" wrapText="1"/>
    </xf>
    <xf numFmtId="0" fontId="21" fillId="8" borderId="16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18" fillId="7" borderId="20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20" fillId="7" borderId="10" xfId="0" applyFont="1" applyFill="1" applyBorder="1" applyAlignment="1">
      <alignment horizontal="center" vertical="center"/>
    </xf>
    <xf numFmtId="0" fontId="20" fillId="7" borderId="21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20" fillId="7" borderId="21" xfId="0" applyFont="1" applyFill="1" applyBorder="1" applyAlignment="1">
      <alignment horizontal="center" vertical="center" wrapText="1"/>
    </xf>
    <xf numFmtId="0" fontId="20" fillId="7" borderId="17" xfId="0" applyFont="1" applyFill="1" applyBorder="1" applyAlignment="1">
      <alignment horizontal="center" vertical="center" wrapText="1"/>
    </xf>
    <xf numFmtId="0" fontId="20" fillId="7" borderId="18" xfId="0" applyFont="1" applyFill="1" applyBorder="1" applyAlignment="1">
      <alignment horizontal="center" vertical="center" wrapText="1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FFFF66"/>
      <color rgb="FFFFFFCC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BAMR50U3\2017&#45380;%20&#51228;1&#54924;%20&#52628;&#44221;%20&#50696;&#49328;&#50504;%20&#44228;&#49688;&#51312;&#51221;(&#51088;&#52824;&#54665;&#51221;&#4439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H8PRADY6\2.2017&#45380;%20&#48376;&#50696;&#49328;%20&#50696;&#49328;&#50504;&#51312;&#51221;&#49436;&#49885;(&#49345;&#51076;&#50948;&#50857;)-&#51116;&#45212;&#50504;&#51204;&#48376;&#4851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추일입"/>
      <sheetName val="1추특입"/>
      <sheetName val="1추특출"/>
      <sheetName val="1추기금입"/>
      <sheetName val="1추기금출"/>
      <sheetName val="계속비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>
            <v>50104</v>
          </cell>
        </row>
        <row r="7"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>
            <v>50105</v>
          </cell>
        </row>
        <row r="8"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>
            <v>10101</v>
          </cell>
        </row>
        <row r="9"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>
            <v>10102</v>
          </cell>
        </row>
        <row r="10">
          <cell r="E10" t="str">
            <v>소통기획관</v>
          </cell>
          <cell r="F10" t="str">
            <v>홍보미디어담당관</v>
          </cell>
          <cell r="G10" t="str">
            <v>의회운영위원회</v>
          </cell>
          <cell r="I10">
            <v>10201</v>
          </cell>
        </row>
        <row r="11">
          <cell r="E11" t="str">
            <v>소통기획관</v>
          </cell>
          <cell r="F11" t="str">
            <v>홍보콘텐츠담당관</v>
          </cell>
          <cell r="G11" t="str">
            <v>의회운영위원회</v>
          </cell>
          <cell r="I11">
            <v>10202</v>
          </cell>
        </row>
        <row r="12">
          <cell r="E12" t="str">
            <v>연정협력국</v>
          </cell>
          <cell r="F12" t="str">
            <v>연정협력과</v>
          </cell>
          <cell r="G12" t="str">
            <v>의회운영위원회</v>
          </cell>
          <cell r="I12">
            <v>30101</v>
          </cell>
        </row>
        <row r="13">
          <cell r="E13" t="str">
            <v>연정협력국</v>
          </cell>
          <cell r="F13" t="str">
            <v>대외협력과</v>
          </cell>
          <cell r="G13" t="str">
            <v>의회운영위원회</v>
          </cell>
          <cell r="I13">
            <v>30102</v>
          </cell>
        </row>
        <row r="14">
          <cell r="E14" t="str">
            <v>연정협력국</v>
          </cell>
          <cell r="F14" t="str">
            <v>서울사무소</v>
          </cell>
          <cell r="G14" t="str">
            <v>의회운영위원회</v>
          </cell>
          <cell r="I14">
            <v>30103</v>
          </cell>
        </row>
        <row r="15"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>
            <v>10301</v>
          </cell>
        </row>
        <row r="16"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>
            <v>10302</v>
          </cell>
        </row>
        <row r="17"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>
            <v>10303</v>
          </cell>
        </row>
        <row r="18"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>
            <v>10304</v>
          </cell>
        </row>
        <row r="19"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>
            <v>10401</v>
          </cell>
        </row>
        <row r="20"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>
            <v>10402</v>
          </cell>
        </row>
        <row r="21"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>
            <v>10403</v>
          </cell>
        </row>
        <row r="22"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>
            <v>10404</v>
          </cell>
        </row>
        <row r="23"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>
            <v>10405</v>
          </cell>
        </row>
        <row r="24"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>
            <v>10406</v>
          </cell>
        </row>
        <row r="25"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>
            <v>10407</v>
          </cell>
        </row>
        <row r="26"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>
            <v>10408</v>
          </cell>
        </row>
        <row r="27"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>
            <v>10409</v>
          </cell>
        </row>
        <row r="28"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>
            <v>10410</v>
          </cell>
        </row>
        <row r="29"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>
            <v>20201</v>
          </cell>
        </row>
        <row r="30"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>
            <v>20202</v>
          </cell>
        </row>
        <row r="31"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>
            <v>20204</v>
          </cell>
        </row>
        <row r="32"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>
            <v>20205</v>
          </cell>
        </row>
        <row r="33"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>
            <v>20207</v>
          </cell>
        </row>
        <row r="34">
          <cell r="E34" t="str">
            <v>공유시장경제국</v>
          </cell>
          <cell r="F34" t="str">
            <v>따복공동체지원과</v>
          </cell>
          <cell r="G34" t="str">
            <v>기획재정위원회</v>
          </cell>
          <cell r="I34">
            <v>30202</v>
          </cell>
        </row>
        <row r="35">
          <cell r="E35" t="str">
            <v>경제실</v>
          </cell>
          <cell r="F35" t="str">
            <v>일자리경제정책과</v>
          </cell>
          <cell r="G35" t="str">
            <v>경제과학기술위원회</v>
          </cell>
          <cell r="I35">
            <v>20301</v>
          </cell>
        </row>
        <row r="36">
          <cell r="E36" t="str">
            <v>경제실</v>
          </cell>
          <cell r="F36" t="str">
            <v>공정경제과</v>
          </cell>
          <cell r="G36" t="str">
            <v>경제과학기술위원회</v>
          </cell>
          <cell r="I36">
            <v>20302</v>
          </cell>
        </row>
        <row r="37">
          <cell r="E37" t="str">
            <v>경제실</v>
          </cell>
          <cell r="F37" t="str">
            <v>기업지원과</v>
          </cell>
          <cell r="G37" t="str">
            <v>경제과학기술위원회</v>
          </cell>
          <cell r="I37">
            <v>20303</v>
          </cell>
        </row>
        <row r="38">
          <cell r="E38" t="str">
            <v>경제실</v>
          </cell>
          <cell r="F38" t="str">
            <v>산업정책과</v>
          </cell>
          <cell r="G38" t="str">
            <v>경제과학기술위원회</v>
          </cell>
          <cell r="I38">
            <v>20304</v>
          </cell>
        </row>
        <row r="39">
          <cell r="E39" t="str">
            <v>경제실</v>
          </cell>
          <cell r="F39" t="str">
            <v>에너지과</v>
          </cell>
          <cell r="G39" t="str">
            <v>경제과학기술위원회</v>
          </cell>
          <cell r="I39">
            <v>20305</v>
          </cell>
        </row>
        <row r="40">
          <cell r="E40" t="str">
            <v>경제실</v>
          </cell>
          <cell r="F40" t="str">
            <v>특화산업과</v>
          </cell>
          <cell r="G40" t="str">
            <v>경제과학기술위원회</v>
          </cell>
          <cell r="I40">
            <v>20306</v>
          </cell>
        </row>
        <row r="41">
          <cell r="E41" t="str">
            <v>경제실</v>
          </cell>
          <cell r="F41" t="str">
            <v>과학기술과</v>
          </cell>
          <cell r="G41" t="str">
            <v>경제과학기술위원회</v>
          </cell>
          <cell r="I41">
            <v>20307</v>
          </cell>
        </row>
        <row r="42">
          <cell r="E42" t="str">
            <v>경제실</v>
          </cell>
          <cell r="F42" t="str">
            <v>외교정책과</v>
          </cell>
          <cell r="G42" t="str">
            <v>경제과학기술위원회</v>
          </cell>
          <cell r="I42">
            <v>20308</v>
          </cell>
        </row>
        <row r="43">
          <cell r="E43" t="str">
            <v>경제실</v>
          </cell>
          <cell r="F43" t="str">
            <v>국제통상과</v>
          </cell>
          <cell r="G43" t="str">
            <v>경제과학기술위원회</v>
          </cell>
          <cell r="I43">
            <v>20309</v>
          </cell>
        </row>
        <row r="44">
          <cell r="E44" t="str">
            <v>경제실</v>
          </cell>
          <cell r="F44" t="str">
            <v>투자진흥과</v>
          </cell>
          <cell r="G44" t="str">
            <v>경제과학기술위원회</v>
          </cell>
          <cell r="I44">
            <v>20310</v>
          </cell>
        </row>
        <row r="45">
          <cell r="E45" t="str">
            <v>공유시장경제국</v>
          </cell>
          <cell r="F45" t="str">
            <v>공유경제과</v>
          </cell>
          <cell r="G45" t="str">
            <v>경제과학기술위원회</v>
          </cell>
          <cell r="I45">
            <v>30201</v>
          </cell>
        </row>
        <row r="46">
          <cell r="E46" t="str">
            <v>황해경제자유구역청</v>
          </cell>
          <cell r="F46" t="str">
            <v>기획행정과</v>
          </cell>
          <cell r="G46" t="str">
            <v>경제과학기술위원회</v>
          </cell>
          <cell r="I46">
            <v>50501</v>
          </cell>
        </row>
        <row r="47">
          <cell r="E47" t="str">
            <v>황해경제자유구역청</v>
          </cell>
          <cell r="F47" t="str">
            <v>개발과</v>
          </cell>
          <cell r="G47" t="str">
            <v>경제과학기술위원회</v>
          </cell>
          <cell r="I47">
            <v>50502</v>
          </cell>
        </row>
        <row r="48">
          <cell r="E48" t="str">
            <v>황해경제자유구역청</v>
          </cell>
          <cell r="F48" t="str">
            <v>투자유치과</v>
          </cell>
          <cell r="G48" t="str">
            <v>경제과학기술위원회</v>
          </cell>
          <cell r="I48">
            <v>50503</v>
          </cell>
        </row>
        <row r="49">
          <cell r="E49" t="str">
            <v>자치행정국</v>
          </cell>
          <cell r="F49" t="str">
            <v>총무과</v>
          </cell>
          <cell r="G49" t="str">
            <v>안전행정위원회</v>
          </cell>
          <cell r="I49">
            <v>10601</v>
          </cell>
        </row>
        <row r="50">
          <cell r="E50" t="str">
            <v>자치행정국</v>
          </cell>
          <cell r="F50" t="str">
            <v>자치행정과</v>
          </cell>
          <cell r="G50" t="str">
            <v>안전행정위원회</v>
          </cell>
          <cell r="I50">
            <v>10602</v>
          </cell>
        </row>
        <row r="51">
          <cell r="E51" t="str">
            <v>자치행정국</v>
          </cell>
          <cell r="F51" t="str">
            <v>인사과</v>
          </cell>
          <cell r="G51" t="str">
            <v>안전행정위원회</v>
          </cell>
          <cell r="I51">
            <v>10603</v>
          </cell>
        </row>
        <row r="52">
          <cell r="E52" t="str">
            <v>자치행정국</v>
          </cell>
          <cell r="F52" t="str">
            <v>언제나민원실</v>
          </cell>
          <cell r="G52" t="str">
            <v>안전행정위원회</v>
          </cell>
          <cell r="I52">
            <v>10604</v>
          </cell>
        </row>
        <row r="53">
          <cell r="E53" t="str">
            <v>자치행정국</v>
          </cell>
          <cell r="F53" t="str">
            <v>세정과</v>
          </cell>
          <cell r="G53" t="str">
            <v>안전행정위원회</v>
          </cell>
          <cell r="I53">
            <v>10605</v>
          </cell>
        </row>
        <row r="54">
          <cell r="E54" t="str">
            <v>자치행정국</v>
          </cell>
          <cell r="F54" t="str">
            <v>세원관리과</v>
          </cell>
          <cell r="G54" t="str">
            <v>안전행정위원회</v>
          </cell>
          <cell r="I54">
            <v>10606</v>
          </cell>
        </row>
        <row r="55">
          <cell r="E55" t="str">
            <v>자치행정국</v>
          </cell>
          <cell r="F55" t="str">
            <v>회계과</v>
          </cell>
          <cell r="G55" t="str">
            <v>안전행정위원회</v>
          </cell>
          <cell r="I55">
            <v>10607</v>
          </cell>
        </row>
        <row r="56">
          <cell r="E56" t="str">
            <v>자치행정국</v>
          </cell>
          <cell r="F56" t="str">
            <v>특별사법경찰단</v>
          </cell>
          <cell r="G56" t="str">
            <v>안전행정위원회</v>
          </cell>
          <cell r="I56">
            <v>10608</v>
          </cell>
        </row>
        <row r="57">
          <cell r="E57" t="str">
            <v>균형발전기획실</v>
          </cell>
          <cell r="F57" t="str">
            <v>행정관리담당관</v>
          </cell>
          <cell r="G57" t="str">
            <v>안전행정위원회</v>
          </cell>
          <cell r="I57">
            <v>20203</v>
          </cell>
        </row>
        <row r="58">
          <cell r="E58" t="str">
            <v>균형발전기획실</v>
          </cell>
          <cell r="F58" t="str">
            <v>비상기획담당관</v>
          </cell>
          <cell r="G58" t="str">
            <v>안전행정위원회</v>
          </cell>
          <cell r="I58">
            <v>20206</v>
          </cell>
        </row>
        <row r="59">
          <cell r="E59" t="str">
            <v>재난안전본부</v>
          </cell>
          <cell r="F59" t="str">
            <v>소방행정과</v>
          </cell>
          <cell r="G59" t="str">
            <v>안전행정위원회</v>
          </cell>
          <cell r="I59">
            <v>40101</v>
          </cell>
        </row>
        <row r="60">
          <cell r="E60" t="str">
            <v>재난안전본부</v>
          </cell>
          <cell r="F60" t="str">
            <v>재난예방과</v>
          </cell>
          <cell r="G60" t="str">
            <v>안전행정위원회</v>
          </cell>
          <cell r="I60">
            <v>40102</v>
          </cell>
        </row>
        <row r="61">
          <cell r="E61" t="str">
            <v>재난안전본부</v>
          </cell>
          <cell r="F61" t="str">
            <v>대응구조구급과</v>
          </cell>
          <cell r="G61" t="str">
            <v>안전행정위원회</v>
          </cell>
          <cell r="I61">
            <v>40103</v>
          </cell>
        </row>
        <row r="62">
          <cell r="E62" t="str">
            <v>재난안전본부</v>
          </cell>
          <cell r="F62" t="str">
            <v>재난종합지휘센터</v>
          </cell>
          <cell r="G62" t="str">
            <v>안전행정위원회</v>
          </cell>
          <cell r="I62">
            <v>40104</v>
          </cell>
        </row>
        <row r="63">
          <cell r="E63" t="str">
            <v>재난안전본부</v>
          </cell>
          <cell r="F63" t="str">
            <v>안전교육훈련담당관</v>
          </cell>
          <cell r="G63" t="str">
            <v>안전행정위원회</v>
          </cell>
          <cell r="I63">
            <v>40105</v>
          </cell>
        </row>
        <row r="64">
          <cell r="E64" t="str">
            <v>재난안전본부</v>
          </cell>
          <cell r="F64" t="str">
            <v>청문감사담당관</v>
          </cell>
          <cell r="G64" t="str">
            <v>안전행정위원회</v>
          </cell>
          <cell r="I64">
            <v>40106</v>
          </cell>
        </row>
        <row r="65">
          <cell r="E65" t="str">
            <v>재난안전본부</v>
          </cell>
          <cell r="F65" t="str">
            <v>회계장비담당관</v>
          </cell>
          <cell r="G65" t="str">
            <v>안전행정위원회</v>
          </cell>
          <cell r="I65">
            <v>40107</v>
          </cell>
        </row>
        <row r="66"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>
            <v>40108</v>
          </cell>
        </row>
        <row r="67"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>
            <v>40109</v>
          </cell>
        </row>
        <row r="68">
          <cell r="E68" t="str">
            <v>재난안전본부</v>
          </cell>
          <cell r="F68" t="str">
            <v>사회재난과</v>
          </cell>
          <cell r="G68" t="str">
            <v>안전행정위원회</v>
          </cell>
          <cell r="I68">
            <v>40110</v>
          </cell>
        </row>
        <row r="69">
          <cell r="E69" t="str">
            <v>재난안전본부</v>
          </cell>
          <cell r="F69" t="str">
            <v>자연재난과</v>
          </cell>
          <cell r="G69" t="str">
            <v>안전행정위원회</v>
          </cell>
          <cell r="I69">
            <v>40111</v>
          </cell>
        </row>
        <row r="70">
          <cell r="E70" t="str">
            <v>재난안전본부</v>
          </cell>
          <cell r="F70" t="str">
            <v>기동안전점검단</v>
          </cell>
          <cell r="G70" t="str">
            <v>안전행정위원회</v>
          </cell>
          <cell r="I70">
            <v>40112</v>
          </cell>
        </row>
        <row r="71">
          <cell r="E71" t="str">
            <v>재난안전본부</v>
          </cell>
          <cell r="F71" t="str">
            <v>소방행정기획과</v>
          </cell>
          <cell r="G71" t="str">
            <v>안전행정위원회</v>
          </cell>
          <cell r="I71">
            <v>40201</v>
          </cell>
        </row>
        <row r="72">
          <cell r="E72" t="str">
            <v>재난안전본부</v>
          </cell>
          <cell r="F72" t="str">
            <v>대응구조과</v>
          </cell>
          <cell r="G72" t="str">
            <v>안전행정위원회</v>
          </cell>
          <cell r="I72">
            <v>40202</v>
          </cell>
        </row>
        <row r="73">
          <cell r="E73" t="str">
            <v>재난안전본부</v>
          </cell>
          <cell r="F73" t="str">
            <v>특수대응단(북부)</v>
          </cell>
          <cell r="G73" t="str">
            <v>안전행정위원회</v>
          </cell>
          <cell r="I73">
            <v>40203</v>
          </cell>
        </row>
        <row r="74">
          <cell r="E74" t="str">
            <v>재난안전본부</v>
          </cell>
          <cell r="F74" t="str">
            <v>교육지원과</v>
          </cell>
          <cell r="G74" t="str">
            <v>안전행정위원회</v>
          </cell>
          <cell r="I74">
            <v>40301</v>
          </cell>
        </row>
        <row r="75">
          <cell r="E75" t="str">
            <v>재난안전본부</v>
          </cell>
          <cell r="F75" t="str">
            <v>교육기획과</v>
          </cell>
          <cell r="G75" t="str">
            <v>안전행정위원회</v>
          </cell>
          <cell r="I75">
            <v>40302</v>
          </cell>
        </row>
        <row r="76">
          <cell r="E76" t="str">
            <v>재난안전본부</v>
          </cell>
          <cell r="F76" t="str">
            <v>교수운영과</v>
          </cell>
          <cell r="G76" t="str">
            <v>안전행정위원회</v>
          </cell>
          <cell r="I76">
            <v>40303</v>
          </cell>
        </row>
        <row r="77">
          <cell r="E77" t="str">
            <v>재난안전본부</v>
          </cell>
          <cell r="F77" t="str">
            <v>수원소방서</v>
          </cell>
          <cell r="G77" t="str">
            <v>안전행정위원회</v>
          </cell>
          <cell r="I77">
            <v>40401</v>
          </cell>
        </row>
        <row r="78">
          <cell r="E78" t="str">
            <v>재난안전본부</v>
          </cell>
          <cell r="F78" t="str">
            <v>성남소방서</v>
          </cell>
          <cell r="G78" t="str">
            <v>안전행정위원회</v>
          </cell>
          <cell r="I78">
            <v>40402</v>
          </cell>
        </row>
        <row r="79">
          <cell r="E79" t="str">
            <v>재난안전본부</v>
          </cell>
          <cell r="F79" t="str">
            <v>분당소방서</v>
          </cell>
          <cell r="G79" t="str">
            <v>안전행정위원회</v>
          </cell>
          <cell r="I79">
            <v>40403</v>
          </cell>
        </row>
        <row r="80">
          <cell r="E80" t="str">
            <v>재난안전본부</v>
          </cell>
          <cell r="F80" t="str">
            <v>고양소방서</v>
          </cell>
          <cell r="G80" t="str">
            <v>안전행정위원회</v>
          </cell>
          <cell r="I80">
            <v>40404</v>
          </cell>
        </row>
        <row r="81">
          <cell r="E81" t="str">
            <v>재난안전본부</v>
          </cell>
          <cell r="F81" t="str">
            <v>일산소방서</v>
          </cell>
          <cell r="G81" t="str">
            <v>안전행정위원회</v>
          </cell>
          <cell r="I81">
            <v>40405</v>
          </cell>
        </row>
        <row r="82">
          <cell r="E82" t="str">
            <v>재난안전본부</v>
          </cell>
          <cell r="F82" t="str">
            <v>부천소방서</v>
          </cell>
          <cell r="G82" t="str">
            <v>안전행정위원회</v>
          </cell>
          <cell r="I82">
            <v>40406</v>
          </cell>
        </row>
        <row r="83">
          <cell r="E83" t="str">
            <v>재난안전본부</v>
          </cell>
          <cell r="F83" t="str">
            <v>안양소방서</v>
          </cell>
          <cell r="G83" t="str">
            <v>안전행정위원회</v>
          </cell>
          <cell r="I83">
            <v>40407</v>
          </cell>
        </row>
        <row r="84">
          <cell r="E84" t="str">
            <v>재난안전본부</v>
          </cell>
          <cell r="F84" t="str">
            <v>안산소방서</v>
          </cell>
          <cell r="G84" t="str">
            <v>안전행정위원회</v>
          </cell>
          <cell r="I84">
            <v>40408</v>
          </cell>
        </row>
        <row r="85">
          <cell r="E85" t="str">
            <v>재난안전본부</v>
          </cell>
          <cell r="F85" t="str">
            <v>용인소방서</v>
          </cell>
          <cell r="G85" t="str">
            <v>안전행정위원회</v>
          </cell>
          <cell r="I85">
            <v>40409</v>
          </cell>
        </row>
        <row r="86">
          <cell r="E86" t="str">
            <v>재난안전본부</v>
          </cell>
          <cell r="F86" t="str">
            <v>의정부소방서</v>
          </cell>
          <cell r="G86" t="str">
            <v>안전행정위원회</v>
          </cell>
          <cell r="I86">
            <v>40410</v>
          </cell>
        </row>
        <row r="87">
          <cell r="E87" t="str">
            <v>재난안전본부</v>
          </cell>
          <cell r="F87" t="str">
            <v>남양주소방서</v>
          </cell>
          <cell r="G87" t="str">
            <v>안전행정위원회</v>
          </cell>
          <cell r="I87">
            <v>40411</v>
          </cell>
        </row>
        <row r="88">
          <cell r="E88" t="str">
            <v>재난안전본부</v>
          </cell>
          <cell r="F88" t="str">
            <v>평택소방서</v>
          </cell>
          <cell r="G88" t="str">
            <v>안전행정위원회</v>
          </cell>
          <cell r="I88">
            <v>40412</v>
          </cell>
        </row>
        <row r="89">
          <cell r="E89" t="str">
            <v>재난안전본부</v>
          </cell>
          <cell r="F89" t="str">
            <v>송탄소방서</v>
          </cell>
          <cell r="G89" t="str">
            <v>안전행정위원회</v>
          </cell>
          <cell r="I89">
            <v>40413</v>
          </cell>
        </row>
        <row r="90">
          <cell r="E90" t="str">
            <v>재난안전본부</v>
          </cell>
          <cell r="F90" t="str">
            <v>광명소방서</v>
          </cell>
          <cell r="G90" t="str">
            <v>안전행정위원회</v>
          </cell>
          <cell r="I90">
            <v>40414</v>
          </cell>
        </row>
        <row r="91">
          <cell r="E91" t="str">
            <v>재난안전본부</v>
          </cell>
          <cell r="F91" t="str">
            <v>시흥소방서</v>
          </cell>
          <cell r="G91" t="str">
            <v>안전행정위원회</v>
          </cell>
          <cell r="I91">
            <v>40415</v>
          </cell>
        </row>
        <row r="92">
          <cell r="E92" t="str">
            <v>재난안전본부</v>
          </cell>
          <cell r="F92" t="str">
            <v>군포소방서</v>
          </cell>
          <cell r="G92" t="str">
            <v>안전행정위원회</v>
          </cell>
          <cell r="I92">
            <v>40416</v>
          </cell>
        </row>
        <row r="93">
          <cell r="E93" t="str">
            <v>재난안전본부</v>
          </cell>
          <cell r="F93" t="str">
            <v>화성소방서</v>
          </cell>
          <cell r="G93" t="str">
            <v>안전행정위원회</v>
          </cell>
          <cell r="I93">
            <v>40417</v>
          </cell>
        </row>
        <row r="94">
          <cell r="E94" t="str">
            <v>재난안전본부</v>
          </cell>
          <cell r="F94" t="str">
            <v>파주소방서</v>
          </cell>
          <cell r="G94" t="str">
            <v>안전행정위원회</v>
          </cell>
          <cell r="I94">
            <v>40418</v>
          </cell>
        </row>
        <row r="95">
          <cell r="E95" t="str">
            <v>재난안전본부</v>
          </cell>
          <cell r="F95" t="str">
            <v>이천소방서</v>
          </cell>
          <cell r="G95" t="str">
            <v>안전행정위원회</v>
          </cell>
          <cell r="I95">
            <v>40419</v>
          </cell>
        </row>
        <row r="96">
          <cell r="E96" t="str">
            <v>재난안전본부</v>
          </cell>
          <cell r="F96" t="str">
            <v>구리소방서</v>
          </cell>
          <cell r="G96" t="str">
            <v>안전행정위원회</v>
          </cell>
          <cell r="I96">
            <v>40420</v>
          </cell>
        </row>
        <row r="97">
          <cell r="E97" t="str">
            <v>재난안전본부</v>
          </cell>
          <cell r="F97" t="str">
            <v>김포소방서</v>
          </cell>
          <cell r="G97" t="str">
            <v>안전행정위원회</v>
          </cell>
          <cell r="I97">
            <v>40421</v>
          </cell>
        </row>
        <row r="98">
          <cell r="E98" t="str">
            <v>재난안전본부</v>
          </cell>
          <cell r="F98" t="str">
            <v>포천소방서</v>
          </cell>
          <cell r="G98" t="str">
            <v>안전행정위원회</v>
          </cell>
          <cell r="I98">
            <v>40422</v>
          </cell>
        </row>
        <row r="99">
          <cell r="E99" t="str">
            <v>재난안전본부</v>
          </cell>
          <cell r="F99" t="str">
            <v>광주소방서</v>
          </cell>
          <cell r="G99" t="str">
            <v>안전행정위원회</v>
          </cell>
          <cell r="I99">
            <v>40423</v>
          </cell>
        </row>
        <row r="100">
          <cell r="E100" t="str">
            <v>재난안전본부</v>
          </cell>
          <cell r="F100" t="str">
            <v>안성소방서</v>
          </cell>
          <cell r="G100" t="str">
            <v>안전행정위원회</v>
          </cell>
          <cell r="I100">
            <v>40424</v>
          </cell>
        </row>
        <row r="101">
          <cell r="E101" t="str">
            <v>재난안전본부</v>
          </cell>
          <cell r="F101" t="str">
            <v>하남소방서</v>
          </cell>
          <cell r="G101" t="str">
            <v>안전행정위원회</v>
          </cell>
          <cell r="I101">
            <v>40425</v>
          </cell>
        </row>
        <row r="102">
          <cell r="E102" t="str">
            <v>재난안전본부</v>
          </cell>
          <cell r="F102" t="str">
            <v>의왕소방서</v>
          </cell>
          <cell r="G102" t="str">
            <v>안전행정위원회</v>
          </cell>
          <cell r="I102">
            <v>40426</v>
          </cell>
        </row>
        <row r="103">
          <cell r="E103" t="str">
            <v>재난안전본부</v>
          </cell>
          <cell r="F103" t="str">
            <v>양주소방서</v>
          </cell>
          <cell r="G103" t="str">
            <v>안전행정위원회</v>
          </cell>
          <cell r="I103">
            <v>40427</v>
          </cell>
        </row>
        <row r="104">
          <cell r="E104" t="str">
            <v>재난안전본부</v>
          </cell>
          <cell r="F104" t="str">
            <v>오산소방서</v>
          </cell>
          <cell r="G104" t="str">
            <v>안전행정위원회</v>
          </cell>
          <cell r="I104">
            <v>40428</v>
          </cell>
        </row>
        <row r="105">
          <cell r="E105" t="str">
            <v>재난안전본부</v>
          </cell>
          <cell r="F105" t="str">
            <v>여주소방서</v>
          </cell>
          <cell r="G105" t="str">
            <v>안전행정위원회</v>
          </cell>
          <cell r="I105">
            <v>40429</v>
          </cell>
        </row>
        <row r="106">
          <cell r="E106" t="str">
            <v>재난안전본부</v>
          </cell>
          <cell r="F106" t="str">
            <v>양평소방서</v>
          </cell>
          <cell r="G106" t="str">
            <v>안전행정위원회</v>
          </cell>
          <cell r="I106">
            <v>40430</v>
          </cell>
        </row>
        <row r="107">
          <cell r="E107" t="str">
            <v>재난안전본부</v>
          </cell>
          <cell r="F107" t="str">
            <v>동두천소방서</v>
          </cell>
          <cell r="G107" t="str">
            <v>안전행정위원회</v>
          </cell>
          <cell r="I107">
            <v>40431</v>
          </cell>
        </row>
        <row r="108">
          <cell r="E108" t="str">
            <v>재난안전본부</v>
          </cell>
          <cell r="F108" t="str">
            <v>과천소방서</v>
          </cell>
          <cell r="G108" t="str">
            <v>안전행정위원회</v>
          </cell>
          <cell r="I108">
            <v>40432</v>
          </cell>
        </row>
        <row r="109">
          <cell r="E109" t="str">
            <v>재난안전본부</v>
          </cell>
          <cell r="F109" t="str">
            <v>가평소방서</v>
          </cell>
          <cell r="G109" t="str">
            <v>안전행정위원회</v>
          </cell>
          <cell r="I109">
            <v>40433</v>
          </cell>
        </row>
        <row r="110">
          <cell r="E110" t="str">
            <v>재난안전본부</v>
          </cell>
          <cell r="F110" t="str">
            <v>연천소방서</v>
          </cell>
          <cell r="G110" t="str">
            <v>안전행정위원회</v>
          </cell>
          <cell r="I110">
            <v>40434</v>
          </cell>
        </row>
        <row r="111">
          <cell r="E111" t="str">
            <v>인재개발원</v>
          </cell>
          <cell r="F111" t="str">
            <v>교육컨설팅과</v>
          </cell>
          <cell r="G111" t="str">
            <v>안전행정위원회</v>
          </cell>
          <cell r="I111">
            <v>50301</v>
          </cell>
        </row>
        <row r="112">
          <cell r="E112" t="str">
            <v>인재개발원</v>
          </cell>
          <cell r="F112" t="str">
            <v>역량개발지원과</v>
          </cell>
          <cell r="G112" t="str">
            <v>안전행정위원회</v>
          </cell>
          <cell r="I112">
            <v>50302</v>
          </cell>
        </row>
        <row r="113">
          <cell r="E113" t="str">
            <v>인재개발원</v>
          </cell>
          <cell r="F113" t="str">
            <v>스마트교육과</v>
          </cell>
          <cell r="G113" t="str">
            <v>안전행정위원회</v>
          </cell>
          <cell r="I113">
            <v>50303</v>
          </cell>
        </row>
        <row r="114">
          <cell r="E114" t="str">
            <v>문화체육관광국</v>
          </cell>
          <cell r="F114" t="str">
            <v>문화정책과</v>
          </cell>
          <cell r="G114" t="str">
            <v>문화체육관광위원회</v>
          </cell>
          <cell r="I114">
            <v>10801</v>
          </cell>
        </row>
        <row r="115">
          <cell r="E115" t="str">
            <v>문화체육관광국</v>
          </cell>
          <cell r="F115" t="str">
            <v>종무과</v>
          </cell>
          <cell r="G115" t="str">
            <v>문화체육관광위원회</v>
          </cell>
          <cell r="I115">
            <v>10802</v>
          </cell>
        </row>
        <row r="116">
          <cell r="E116" t="str">
            <v>문화체육관광국</v>
          </cell>
          <cell r="F116" t="str">
            <v>체육과</v>
          </cell>
          <cell r="G116" t="str">
            <v>문화체육관광위원회</v>
          </cell>
          <cell r="I116">
            <v>10803</v>
          </cell>
        </row>
        <row r="117">
          <cell r="E117" t="str">
            <v>문화체육관광국</v>
          </cell>
          <cell r="F117" t="str">
            <v>문화유산과</v>
          </cell>
          <cell r="G117" t="str">
            <v>문화체육관광위원회</v>
          </cell>
          <cell r="I117">
            <v>10804</v>
          </cell>
        </row>
        <row r="118">
          <cell r="E118" t="str">
            <v>문화체육관광국</v>
          </cell>
          <cell r="F118" t="str">
            <v>콘텐츠산업과</v>
          </cell>
          <cell r="G118" t="str">
            <v>문화체육관광위원회</v>
          </cell>
          <cell r="I118">
            <v>10805</v>
          </cell>
        </row>
        <row r="119">
          <cell r="E119" t="str">
            <v>문화체육관광국</v>
          </cell>
          <cell r="F119" t="str">
            <v>관광과</v>
          </cell>
          <cell r="G119" t="str">
            <v>문화체육관광위원회</v>
          </cell>
          <cell r="I119">
            <v>10806</v>
          </cell>
        </row>
        <row r="120">
          <cell r="E120" t="str">
            <v>문화체육관광국</v>
          </cell>
          <cell r="F120" t="str">
            <v>한류월드사업단</v>
          </cell>
          <cell r="G120" t="str">
            <v>문화체육관광위원회</v>
          </cell>
          <cell r="I120">
            <v>10807</v>
          </cell>
        </row>
        <row r="121">
          <cell r="E121" t="str">
            <v>문화체육관광국</v>
          </cell>
          <cell r="F121" t="str">
            <v>남한산성세계유산센터</v>
          </cell>
          <cell r="G121" t="str">
            <v>문화체육관광위원회</v>
          </cell>
          <cell r="I121">
            <v>10808</v>
          </cell>
        </row>
        <row r="122">
          <cell r="E122" t="str">
            <v>농정해양국</v>
          </cell>
          <cell r="F122" t="str">
            <v>농업정책과</v>
          </cell>
          <cell r="G122" t="str">
            <v>농정해양위원회</v>
          </cell>
          <cell r="I122">
            <v>10901</v>
          </cell>
        </row>
        <row r="123">
          <cell r="E123" t="str">
            <v>농정해양국</v>
          </cell>
          <cell r="F123" t="str">
            <v>해양항만정책과</v>
          </cell>
          <cell r="G123" t="str">
            <v>농정해양위원회</v>
          </cell>
          <cell r="I123">
            <v>10902</v>
          </cell>
        </row>
        <row r="124">
          <cell r="E124" t="str">
            <v>농정해양국</v>
          </cell>
          <cell r="F124" t="str">
            <v>농식품유통과</v>
          </cell>
          <cell r="G124" t="str">
            <v>농정해양위원회</v>
          </cell>
          <cell r="I124">
            <v>10903</v>
          </cell>
        </row>
        <row r="125">
          <cell r="E125" t="str">
            <v>농정해양국</v>
          </cell>
          <cell r="F125" t="str">
            <v>친환경농업과</v>
          </cell>
          <cell r="G125" t="str">
            <v>농정해양위원회</v>
          </cell>
          <cell r="I125">
            <v>10904</v>
          </cell>
        </row>
        <row r="126">
          <cell r="E126" t="str">
            <v>농정해양국</v>
          </cell>
          <cell r="F126" t="str">
            <v>수산과</v>
          </cell>
          <cell r="G126" t="str">
            <v>농정해양위원회</v>
          </cell>
          <cell r="I126">
            <v>10905</v>
          </cell>
        </row>
        <row r="127">
          <cell r="E127" t="str">
            <v>농정해양국</v>
          </cell>
          <cell r="F127" t="str">
            <v>해양수산자원연구소</v>
          </cell>
          <cell r="G127" t="str">
            <v>농정해양위원회</v>
          </cell>
          <cell r="I127">
            <v>10906</v>
          </cell>
        </row>
        <row r="128">
          <cell r="E128" t="str">
            <v>농정해양국</v>
          </cell>
          <cell r="F128" t="str">
            <v>종자관리소</v>
          </cell>
          <cell r="G128" t="str">
            <v>농정해양위원회</v>
          </cell>
          <cell r="I128">
            <v>10907</v>
          </cell>
        </row>
        <row r="129">
          <cell r="E129" t="str">
            <v>축산산림국</v>
          </cell>
          <cell r="F129" t="str">
            <v>축산정책과</v>
          </cell>
          <cell r="G129" t="str">
            <v>농정해양위원회</v>
          </cell>
          <cell r="I129">
            <v>20401</v>
          </cell>
        </row>
        <row r="130">
          <cell r="E130" t="str">
            <v>축산산림국</v>
          </cell>
          <cell r="F130" t="str">
            <v>동물방역위생과</v>
          </cell>
          <cell r="G130" t="str">
            <v>농정해양위원회</v>
          </cell>
          <cell r="I130">
            <v>20402</v>
          </cell>
        </row>
        <row r="131">
          <cell r="E131" t="str">
            <v>축산산림국</v>
          </cell>
          <cell r="F131" t="str">
            <v>산림과</v>
          </cell>
          <cell r="G131" t="str">
            <v>농정해양위원회</v>
          </cell>
          <cell r="I131">
            <v>20403</v>
          </cell>
        </row>
        <row r="132">
          <cell r="E132" t="str">
            <v>축산산림국</v>
          </cell>
          <cell r="F132" t="str">
            <v>동물위생시험소</v>
          </cell>
          <cell r="G132" t="str">
            <v>농정해양위원회</v>
          </cell>
          <cell r="I132">
            <v>20405</v>
          </cell>
        </row>
        <row r="133">
          <cell r="E133" t="str">
            <v>축산산림국</v>
          </cell>
          <cell r="F133" t="str">
            <v>북부동물위생시험소</v>
          </cell>
          <cell r="G133" t="str">
            <v>농정해양위원회</v>
          </cell>
          <cell r="I133">
            <v>20406</v>
          </cell>
        </row>
        <row r="134">
          <cell r="E134" t="str">
            <v>축산산림국</v>
          </cell>
          <cell r="F134" t="str">
            <v>산림환경연구소</v>
          </cell>
          <cell r="G134" t="str">
            <v>농정해양위원회</v>
          </cell>
          <cell r="I134">
            <v>20407</v>
          </cell>
        </row>
        <row r="135">
          <cell r="E135" t="str">
            <v>축산산림국</v>
          </cell>
          <cell r="F135" t="str">
            <v>축산진흥센터</v>
          </cell>
          <cell r="G135" t="str">
            <v>농정해양위원회</v>
          </cell>
          <cell r="I135">
            <v>20408</v>
          </cell>
        </row>
        <row r="136">
          <cell r="E136" t="str">
            <v>농업기술원</v>
          </cell>
          <cell r="F136" t="str">
            <v>행정지원과</v>
          </cell>
          <cell r="G136" t="str">
            <v>농정해양위원회</v>
          </cell>
          <cell r="I136">
            <v>50201</v>
          </cell>
        </row>
        <row r="137">
          <cell r="E137" t="str">
            <v>농업기술원</v>
          </cell>
          <cell r="F137" t="str">
            <v>작물연구과</v>
          </cell>
          <cell r="G137" t="str">
            <v>농정해양위원회</v>
          </cell>
          <cell r="I137">
            <v>50202</v>
          </cell>
        </row>
        <row r="138">
          <cell r="E138" t="str">
            <v>농업기술원</v>
          </cell>
          <cell r="F138" t="str">
            <v>원예연구과</v>
          </cell>
          <cell r="G138" t="str">
            <v>농정해양위원회</v>
          </cell>
          <cell r="I138">
            <v>50203</v>
          </cell>
        </row>
        <row r="139">
          <cell r="E139" t="str">
            <v>농업기술원</v>
          </cell>
          <cell r="F139" t="str">
            <v>환경농업연구과</v>
          </cell>
          <cell r="G139" t="str">
            <v>농정해양위원회</v>
          </cell>
          <cell r="I139">
            <v>50204</v>
          </cell>
        </row>
        <row r="140">
          <cell r="E140" t="str">
            <v>농업기술원</v>
          </cell>
          <cell r="F140" t="str">
            <v>지도정책과</v>
          </cell>
          <cell r="G140" t="str">
            <v>농정해양위원회</v>
          </cell>
          <cell r="I140">
            <v>50205</v>
          </cell>
        </row>
        <row r="141">
          <cell r="E141" t="str">
            <v>농업기술원</v>
          </cell>
          <cell r="F141" t="str">
            <v>기술보급과</v>
          </cell>
          <cell r="G141" t="str">
            <v>농정해양위원회</v>
          </cell>
          <cell r="I141">
            <v>50206</v>
          </cell>
        </row>
        <row r="142">
          <cell r="E142" t="str">
            <v>농업기술원</v>
          </cell>
          <cell r="F142" t="str">
            <v>농촌자원과</v>
          </cell>
          <cell r="G142" t="str">
            <v>농정해양위원회</v>
          </cell>
          <cell r="I142">
            <v>50207</v>
          </cell>
        </row>
        <row r="143">
          <cell r="E143" t="str">
            <v>농업기술원</v>
          </cell>
          <cell r="F143" t="str">
            <v>버섯연구소</v>
          </cell>
          <cell r="G143" t="str">
            <v>농정해양위원회</v>
          </cell>
          <cell r="I143">
            <v>50208</v>
          </cell>
        </row>
        <row r="144">
          <cell r="E144" t="str">
            <v>농업기술원</v>
          </cell>
          <cell r="F144" t="str">
            <v>소득자원연구소</v>
          </cell>
          <cell r="G144" t="str">
            <v>농정해양위원회</v>
          </cell>
          <cell r="I144">
            <v>50209</v>
          </cell>
        </row>
        <row r="145">
          <cell r="E145" t="str">
            <v>농업기술원</v>
          </cell>
          <cell r="F145" t="str">
            <v>선인장다육식물연구소</v>
          </cell>
          <cell r="G145" t="str">
            <v>농정해양위원회</v>
          </cell>
          <cell r="I145">
            <v>50210</v>
          </cell>
        </row>
        <row r="146">
          <cell r="E146" t="str">
            <v>보건복지국</v>
          </cell>
          <cell r="F146" t="str">
            <v>복지정책과</v>
          </cell>
          <cell r="G146" t="str">
            <v>보건복지위원회</v>
          </cell>
          <cell r="I146">
            <v>11001</v>
          </cell>
        </row>
        <row r="147">
          <cell r="E147" t="str">
            <v>보건복지국</v>
          </cell>
          <cell r="F147" t="str">
            <v>사회적일자리과</v>
          </cell>
          <cell r="G147" t="str">
            <v>보건복지위원회</v>
          </cell>
          <cell r="I147">
            <v>11001</v>
          </cell>
        </row>
        <row r="148">
          <cell r="E148" t="str">
            <v>보건복지국</v>
          </cell>
          <cell r="F148" t="str">
            <v>노인복지과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장애인복지과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보건정책과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감염병관리과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건강증진과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식품안전과</v>
          </cell>
          <cell r="G153" t="str">
            <v>보건복지위원회</v>
          </cell>
          <cell r="I153">
            <v>11001</v>
          </cell>
        </row>
        <row r="154">
          <cell r="E154" t="str">
            <v>복지여성실</v>
          </cell>
          <cell r="F154" t="str">
            <v>사회복지담당관</v>
          </cell>
          <cell r="G154" t="str">
            <v>보건복지위원회</v>
          </cell>
          <cell r="I154">
            <v>11001</v>
          </cell>
        </row>
        <row r="155">
          <cell r="E155" t="str">
            <v>복지여성실</v>
          </cell>
          <cell r="F155" t="str">
            <v>보건위생담당관</v>
          </cell>
          <cell r="G155" t="str">
            <v>보건복지위원회</v>
          </cell>
          <cell r="I155">
            <v>11001</v>
          </cell>
        </row>
        <row r="156">
          <cell r="E156" t="str">
            <v>보건환경연구원</v>
          </cell>
          <cell r="F156" t="str">
            <v>운영지원과</v>
          </cell>
          <cell r="G156" t="str">
            <v>보건복지위원회</v>
          </cell>
          <cell r="I156">
            <v>50401</v>
          </cell>
        </row>
        <row r="157">
          <cell r="E157" t="str">
            <v>보건환경연구원</v>
          </cell>
          <cell r="F157" t="str">
            <v>식품의약품연구부</v>
          </cell>
          <cell r="G157" t="str">
            <v>보건복지위원회</v>
          </cell>
          <cell r="I157">
            <v>50402</v>
          </cell>
        </row>
        <row r="158">
          <cell r="E158" t="str">
            <v>보건환경연구원</v>
          </cell>
          <cell r="F158" t="str">
            <v>감염병연구부</v>
          </cell>
          <cell r="G158" t="str">
            <v>보건복지위원회</v>
          </cell>
          <cell r="I158">
            <v>50403</v>
          </cell>
        </row>
        <row r="159">
          <cell r="E159" t="str">
            <v>보건환경연구원</v>
          </cell>
          <cell r="F159" t="str">
            <v>북부지원</v>
          </cell>
          <cell r="G159" t="str">
            <v>보건복지위원회</v>
          </cell>
          <cell r="I159">
            <v>50406</v>
          </cell>
        </row>
        <row r="160">
          <cell r="E160" t="str">
            <v>철도국</v>
          </cell>
          <cell r="F160" t="str">
            <v>철도물류정책과</v>
          </cell>
          <cell r="G160" t="str">
            <v>건설교통위원회</v>
          </cell>
          <cell r="I160">
            <v>11301</v>
          </cell>
        </row>
        <row r="161">
          <cell r="E161" t="str">
            <v>철도국</v>
          </cell>
          <cell r="F161" t="str">
            <v>철도물류정책과</v>
          </cell>
          <cell r="G161" t="str">
            <v>건설교통위원회</v>
          </cell>
          <cell r="I161">
            <v>11301</v>
          </cell>
        </row>
        <row r="162">
          <cell r="E162" t="str">
            <v>철도국</v>
          </cell>
          <cell r="F162" t="str">
            <v>광역도시철도과</v>
          </cell>
          <cell r="G162" t="str">
            <v>건설교통위원회</v>
          </cell>
          <cell r="I162">
            <v>11302</v>
          </cell>
        </row>
        <row r="163">
          <cell r="E163" t="str">
            <v>철도국</v>
          </cell>
          <cell r="F163" t="str">
            <v>철도건설과</v>
          </cell>
          <cell r="G163" t="str">
            <v>건설교통위원회</v>
          </cell>
          <cell r="I163">
            <v>11303</v>
          </cell>
        </row>
        <row r="164">
          <cell r="E164" t="str">
            <v>교통국</v>
          </cell>
          <cell r="F164" t="str">
            <v>교통정책과</v>
          </cell>
          <cell r="G164" t="str">
            <v>건설교통위원회</v>
          </cell>
          <cell r="I164">
            <v>20501</v>
          </cell>
        </row>
        <row r="165">
          <cell r="E165" t="str">
            <v>교통국</v>
          </cell>
          <cell r="F165" t="str">
            <v>버스정책과</v>
          </cell>
          <cell r="G165" t="str">
            <v>건설교통위원회</v>
          </cell>
          <cell r="I165">
            <v>20502</v>
          </cell>
        </row>
        <row r="166">
          <cell r="E166" t="str">
            <v>교통국</v>
          </cell>
          <cell r="F166" t="str">
            <v>굿모닝버스추진단</v>
          </cell>
          <cell r="G166" t="str">
            <v>건설교통위원회</v>
          </cell>
          <cell r="I166">
            <v>20503</v>
          </cell>
        </row>
        <row r="167">
          <cell r="E167" t="str">
            <v>교통국</v>
          </cell>
          <cell r="F167" t="str">
            <v>택시정책과</v>
          </cell>
          <cell r="G167" t="str">
            <v>건설교통위원회</v>
          </cell>
          <cell r="I167">
            <v>20504</v>
          </cell>
        </row>
        <row r="168">
          <cell r="E168" t="str">
            <v>교통국</v>
          </cell>
          <cell r="F168" t="str">
            <v>교통정보센터</v>
          </cell>
          <cell r="G168" t="str">
            <v>건설교통위원회</v>
          </cell>
          <cell r="I168">
            <v>20505</v>
          </cell>
        </row>
        <row r="169">
          <cell r="E169" t="str">
            <v>건설국</v>
          </cell>
          <cell r="F169" t="str">
            <v>건설정책과</v>
          </cell>
          <cell r="G169" t="str">
            <v>건설교통위원회</v>
          </cell>
          <cell r="I169">
            <v>20601</v>
          </cell>
        </row>
        <row r="170">
          <cell r="E170" t="str">
            <v>건설국</v>
          </cell>
          <cell r="F170" t="str">
            <v>도로정책과</v>
          </cell>
          <cell r="G170" t="str">
            <v>건설교통위원회</v>
          </cell>
          <cell r="I170">
            <v>20602</v>
          </cell>
        </row>
        <row r="171">
          <cell r="E171" t="str">
            <v>건설국</v>
          </cell>
          <cell r="F171" t="str">
            <v>도로관리과</v>
          </cell>
          <cell r="G171" t="str">
            <v>건설교통위원회</v>
          </cell>
          <cell r="I171">
            <v>20603</v>
          </cell>
        </row>
        <row r="172">
          <cell r="E172" t="str">
            <v>건설국</v>
          </cell>
          <cell r="F172" t="str">
            <v>하천과</v>
          </cell>
          <cell r="G172" t="str">
            <v>건설교통위원회</v>
          </cell>
          <cell r="I172">
            <v>20604</v>
          </cell>
        </row>
        <row r="173">
          <cell r="E173" t="str">
            <v>건설본부</v>
          </cell>
          <cell r="F173" t="str">
            <v>관리과</v>
          </cell>
          <cell r="G173" t="str">
            <v>건설교통위원회</v>
          </cell>
          <cell r="I173">
            <v>50701</v>
          </cell>
        </row>
        <row r="174">
          <cell r="E174" t="str">
            <v>건설본부</v>
          </cell>
          <cell r="F174" t="str">
            <v>도로건설과</v>
          </cell>
          <cell r="G174" t="str">
            <v>건설교통위원회</v>
          </cell>
          <cell r="I174">
            <v>50702</v>
          </cell>
        </row>
        <row r="175">
          <cell r="E175" t="str">
            <v>건설본부</v>
          </cell>
          <cell r="F175" t="str">
            <v>북부도로과</v>
          </cell>
          <cell r="G175" t="str">
            <v>건설교통위원회</v>
          </cell>
          <cell r="I175">
            <v>50703</v>
          </cell>
        </row>
        <row r="176">
          <cell r="E176" t="str">
            <v>건설본부</v>
          </cell>
          <cell r="F176" t="str">
            <v>건축시설과</v>
          </cell>
          <cell r="G176" t="str">
            <v>건설교통위원회</v>
          </cell>
          <cell r="I176">
            <v>50704</v>
          </cell>
        </row>
        <row r="177">
          <cell r="E177" t="str">
            <v>건설본부</v>
          </cell>
          <cell r="F177" t="str">
            <v>경기융합타운추진단</v>
          </cell>
          <cell r="G177" t="str">
            <v>건설교통위원회</v>
          </cell>
          <cell r="I177">
            <v>50705</v>
          </cell>
        </row>
        <row r="178">
          <cell r="E178" t="str">
            <v>도시주택실</v>
          </cell>
          <cell r="F178" t="str">
            <v>지역정책과</v>
          </cell>
          <cell r="G178" t="str">
            <v>도시환경위원회</v>
          </cell>
          <cell r="I178">
            <v>10501</v>
          </cell>
        </row>
        <row r="179">
          <cell r="E179" t="str">
            <v>도시주택실</v>
          </cell>
          <cell r="F179" t="str">
            <v>도시정책과</v>
          </cell>
          <cell r="G179" t="str">
            <v>도시환경위원회</v>
          </cell>
          <cell r="I179">
            <v>10502</v>
          </cell>
        </row>
        <row r="180">
          <cell r="E180" t="str">
            <v>도시주택실</v>
          </cell>
          <cell r="F180" t="str">
            <v>도시주택과</v>
          </cell>
          <cell r="G180" t="str">
            <v>도시환경위원회</v>
          </cell>
          <cell r="I180">
            <v>10503</v>
          </cell>
        </row>
        <row r="181">
          <cell r="E181" t="str">
            <v>도시주택실</v>
          </cell>
          <cell r="F181" t="str">
            <v>주택정책과</v>
          </cell>
          <cell r="G181" t="str">
            <v>도시환경위원회</v>
          </cell>
          <cell r="I181">
            <v>10504</v>
          </cell>
        </row>
        <row r="182">
          <cell r="E182" t="str">
            <v>도시주택실</v>
          </cell>
          <cell r="F182" t="str">
            <v>건축디자인과</v>
          </cell>
          <cell r="G182" t="str">
            <v>도시환경위원회</v>
          </cell>
          <cell r="I182">
            <v>10505</v>
          </cell>
        </row>
        <row r="183">
          <cell r="E183" t="str">
            <v>도시주택실</v>
          </cell>
          <cell r="F183" t="str">
            <v>공공택지과</v>
          </cell>
          <cell r="G183" t="str">
            <v>도시환경위원회</v>
          </cell>
          <cell r="I183">
            <v>10506</v>
          </cell>
        </row>
        <row r="184">
          <cell r="E184" t="str">
            <v>도시주택실</v>
          </cell>
          <cell r="F184" t="str">
            <v>토지정보과</v>
          </cell>
          <cell r="G184" t="str">
            <v>도시환경위원회</v>
          </cell>
          <cell r="I184">
            <v>10507</v>
          </cell>
        </row>
        <row r="185">
          <cell r="E185" t="str">
            <v>도시주택실</v>
          </cell>
          <cell r="F185" t="str">
            <v>공동주택과</v>
          </cell>
          <cell r="G185" t="str">
            <v>도시환경위원회</v>
          </cell>
          <cell r="I185">
            <v>10508</v>
          </cell>
        </row>
        <row r="186">
          <cell r="E186" t="str">
            <v>도시주택실</v>
          </cell>
          <cell r="F186" t="str">
            <v>따복하우스과</v>
          </cell>
          <cell r="G186" t="str">
            <v>도시환경위원회</v>
          </cell>
          <cell r="I186">
            <v>10509</v>
          </cell>
        </row>
        <row r="187">
          <cell r="E187" t="str">
            <v>도시주택실</v>
          </cell>
          <cell r="F187" t="str">
            <v>도시재생과</v>
          </cell>
          <cell r="G187" t="str">
            <v>도시환경위원회</v>
          </cell>
          <cell r="I187">
            <v>10510</v>
          </cell>
        </row>
        <row r="188">
          <cell r="E188" t="str">
            <v>도시주택실</v>
          </cell>
          <cell r="F188" t="str">
            <v>도시계획상임기획단</v>
          </cell>
          <cell r="G188" t="str">
            <v>도시환경위원회</v>
          </cell>
          <cell r="I188">
            <v>10511</v>
          </cell>
        </row>
        <row r="189">
          <cell r="E189" t="str">
            <v>환경국</v>
          </cell>
          <cell r="F189" t="str">
            <v>환경정책과</v>
          </cell>
          <cell r="G189" t="str">
            <v>도시환경위원회</v>
          </cell>
          <cell r="I189">
            <v>11101</v>
          </cell>
        </row>
        <row r="190">
          <cell r="E190" t="str">
            <v>환경국</v>
          </cell>
          <cell r="F190" t="str">
            <v>기후대기과</v>
          </cell>
          <cell r="G190" t="str">
            <v>도시환경위원회</v>
          </cell>
          <cell r="I190">
            <v>11102</v>
          </cell>
        </row>
        <row r="191">
          <cell r="E191" t="str">
            <v>환경국</v>
          </cell>
          <cell r="F191" t="str">
            <v>환경안전관리과</v>
          </cell>
          <cell r="G191" t="str">
            <v>도시환경위원회</v>
          </cell>
          <cell r="I191">
            <v>11103</v>
          </cell>
        </row>
        <row r="192">
          <cell r="E192" t="str">
            <v>환경국</v>
          </cell>
          <cell r="F192" t="str">
            <v>자원순환과</v>
          </cell>
          <cell r="G192" t="str">
            <v>도시환경위원회</v>
          </cell>
          <cell r="I192">
            <v>11104</v>
          </cell>
        </row>
        <row r="193">
          <cell r="E193" t="str">
            <v>환경국</v>
          </cell>
          <cell r="F193" t="str">
            <v>북부환경관리과</v>
          </cell>
          <cell r="G193" t="str">
            <v>도시환경위원회</v>
          </cell>
          <cell r="I193">
            <v>11105</v>
          </cell>
        </row>
        <row r="194">
          <cell r="E194" t="str">
            <v>환경국</v>
          </cell>
          <cell r="F194" t="str">
            <v>공단환경관리사업소</v>
          </cell>
          <cell r="G194" t="str">
            <v>도시환경위원회</v>
          </cell>
          <cell r="I194">
            <v>11106</v>
          </cell>
        </row>
        <row r="195">
          <cell r="E195" t="str">
            <v>축산산림국</v>
          </cell>
          <cell r="F195" t="str">
            <v>공원녹지과</v>
          </cell>
          <cell r="G195" t="str">
            <v>도시환경위원회</v>
          </cell>
          <cell r="I195">
            <v>20404</v>
          </cell>
        </row>
        <row r="196">
          <cell r="E196" t="str">
            <v>보건환경연구원</v>
          </cell>
          <cell r="F196" t="str">
            <v>대기연구부</v>
          </cell>
          <cell r="G196" t="str">
            <v>도시환경위원회</v>
          </cell>
          <cell r="I196">
            <v>50404</v>
          </cell>
        </row>
        <row r="197">
          <cell r="E197" t="str">
            <v>보건환경연구원</v>
          </cell>
          <cell r="F197" t="str">
            <v>물환경연구부</v>
          </cell>
          <cell r="G197" t="str">
            <v>도시환경위원회</v>
          </cell>
          <cell r="I197">
            <v>50405</v>
          </cell>
        </row>
        <row r="198">
          <cell r="E198" t="str">
            <v>보건환경연구원</v>
          </cell>
          <cell r="F198" t="str">
            <v>북부지원</v>
          </cell>
          <cell r="G198" t="str">
            <v>도시환경위원회</v>
          </cell>
          <cell r="I198">
            <v>50406</v>
          </cell>
        </row>
        <row r="199">
          <cell r="E199" t="str">
            <v>수자원본부</v>
          </cell>
          <cell r="F199" t="str">
            <v>수질정책과</v>
          </cell>
          <cell r="G199" t="str">
            <v>도시환경위원회</v>
          </cell>
          <cell r="I199">
            <v>50601</v>
          </cell>
        </row>
        <row r="200">
          <cell r="E200" t="str">
            <v>수자원본부</v>
          </cell>
          <cell r="F200" t="str">
            <v>수질관리과</v>
          </cell>
          <cell r="G200" t="str">
            <v>도시환경위원회</v>
          </cell>
          <cell r="I200">
            <v>50602</v>
          </cell>
        </row>
        <row r="201">
          <cell r="E201" t="str">
            <v>수자원본부</v>
          </cell>
          <cell r="F201" t="str">
            <v>상하수과</v>
          </cell>
          <cell r="G201" t="str">
            <v>도시환경위원회</v>
          </cell>
          <cell r="I201">
            <v>50603</v>
          </cell>
        </row>
        <row r="202">
          <cell r="E202" t="str">
            <v>수자원본부</v>
          </cell>
          <cell r="F202" t="str">
            <v>수질총량과</v>
          </cell>
          <cell r="G202" t="str">
            <v>도시환경위원회</v>
          </cell>
          <cell r="I202">
            <v>50604</v>
          </cell>
        </row>
        <row r="203">
          <cell r="E203" t="str">
            <v>교육협력국</v>
          </cell>
          <cell r="F203" t="str">
            <v>교육정책과</v>
          </cell>
          <cell r="G203" t="str">
            <v>여성가족교육협력위원회</v>
          </cell>
          <cell r="I203">
            <v>10701</v>
          </cell>
        </row>
        <row r="204">
          <cell r="E204" t="str">
            <v>교육협력국</v>
          </cell>
          <cell r="F204" t="str">
            <v>교육협력과</v>
          </cell>
          <cell r="G204" t="str">
            <v>여성가족교육협력위원회</v>
          </cell>
          <cell r="I204">
            <v>10702</v>
          </cell>
        </row>
        <row r="205">
          <cell r="E205" t="str">
            <v>교육협력국</v>
          </cell>
          <cell r="F205" t="str">
            <v>도서관정책과</v>
          </cell>
          <cell r="G205" t="str">
            <v>여성가족교육협력위원회</v>
          </cell>
          <cell r="I205">
            <v>10703</v>
          </cell>
        </row>
        <row r="206">
          <cell r="E206" t="str">
            <v>여성가족국</v>
          </cell>
          <cell r="F206" t="str">
            <v>여성정책과</v>
          </cell>
          <cell r="G206" t="str">
            <v>여성가족교육협력위원회</v>
          </cell>
          <cell r="I206">
            <v>11201</v>
          </cell>
        </row>
        <row r="207">
          <cell r="E207" t="str">
            <v>여성가족국</v>
          </cell>
          <cell r="F207" t="str">
            <v>여성권익가족과</v>
          </cell>
          <cell r="G207" t="str">
            <v>여성가족교육협력위원회</v>
          </cell>
          <cell r="I207">
            <v>11201</v>
          </cell>
        </row>
        <row r="208">
          <cell r="E208" t="str">
            <v>여성가족국</v>
          </cell>
          <cell r="F208" t="str">
            <v>보육정책과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아동청소년과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다문화가족과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여성비전센터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복지여성실</v>
          </cell>
          <cell r="F212" t="str">
            <v>가족복지담당관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복지여성실</v>
          </cell>
          <cell r="F213" t="str">
            <v>북부여성비전담당관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보육청소년담당관</v>
          </cell>
          <cell r="G214" t="str">
            <v>여성가족교육협력위원회</v>
          </cell>
          <cell r="I214">
            <v>11201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P2">
            <v>0</v>
          </cell>
        </row>
        <row r="6">
          <cell r="X6">
            <v>0</v>
          </cell>
          <cell r="AC6">
            <v>0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 refreshError="1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54" t="s">
        <v>9</v>
      </c>
      <c r="B3" s="154" t="s">
        <v>6</v>
      </c>
      <c r="C3" s="154" t="s">
        <v>7</v>
      </c>
      <c r="D3" s="1"/>
      <c r="E3" s="154" t="s">
        <v>7</v>
      </c>
      <c r="F3" s="154" t="s">
        <v>9</v>
      </c>
      <c r="G3" s="154" t="s">
        <v>6</v>
      </c>
      <c r="H3" s="154" t="s">
        <v>8</v>
      </c>
      <c r="I3" s="154">
        <v>50101</v>
      </c>
    </row>
    <row r="4" spans="1:9">
      <c r="A4" s="154" t="s">
        <v>5</v>
      </c>
      <c r="B4" s="154" t="s">
        <v>6</v>
      </c>
      <c r="C4" s="154" t="s">
        <v>7</v>
      </c>
      <c r="D4" s="1"/>
      <c r="E4" s="154" t="s">
        <v>7</v>
      </c>
      <c r="F4" s="154" t="s">
        <v>5</v>
      </c>
      <c r="G4" s="154" t="s">
        <v>6</v>
      </c>
      <c r="H4" s="154" t="s">
        <v>10</v>
      </c>
      <c r="I4" s="154">
        <v>50102</v>
      </c>
    </row>
    <row r="5" spans="1:9">
      <c r="A5" s="154" t="s">
        <v>502</v>
      </c>
      <c r="B5" s="154" t="s">
        <v>6</v>
      </c>
      <c r="C5" s="154" t="s">
        <v>7</v>
      </c>
      <c r="D5" s="1"/>
      <c r="E5" s="154" t="s">
        <v>7</v>
      </c>
      <c r="F5" s="154" t="s">
        <v>502</v>
      </c>
      <c r="G5" s="154" t="s">
        <v>6</v>
      </c>
      <c r="H5" s="154" t="s">
        <v>11</v>
      </c>
      <c r="I5" s="154">
        <v>50103</v>
      </c>
    </row>
    <row r="6" spans="1:9">
      <c r="A6" s="154" t="s">
        <v>12</v>
      </c>
      <c r="B6" s="154" t="s">
        <v>6</v>
      </c>
      <c r="C6" s="154" t="s">
        <v>7</v>
      </c>
      <c r="D6" s="1"/>
      <c r="E6" s="154" t="s">
        <v>7</v>
      </c>
      <c r="F6" s="154" t="s">
        <v>12</v>
      </c>
      <c r="G6" s="154" t="s">
        <v>6</v>
      </c>
      <c r="H6" s="154" t="s">
        <v>13</v>
      </c>
      <c r="I6" s="154">
        <v>50104</v>
      </c>
    </row>
    <row r="7" spans="1:9">
      <c r="A7" s="154" t="s">
        <v>14</v>
      </c>
      <c r="B7" s="154" t="s">
        <v>6</v>
      </c>
      <c r="C7" s="154" t="s">
        <v>7</v>
      </c>
      <c r="D7" s="1"/>
      <c r="E7" s="154" t="s">
        <v>7</v>
      </c>
      <c r="F7" s="154" t="s">
        <v>14</v>
      </c>
      <c r="G7" s="154" t="s">
        <v>6</v>
      </c>
      <c r="H7" s="154" t="s">
        <v>15</v>
      </c>
      <c r="I7" s="154">
        <v>50105</v>
      </c>
    </row>
    <row r="8" spans="1:9">
      <c r="A8" s="154" t="s">
        <v>16</v>
      </c>
      <c r="B8" s="154" t="s">
        <v>6</v>
      </c>
      <c r="C8" s="154" t="s">
        <v>17</v>
      </c>
      <c r="D8" s="1"/>
      <c r="E8" s="154" t="s">
        <v>17</v>
      </c>
      <c r="F8" s="154" t="s">
        <v>16</v>
      </c>
      <c r="G8" s="154" t="s">
        <v>6</v>
      </c>
      <c r="H8" s="154" t="s">
        <v>18</v>
      </c>
      <c r="I8" s="154">
        <v>10101</v>
      </c>
    </row>
    <row r="9" spans="1:9">
      <c r="A9" s="154" t="s">
        <v>19</v>
      </c>
      <c r="B9" s="154" t="s">
        <v>6</v>
      </c>
      <c r="C9" s="154" t="s">
        <v>17</v>
      </c>
      <c r="D9" s="1"/>
      <c r="E9" s="154" t="s">
        <v>17</v>
      </c>
      <c r="F9" s="154" t="s">
        <v>19</v>
      </c>
      <c r="G9" s="154" t="s">
        <v>6</v>
      </c>
      <c r="H9" s="154" t="s">
        <v>20</v>
      </c>
      <c r="I9" s="154">
        <v>10102</v>
      </c>
    </row>
    <row r="10" spans="1:9">
      <c r="A10" s="154" t="s">
        <v>458</v>
      </c>
      <c r="B10" s="154" t="s">
        <v>6</v>
      </c>
      <c r="C10" s="154" t="s">
        <v>21</v>
      </c>
      <c r="D10" s="1"/>
      <c r="E10" s="154" t="s">
        <v>21</v>
      </c>
      <c r="F10" s="154" t="s">
        <v>458</v>
      </c>
      <c r="G10" s="154" t="s">
        <v>6</v>
      </c>
      <c r="H10" s="154" t="s">
        <v>22</v>
      </c>
      <c r="I10" s="154">
        <v>10201</v>
      </c>
    </row>
    <row r="11" spans="1:9">
      <c r="A11" s="154" t="s">
        <v>459</v>
      </c>
      <c r="B11" s="154" t="s">
        <v>6</v>
      </c>
      <c r="C11" s="154" t="s">
        <v>21</v>
      </c>
      <c r="D11" s="1"/>
      <c r="E11" s="154" t="s">
        <v>21</v>
      </c>
      <c r="F11" s="154" t="s">
        <v>459</v>
      </c>
      <c r="G11" s="154" t="s">
        <v>6</v>
      </c>
      <c r="H11" s="154" t="s">
        <v>23</v>
      </c>
      <c r="I11" s="154">
        <v>10202</v>
      </c>
    </row>
    <row r="12" spans="1:9">
      <c r="A12" s="154" t="s">
        <v>455</v>
      </c>
      <c r="B12" s="154" t="s">
        <v>6</v>
      </c>
      <c r="C12" s="154" t="s">
        <v>457</v>
      </c>
      <c r="D12" s="1"/>
      <c r="E12" s="154" t="s">
        <v>457</v>
      </c>
      <c r="F12" s="154" t="s">
        <v>455</v>
      </c>
      <c r="G12" s="154" t="s">
        <v>6</v>
      </c>
      <c r="H12" s="154" t="s">
        <v>24</v>
      </c>
      <c r="I12" s="154">
        <v>30101</v>
      </c>
    </row>
    <row r="13" spans="1:9">
      <c r="A13" s="154" t="s">
        <v>456</v>
      </c>
      <c r="B13" s="154" t="s">
        <v>6</v>
      </c>
      <c r="C13" s="154" t="s">
        <v>457</v>
      </c>
      <c r="D13" s="1"/>
      <c r="E13" s="154" t="s">
        <v>457</v>
      </c>
      <c r="F13" s="154" t="s">
        <v>456</v>
      </c>
      <c r="G13" s="154" t="s">
        <v>6</v>
      </c>
      <c r="H13" s="154" t="s">
        <v>25</v>
      </c>
      <c r="I13" s="154">
        <v>30102</v>
      </c>
    </row>
    <row r="14" spans="1:9">
      <c r="A14" s="154" t="s">
        <v>26</v>
      </c>
      <c r="B14" s="154" t="s">
        <v>6</v>
      </c>
      <c r="C14" s="154" t="s">
        <v>457</v>
      </c>
      <c r="D14" s="1"/>
      <c r="E14" s="154" t="s">
        <v>457</v>
      </c>
      <c r="F14" s="154" t="s">
        <v>26</v>
      </c>
      <c r="G14" s="154" t="s">
        <v>6</v>
      </c>
      <c r="H14" s="154" t="s">
        <v>27</v>
      </c>
      <c r="I14" s="154">
        <v>30103</v>
      </c>
    </row>
    <row r="15" spans="1:9">
      <c r="A15" s="154" t="s">
        <v>28</v>
      </c>
      <c r="B15" s="154" t="s">
        <v>29</v>
      </c>
      <c r="C15" s="154" t="s">
        <v>30</v>
      </c>
      <c r="D15" s="1"/>
      <c r="E15" s="154" t="s">
        <v>30</v>
      </c>
      <c r="F15" s="154" t="s">
        <v>28</v>
      </c>
      <c r="G15" s="154" t="s">
        <v>29</v>
      </c>
      <c r="H15" s="154" t="s">
        <v>31</v>
      </c>
      <c r="I15" s="154">
        <v>10301</v>
      </c>
    </row>
    <row r="16" spans="1:9">
      <c r="A16" s="154" t="s">
        <v>32</v>
      </c>
      <c r="B16" s="154" t="s">
        <v>29</v>
      </c>
      <c r="C16" s="154" t="s">
        <v>30</v>
      </c>
      <c r="D16" s="1"/>
      <c r="E16" s="154" t="s">
        <v>30</v>
      </c>
      <c r="F16" s="154" t="s">
        <v>32</v>
      </c>
      <c r="G16" s="154" t="s">
        <v>29</v>
      </c>
      <c r="H16" s="154" t="s">
        <v>33</v>
      </c>
      <c r="I16" s="154">
        <v>10302</v>
      </c>
    </row>
    <row r="17" spans="1:9">
      <c r="A17" s="154" t="s">
        <v>34</v>
      </c>
      <c r="B17" s="154" t="s">
        <v>29</v>
      </c>
      <c r="C17" s="154" t="s">
        <v>30</v>
      </c>
      <c r="D17" s="1"/>
      <c r="E17" s="154" t="s">
        <v>30</v>
      </c>
      <c r="F17" s="154" t="s">
        <v>34</v>
      </c>
      <c r="G17" s="154" t="s">
        <v>29</v>
      </c>
      <c r="H17" s="154" t="s">
        <v>35</v>
      </c>
      <c r="I17" s="154">
        <v>10303</v>
      </c>
    </row>
    <row r="18" spans="1:9">
      <c r="A18" s="154" t="s">
        <v>36</v>
      </c>
      <c r="B18" s="154" t="s">
        <v>29</v>
      </c>
      <c r="C18" s="154" t="s">
        <v>30</v>
      </c>
      <c r="D18" s="1"/>
      <c r="E18" s="154" t="s">
        <v>30</v>
      </c>
      <c r="F18" s="154" t="s">
        <v>36</v>
      </c>
      <c r="G18" s="154" t="s">
        <v>29</v>
      </c>
      <c r="H18" s="154" t="s">
        <v>37</v>
      </c>
      <c r="I18" s="154">
        <v>10304</v>
      </c>
    </row>
    <row r="19" spans="1:9">
      <c r="A19" s="154" t="s">
        <v>38</v>
      </c>
      <c r="B19" s="154" t="s">
        <v>29</v>
      </c>
      <c r="C19" s="154" t="s">
        <v>39</v>
      </c>
      <c r="D19" s="1"/>
      <c r="E19" s="154" t="s">
        <v>39</v>
      </c>
      <c r="F19" s="154" t="s">
        <v>38</v>
      </c>
      <c r="G19" s="154" t="s">
        <v>29</v>
      </c>
      <c r="H19" s="154" t="s">
        <v>40</v>
      </c>
      <c r="I19" s="154">
        <v>10401</v>
      </c>
    </row>
    <row r="20" spans="1:9">
      <c r="A20" s="154" t="s">
        <v>41</v>
      </c>
      <c r="B20" s="154" t="s">
        <v>29</v>
      </c>
      <c r="C20" s="154" t="s">
        <v>39</v>
      </c>
      <c r="D20" s="1"/>
      <c r="E20" s="154" t="s">
        <v>39</v>
      </c>
      <c r="F20" s="154" t="s">
        <v>41</v>
      </c>
      <c r="G20" s="154" t="s">
        <v>29</v>
      </c>
      <c r="H20" s="154" t="s">
        <v>42</v>
      </c>
      <c r="I20" s="154">
        <v>10402</v>
      </c>
    </row>
    <row r="21" spans="1:9">
      <c r="A21" s="154" t="s">
        <v>43</v>
      </c>
      <c r="B21" s="154" t="s">
        <v>29</v>
      </c>
      <c r="C21" s="154" t="s">
        <v>39</v>
      </c>
      <c r="D21" s="1"/>
      <c r="E21" s="154" t="s">
        <v>39</v>
      </c>
      <c r="F21" s="154" t="s">
        <v>43</v>
      </c>
      <c r="G21" s="154" t="s">
        <v>29</v>
      </c>
      <c r="H21" s="154" t="s">
        <v>44</v>
      </c>
      <c r="I21" s="154">
        <v>10403</v>
      </c>
    </row>
    <row r="22" spans="1:9">
      <c r="A22" s="154" t="s">
        <v>45</v>
      </c>
      <c r="B22" s="154" t="s">
        <v>29</v>
      </c>
      <c r="C22" s="154" t="s">
        <v>39</v>
      </c>
      <c r="D22" s="1"/>
      <c r="E22" s="154" t="s">
        <v>39</v>
      </c>
      <c r="F22" s="154" t="s">
        <v>45</v>
      </c>
      <c r="G22" s="154" t="s">
        <v>29</v>
      </c>
      <c r="H22" s="154" t="s">
        <v>46</v>
      </c>
      <c r="I22" s="154">
        <v>10404</v>
      </c>
    </row>
    <row r="23" spans="1:9">
      <c r="A23" s="154" t="s">
        <v>47</v>
      </c>
      <c r="B23" s="154" t="s">
        <v>29</v>
      </c>
      <c r="C23" s="154" t="s">
        <v>39</v>
      </c>
      <c r="D23" s="1"/>
      <c r="E23" s="154" t="s">
        <v>39</v>
      </c>
      <c r="F23" s="154" t="s">
        <v>47</v>
      </c>
      <c r="G23" s="154" t="s">
        <v>29</v>
      </c>
      <c r="H23" s="154" t="s">
        <v>48</v>
      </c>
      <c r="I23" s="154">
        <v>10405</v>
      </c>
    </row>
    <row r="24" spans="1:9">
      <c r="A24" s="154" t="s">
        <v>49</v>
      </c>
      <c r="B24" s="154" t="s">
        <v>29</v>
      </c>
      <c r="C24" s="154" t="s">
        <v>39</v>
      </c>
      <c r="D24" s="1"/>
      <c r="E24" s="154" t="s">
        <v>39</v>
      </c>
      <c r="F24" s="154" t="s">
        <v>49</v>
      </c>
      <c r="G24" s="154" t="s">
        <v>29</v>
      </c>
      <c r="H24" s="154" t="s">
        <v>50</v>
      </c>
      <c r="I24" s="154">
        <v>10406</v>
      </c>
    </row>
    <row r="25" spans="1:9">
      <c r="A25" s="154" t="s">
        <v>51</v>
      </c>
      <c r="B25" s="154" t="s">
        <v>29</v>
      </c>
      <c r="C25" s="154" t="s">
        <v>39</v>
      </c>
      <c r="D25" s="1"/>
      <c r="E25" s="154" t="s">
        <v>39</v>
      </c>
      <c r="F25" s="154" t="s">
        <v>51</v>
      </c>
      <c r="G25" s="154" t="s">
        <v>29</v>
      </c>
      <c r="H25" s="154" t="s">
        <v>52</v>
      </c>
      <c r="I25" s="154">
        <v>10407</v>
      </c>
    </row>
    <row r="26" spans="1:9">
      <c r="A26" s="154" t="s">
        <v>53</v>
      </c>
      <c r="B26" s="154" t="s">
        <v>29</v>
      </c>
      <c r="C26" s="154" t="s">
        <v>39</v>
      </c>
      <c r="D26" s="1"/>
      <c r="E26" s="154" t="s">
        <v>39</v>
      </c>
      <c r="F26" s="154" t="s">
        <v>53</v>
      </c>
      <c r="G26" s="154" t="s">
        <v>29</v>
      </c>
      <c r="H26" s="154" t="s">
        <v>54</v>
      </c>
      <c r="I26" s="154">
        <v>10408</v>
      </c>
    </row>
    <row r="27" spans="1:9">
      <c r="A27" s="154" t="s">
        <v>55</v>
      </c>
      <c r="B27" s="154" t="s">
        <v>29</v>
      </c>
      <c r="C27" s="154" t="s">
        <v>39</v>
      </c>
      <c r="D27" s="1"/>
      <c r="E27" s="154" t="s">
        <v>39</v>
      </c>
      <c r="F27" s="154" t="s">
        <v>55</v>
      </c>
      <c r="G27" s="154" t="s">
        <v>29</v>
      </c>
      <c r="H27" s="154" t="s">
        <v>56</v>
      </c>
      <c r="I27" s="154">
        <v>10409</v>
      </c>
    </row>
    <row r="28" spans="1:9">
      <c r="A28" s="154" t="s">
        <v>57</v>
      </c>
      <c r="B28" s="154" t="s">
        <v>29</v>
      </c>
      <c r="C28" s="154" t="s">
        <v>39</v>
      </c>
      <c r="D28" s="1"/>
      <c r="E28" s="154" t="s">
        <v>39</v>
      </c>
      <c r="F28" s="154" t="s">
        <v>57</v>
      </c>
      <c r="G28" s="154" t="s">
        <v>29</v>
      </c>
      <c r="H28" s="154" t="s">
        <v>58</v>
      </c>
      <c r="I28" s="154">
        <v>10410</v>
      </c>
    </row>
    <row r="29" spans="1:9">
      <c r="A29" s="154" t="s">
        <v>59</v>
      </c>
      <c r="B29" s="154" t="s">
        <v>29</v>
      </c>
      <c r="C29" s="154" t="s">
        <v>60</v>
      </c>
      <c r="D29" s="1"/>
      <c r="E29" s="154" t="s">
        <v>60</v>
      </c>
      <c r="F29" s="154" t="s">
        <v>59</v>
      </c>
      <c r="G29" s="154" t="s">
        <v>29</v>
      </c>
      <c r="H29" s="154" t="s">
        <v>61</v>
      </c>
      <c r="I29" s="154">
        <v>20201</v>
      </c>
    </row>
    <row r="30" spans="1:9">
      <c r="A30" s="154" t="s">
        <v>62</v>
      </c>
      <c r="B30" s="154" t="s">
        <v>29</v>
      </c>
      <c r="C30" s="154" t="s">
        <v>60</v>
      </c>
      <c r="D30" s="1"/>
      <c r="E30" s="154" t="s">
        <v>60</v>
      </c>
      <c r="F30" s="154" t="s">
        <v>62</v>
      </c>
      <c r="G30" s="154" t="s">
        <v>29</v>
      </c>
      <c r="H30" s="154" t="s">
        <v>63</v>
      </c>
      <c r="I30" s="154">
        <v>20202</v>
      </c>
    </row>
    <row r="31" spans="1:9">
      <c r="A31" s="154" t="s">
        <v>64</v>
      </c>
      <c r="B31" s="154" t="s">
        <v>29</v>
      </c>
      <c r="C31" s="154" t="s">
        <v>60</v>
      </c>
      <c r="D31" s="1"/>
      <c r="E31" s="154" t="s">
        <v>60</v>
      </c>
      <c r="F31" s="154" t="s">
        <v>64</v>
      </c>
      <c r="G31" s="154" t="s">
        <v>29</v>
      </c>
      <c r="H31" s="154" t="s">
        <v>65</v>
      </c>
      <c r="I31" s="154">
        <v>20204</v>
      </c>
    </row>
    <row r="32" spans="1:9">
      <c r="A32" s="154" t="s">
        <v>66</v>
      </c>
      <c r="B32" s="154" t="s">
        <v>29</v>
      </c>
      <c r="C32" s="154" t="s">
        <v>60</v>
      </c>
      <c r="D32" s="1"/>
      <c r="E32" s="154" t="s">
        <v>60</v>
      </c>
      <c r="F32" s="154" t="s">
        <v>66</v>
      </c>
      <c r="G32" s="154" t="s">
        <v>29</v>
      </c>
      <c r="H32" s="154" t="s">
        <v>67</v>
      </c>
      <c r="I32" s="154">
        <v>20205</v>
      </c>
    </row>
    <row r="33" spans="1:9">
      <c r="A33" s="154" t="s">
        <v>68</v>
      </c>
      <c r="B33" s="154" t="s">
        <v>29</v>
      </c>
      <c r="C33" s="154" t="s">
        <v>60</v>
      </c>
      <c r="D33" s="1"/>
      <c r="E33" s="154" t="s">
        <v>60</v>
      </c>
      <c r="F33" s="154" t="s">
        <v>68</v>
      </c>
      <c r="G33" s="154" t="s">
        <v>29</v>
      </c>
      <c r="H33" s="154" t="s">
        <v>69</v>
      </c>
      <c r="I33" s="154">
        <v>20207</v>
      </c>
    </row>
    <row r="34" spans="1:9">
      <c r="A34" s="154" t="s">
        <v>504</v>
      </c>
      <c r="B34" s="154" t="s">
        <v>29</v>
      </c>
      <c r="C34" s="154" t="s">
        <v>503</v>
      </c>
      <c r="D34" s="1"/>
      <c r="E34" s="154" t="s">
        <v>503</v>
      </c>
      <c r="F34" s="154" t="s">
        <v>504</v>
      </c>
      <c r="G34" s="154" t="s">
        <v>29</v>
      </c>
      <c r="H34" s="154" t="s">
        <v>70</v>
      </c>
      <c r="I34" s="154">
        <v>30202</v>
      </c>
    </row>
    <row r="35" spans="1:9">
      <c r="A35" s="154" t="s">
        <v>505</v>
      </c>
      <c r="B35" s="154" t="s">
        <v>71</v>
      </c>
      <c r="C35" s="154" t="s">
        <v>72</v>
      </c>
      <c r="D35" s="1"/>
      <c r="E35" s="154" t="s">
        <v>72</v>
      </c>
      <c r="F35" s="154" t="s">
        <v>505</v>
      </c>
      <c r="G35" s="154" t="s">
        <v>71</v>
      </c>
      <c r="H35" s="154" t="s">
        <v>73</v>
      </c>
      <c r="I35" s="154">
        <v>20301</v>
      </c>
    </row>
    <row r="36" spans="1:9">
      <c r="A36" s="154" t="s">
        <v>76</v>
      </c>
      <c r="B36" s="154" t="s">
        <v>71</v>
      </c>
      <c r="C36" s="154" t="s">
        <v>72</v>
      </c>
      <c r="D36" s="1"/>
      <c r="E36" s="154" t="s">
        <v>72</v>
      </c>
      <c r="F36" s="154" t="s">
        <v>76</v>
      </c>
      <c r="G36" s="154" t="s">
        <v>71</v>
      </c>
      <c r="H36" s="154" t="s">
        <v>74</v>
      </c>
      <c r="I36" s="154">
        <v>20302</v>
      </c>
    </row>
    <row r="37" spans="1:9">
      <c r="A37" s="154" t="s">
        <v>78</v>
      </c>
      <c r="B37" s="154" t="s">
        <v>71</v>
      </c>
      <c r="C37" s="154" t="s">
        <v>72</v>
      </c>
      <c r="D37" s="1"/>
      <c r="E37" s="154" t="s">
        <v>72</v>
      </c>
      <c r="F37" s="154" t="s">
        <v>78</v>
      </c>
      <c r="G37" s="154" t="s">
        <v>71</v>
      </c>
      <c r="H37" s="154" t="s">
        <v>75</v>
      </c>
      <c r="I37" s="154">
        <v>20303</v>
      </c>
    </row>
    <row r="38" spans="1:9">
      <c r="A38" s="154" t="s">
        <v>80</v>
      </c>
      <c r="B38" s="154" t="s">
        <v>71</v>
      </c>
      <c r="C38" s="154" t="s">
        <v>72</v>
      </c>
      <c r="D38" s="1"/>
      <c r="E38" s="154" t="s">
        <v>72</v>
      </c>
      <c r="F38" s="154" t="s">
        <v>80</v>
      </c>
      <c r="G38" s="154" t="s">
        <v>71</v>
      </c>
      <c r="H38" s="154" t="s">
        <v>77</v>
      </c>
      <c r="I38" s="154">
        <v>20304</v>
      </c>
    </row>
    <row r="39" spans="1:9">
      <c r="A39" s="154" t="s">
        <v>82</v>
      </c>
      <c r="B39" s="154" t="s">
        <v>71</v>
      </c>
      <c r="C39" s="154" t="s">
        <v>72</v>
      </c>
      <c r="D39" s="1"/>
      <c r="E39" s="154" t="s">
        <v>72</v>
      </c>
      <c r="F39" s="154" t="s">
        <v>82</v>
      </c>
      <c r="G39" s="154" t="s">
        <v>71</v>
      </c>
      <c r="H39" s="154" t="s">
        <v>79</v>
      </c>
      <c r="I39" s="154">
        <v>20305</v>
      </c>
    </row>
    <row r="40" spans="1:9">
      <c r="A40" s="154" t="s">
        <v>84</v>
      </c>
      <c r="B40" s="154" t="s">
        <v>71</v>
      </c>
      <c r="C40" s="154" t="s">
        <v>72</v>
      </c>
      <c r="D40" s="1"/>
      <c r="E40" s="154" t="s">
        <v>72</v>
      </c>
      <c r="F40" s="154" t="s">
        <v>84</v>
      </c>
      <c r="G40" s="154" t="s">
        <v>71</v>
      </c>
      <c r="H40" s="154" t="s">
        <v>81</v>
      </c>
      <c r="I40" s="154">
        <v>20306</v>
      </c>
    </row>
    <row r="41" spans="1:9">
      <c r="A41" s="154" t="s">
        <v>86</v>
      </c>
      <c r="B41" s="154" t="s">
        <v>71</v>
      </c>
      <c r="C41" s="154" t="s">
        <v>72</v>
      </c>
      <c r="D41" s="1"/>
      <c r="E41" s="154" t="s">
        <v>72</v>
      </c>
      <c r="F41" s="154" t="s">
        <v>86</v>
      </c>
      <c r="G41" s="154" t="s">
        <v>71</v>
      </c>
      <c r="H41" s="154" t="s">
        <v>83</v>
      </c>
      <c r="I41" s="154">
        <v>20307</v>
      </c>
    </row>
    <row r="42" spans="1:9">
      <c r="A42" s="154" t="s">
        <v>88</v>
      </c>
      <c r="B42" s="154" t="s">
        <v>71</v>
      </c>
      <c r="C42" s="154" t="s">
        <v>72</v>
      </c>
      <c r="D42" s="1"/>
      <c r="E42" s="154" t="s">
        <v>72</v>
      </c>
      <c r="F42" s="154" t="s">
        <v>88</v>
      </c>
      <c r="G42" s="154" t="s">
        <v>71</v>
      </c>
      <c r="H42" s="154" t="s">
        <v>85</v>
      </c>
      <c r="I42" s="154">
        <v>20308</v>
      </c>
    </row>
    <row r="43" spans="1:9">
      <c r="A43" s="154" t="s">
        <v>90</v>
      </c>
      <c r="B43" s="154" t="s">
        <v>71</v>
      </c>
      <c r="C43" s="154" t="s">
        <v>72</v>
      </c>
      <c r="D43" s="1"/>
      <c r="E43" s="154" t="s">
        <v>72</v>
      </c>
      <c r="F43" s="154" t="s">
        <v>90</v>
      </c>
      <c r="G43" s="154" t="s">
        <v>71</v>
      </c>
      <c r="H43" s="154" t="s">
        <v>87</v>
      </c>
      <c r="I43" s="154">
        <v>20309</v>
      </c>
    </row>
    <row r="44" spans="1:9">
      <c r="A44" s="154" t="s">
        <v>92</v>
      </c>
      <c r="B44" s="154" t="s">
        <v>71</v>
      </c>
      <c r="C44" s="154" t="s">
        <v>72</v>
      </c>
      <c r="D44" s="1"/>
      <c r="E44" s="154" t="s">
        <v>72</v>
      </c>
      <c r="F44" s="154" t="s">
        <v>92</v>
      </c>
      <c r="G44" s="154" t="s">
        <v>71</v>
      </c>
      <c r="H44" s="154" t="s">
        <v>89</v>
      </c>
      <c r="I44" s="154">
        <v>20310</v>
      </c>
    </row>
    <row r="45" spans="1:9">
      <c r="A45" s="154" t="s">
        <v>506</v>
      </c>
      <c r="B45" s="154" t="s">
        <v>71</v>
      </c>
      <c r="C45" s="154" t="s">
        <v>503</v>
      </c>
      <c r="D45" s="1"/>
      <c r="E45" s="154" t="s">
        <v>503</v>
      </c>
      <c r="F45" s="154" t="s">
        <v>506</v>
      </c>
      <c r="G45" s="154" t="s">
        <v>71</v>
      </c>
      <c r="H45" s="154" t="s">
        <v>91</v>
      </c>
      <c r="I45" s="154">
        <v>30201</v>
      </c>
    </row>
    <row r="46" spans="1:9">
      <c r="A46" s="154" t="s">
        <v>95</v>
      </c>
      <c r="B46" s="154" t="s">
        <v>71</v>
      </c>
      <c r="C46" s="154" t="s">
        <v>96</v>
      </c>
      <c r="D46" s="1"/>
      <c r="E46" s="154" t="s">
        <v>96</v>
      </c>
      <c r="F46" s="154" t="s">
        <v>95</v>
      </c>
      <c r="G46" s="154" t="s">
        <v>71</v>
      </c>
      <c r="H46" s="154" t="s">
        <v>93</v>
      </c>
      <c r="I46" s="154">
        <v>50501</v>
      </c>
    </row>
    <row r="47" spans="1:9">
      <c r="A47" s="154" t="s">
        <v>98</v>
      </c>
      <c r="B47" s="154" t="s">
        <v>71</v>
      </c>
      <c r="C47" s="154" t="s">
        <v>96</v>
      </c>
      <c r="D47" s="1"/>
      <c r="E47" s="154" t="s">
        <v>96</v>
      </c>
      <c r="F47" s="154" t="s">
        <v>98</v>
      </c>
      <c r="G47" s="154" t="s">
        <v>71</v>
      </c>
      <c r="H47" s="154" t="s">
        <v>94</v>
      </c>
      <c r="I47" s="154">
        <v>50502</v>
      </c>
    </row>
    <row r="48" spans="1:9">
      <c r="A48" s="154" t="s">
        <v>100</v>
      </c>
      <c r="B48" s="154" t="s">
        <v>71</v>
      </c>
      <c r="C48" s="154" t="s">
        <v>96</v>
      </c>
      <c r="D48" s="1"/>
      <c r="E48" s="154" t="s">
        <v>96</v>
      </c>
      <c r="F48" s="154" t="s">
        <v>100</v>
      </c>
      <c r="G48" s="154" t="s">
        <v>71</v>
      </c>
      <c r="H48" s="154" t="s">
        <v>97</v>
      </c>
      <c r="I48" s="154">
        <v>50503</v>
      </c>
    </row>
    <row r="49" spans="1:9">
      <c r="A49" s="154" t="s">
        <v>103</v>
      </c>
      <c r="B49" s="154" t="s">
        <v>104</v>
      </c>
      <c r="C49" s="154" t="s">
        <v>105</v>
      </c>
      <c r="D49" s="1"/>
      <c r="E49" s="154" t="s">
        <v>105</v>
      </c>
      <c r="F49" s="154" t="s">
        <v>103</v>
      </c>
      <c r="G49" s="154" t="s">
        <v>104</v>
      </c>
      <c r="H49" s="154" t="s">
        <v>99</v>
      </c>
      <c r="I49" s="154">
        <v>10601</v>
      </c>
    </row>
    <row r="50" spans="1:9">
      <c r="A50" s="154" t="s">
        <v>107</v>
      </c>
      <c r="B50" s="154" t="s">
        <v>104</v>
      </c>
      <c r="C50" s="154" t="s">
        <v>105</v>
      </c>
      <c r="D50" s="1"/>
      <c r="E50" s="154" t="s">
        <v>105</v>
      </c>
      <c r="F50" s="154" t="s">
        <v>107</v>
      </c>
      <c r="G50" s="154" t="s">
        <v>104</v>
      </c>
      <c r="H50" s="154" t="s">
        <v>101</v>
      </c>
      <c r="I50" s="154">
        <v>10602</v>
      </c>
    </row>
    <row r="51" spans="1:9">
      <c r="A51" s="154" t="s">
        <v>109</v>
      </c>
      <c r="B51" s="154" t="s">
        <v>104</v>
      </c>
      <c r="C51" s="154" t="s">
        <v>105</v>
      </c>
      <c r="D51" s="1"/>
      <c r="E51" s="154" t="s">
        <v>105</v>
      </c>
      <c r="F51" s="154" t="s">
        <v>109</v>
      </c>
      <c r="G51" s="154" t="s">
        <v>104</v>
      </c>
      <c r="H51" s="154" t="s">
        <v>102</v>
      </c>
      <c r="I51" s="154">
        <v>10603</v>
      </c>
    </row>
    <row r="52" spans="1:9">
      <c r="A52" s="154" t="s">
        <v>111</v>
      </c>
      <c r="B52" s="154" t="s">
        <v>104</v>
      </c>
      <c r="C52" s="154" t="s">
        <v>105</v>
      </c>
      <c r="D52" s="1"/>
      <c r="E52" s="154" t="s">
        <v>105</v>
      </c>
      <c r="F52" s="154" t="s">
        <v>111</v>
      </c>
      <c r="G52" s="154" t="s">
        <v>104</v>
      </c>
      <c r="H52" s="154" t="s">
        <v>106</v>
      </c>
      <c r="I52" s="154">
        <v>10604</v>
      </c>
    </row>
    <row r="53" spans="1:9">
      <c r="A53" s="154" t="s">
        <v>113</v>
      </c>
      <c r="B53" s="154" t="s">
        <v>104</v>
      </c>
      <c r="C53" s="154" t="s">
        <v>105</v>
      </c>
      <c r="D53" s="1"/>
      <c r="E53" s="154" t="s">
        <v>105</v>
      </c>
      <c r="F53" s="154" t="s">
        <v>113</v>
      </c>
      <c r="G53" s="154" t="s">
        <v>104</v>
      </c>
      <c r="H53" s="154" t="s">
        <v>108</v>
      </c>
      <c r="I53" s="154">
        <v>10605</v>
      </c>
    </row>
    <row r="54" spans="1:9">
      <c r="A54" s="154" t="s">
        <v>115</v>
      </c>
      <c r="B54" s="154" t="s">
        <v>104</v>
      </c>
      <c r="C54" s="154" t="s">
        <v>105</v>
      </c>
      <c r="D54" s="1"/>
      <c r="E54" s="154" t="s">
        <v>105</v>
      </c>
      <c r="F54" s="154" t="s">
        <v>115</v>
      </c>
      <c r="G54" s="154" t="s">
        <v>104</v>
      </c>
      <c r="H54" s="154" t="s">
        <v>110</v>
      </c>
      <c r="I54" s="154">
        <v>10606</v>
      </c>
    </row>
    <row r="55" spans="1:9">
      <c r="A55" s="154" t="s">
        <v>117</v>
      </c>
      <c r="B55" s="154" t="s">
        <v>104</v>
      </c>
      <c r="C55" s="154" t="s">
        <v>105</v>
      </c>
      <c r="D55" s="1"/>
      <c r="E55" s="154" t="s">
        <v>105</v>
      </c>
      <c r="F55" s="154" t="s">
        <v>117</v>
      </c>
      <c r="G55" s="154" t="s">
        <v>104</v>
      </c>
      <c r="H55" s="154" t="s">
        <v>112</v>
      </c>
      <c r="I55" s="154">
        <v>10607</v>
      </c>
    </row>
    <row r="56" spans="1:9">
      <c r="A56" s="154" t="s">
        <v>119</v>
      </c>
      <c r="B56" s="154" t="s">
        <v>104</v>
      </c>
      <c r="C56" s="154" t="s">
        <v>105</v>
      </c>
      <c r="D56" s="1"/>
      <c r="E56" s="154" t="s">
        <v>105</v>
      </c>
      <c r="F56" s="154" t="s">
        <v>119</v>
      </c>
      <c r="G56" s="154" t="s">
        <v>104</v>
      </c>
      <c r="H56" s="154" t="s">
        <v>114</v>
      </c>
      <c r="I56" s="154">
        <v>10608</v>
      </c>
    </row>
    <row r="57" spans="1:9">
      <c r="A57" s="154" t="s">
        <v>212</v>
      </c>
      <c r="B57" s="154" t="s">
        <v>104</v>
      </c>
      <c r="C57" s="154" t="s">
        <v>60</v>
      </c>
      <c r="D57" s="1"/>
      <c r="E57" s="154" t="s">
        <v>60</v>
      </c>
      <c r="F57" s="154" t="s">
        <v>212</v>
      </c>
      <c r="G57" s="154" t="s">
        <v>104</v>
      </c>
      <c r="H57" s="154" t="s">
        <v>116</v>
      </c>
      <c r="I57" s="154">
        <v>20203</v>
      </c>
    </row>
    <row r="58" spans="1:9">
      <c r="A58" s="154" t="s">
        <v>214</v>
      </c>
      <c r="B58" s="154" t="s">
        <v>104</v>
      </c>
      <c r="C58" s="154" t="s">
        <v>60</v>
      </c>
      <c r="D58" s="1"/>
      <c r="E58" s="154" t="s">
        <v>60</v>
      </c>
      <c r="F58" s="154" t="s">
        <v>214</v>
      </c>
      <c r="G58" s="154" t="s">
        <v>104</v>
      </c>
      <c r="H58" s="154" t="s">
        <v>118</v>
      </c>
      <c r="I58" s="154">
        <v>20206</v>
      </c>
    </row>
    <row r="59" spans="1:9">
      <c r="A59" s="154" t="s">
        <v>121</v>
      </c>
      <c r="B59" s="154" t="s">
        <v>104</v>
      </c>
      <c r="C59" s="154" t="s">
        <v>122</v>
      </c>
      <c r="D59" s="1"/>
      <c r="E59" s="154" t="s">
        <v>122</v>
      </c>
      <c r="F59" s="154" t="s">
        <v>121</v>
      </c>
      <c r="G59" s="154" t="s">
        <v>104</v>
      </c>
      <c r="H59" s="154" t="s">
        <v>120</v>
      </c>
      <c r="I59" s="154">
        <v>40101</v>
      </c>
    </row>
    <row r="60" spans="1:9">
      <c r="A60" s="154" t="s">
        <v>507</v>
      </c>
      <c r="B60" s="154" t="s">
        <v>104</v>
      </c>
      <c r="C60" s="154" t="s">
        <v>122</v>
      </c>
      <c r="D60" s="1"/>
      <c r="E60" s="154" t="s">
        <v>122</v>
      </c>
      <c r="F60" s="154" t="s">
        <v>507</v>
      </c>
      <c r="G60" s="154" t="s">
        <v>104</v>
      </c>
      <c r="H60" s="154" t="s">
        <v>123</v>
      </c>
      <c r="I60" s="154">
        <v>40102</v>
      </c>
    </row>
    <row r="61" spans="1:9">
      <c r="A61" s="154" t="s">
        <v>508</v>
      </c>
      <c r="B61" s="154" t="s">
        <v>104</v>
      </c>
      <c r="C61" s="154" t="s">
        <v>122</v>
      </c>
      <c r="D61" s="1"/>
      <c r="E61" s="154" t="s">
        <v>122</v>
      </c>
      <c r="F61" s="154" t="s">
        <v>508</v>
      </c>
      <c r="G61" s="154" t="s">
        <v>104</v>
      </c>
      <c r="H61" s="154" t="s">
        <v>124</v>
      </c>
      <c r="I61" s="154">
        <v>40103</v>
      </c>
    </row>
    <row r="62" spans="1:9">
      <c r="A62" s="154" t="s">
        <v>126</v>
      </c>
      <c r="B62" s="154" t="s">
        <v>104</v>
      </c>
      <c r="C62" s="154" t="s">
        <v>122</v>
      </c>
      <c r="D62" s="1"/>
      <c r="E62" s="154" t="s">
        <v>122</v>
      </c>
      <c r="F62" s="154" t="s">
        <v>126</v>
      </c>
      <c r="G62" s="154" t="s">
        <v>104</v>
      </c>
      <c r="H62" s="154" t="s">
        <v>125</v>
      </c>
      <c r="I62" s="154">
        <v>40104</v>
      </c>
    </row>
    <row r="63" spans="1:9">
      <c r="A63" s="154" t="s">
        <v>128</v>
      </c>
      <c r="B63" s="154" t="s">
        <v>104</v>
      </c>
      <c r="C63" s="154" t="s">
        <v>122</v>
      </c>
      <c r="D63" s="1"/>
      <c r="E63" s="154" t="s">
        <v>122</v>
      </c>
      <c r="F63" s="154" t="s">
        <v>128</v>
      </c>
      <c r="G63" s="154" t="s">
        <v>104</v>
      </c>
      <c r="H63" s="154" t="s">
        <v>127</v>
      </c>
      <c r="I63" s="154">
        <v>40105</v>
      </c>
    </row>
    <row r="64" spans="1:9">
      <c r="A64" s="154" t="s">
        <v>130</v>
      </c>
      <c r="B64" s="154" t="s">
        <v>104</v>
      </c>
      <c r="C64" s="154" t="s">
        <v>122</v>
      </c>
      <c r="D64" s="1"/>
      <c r="E64" s="154" t="s">
        <v>122</v>
      </c>
      <c r="F64" s="154" t="s">
        <v>130</v>
      </c>
      <c r="G64" s="154" t="s">
        <v>104</v>
      </c>
      <c r="H64" s="154" t="s">
        <v>129</v>
      </c>
      <c r="I64" s="154">
        <v>40106</v>
      </c>
    </row>
    <row r="65" spans="1:9">
      <c r="A65" s="154" t="s">
        <v>509</v>
      </c>
      <c r="B65" s="154" t="s">
        <v>104</v>
      </c>
      <c r="C65" s="154" t="s">
        <v>122</v>
      </c>
      <c r="D65" s="1"/>
      <c r="E65" s="154" t="s">
        <v>122</v>
      </c>
      <c r="F65" s="154" t="s">
        <v>509</v>
      </c>
      <c r="G65" s="154" t="s">
        <v>104</v>
      </c>
      <c r="H65" s="154" t="s">
        <v>131</v>
      </c>
      <c r="I65" s="154">
        <v>40107</v>
      </c>
    </row>
    <row r="66" spans="1:9">
      <c r="A66" s="154" t="s">
        <v>132</v>
      </c>
      <c r="B66" s="154" t="s">
        <v>104</v>
      </c>
      <c r="C66" s="154" t="s">
        <v>122</v>
      </c>
      <c r="D66" s="1"/>
      <c r="E66" s="154" t="s">
        <v>122</v>
      </c>
      <c r="F66" s="154" t="s">
        <v>132</v>
      </c>
      <c r="G66" s="154" t="s">
        <v>104</v>
      </c>
      <c r="H66" s="154" t="s">
        <v>133</v>
      </c>
      <c r="I66" s="154">
        <v>40108</v>
      </c>
    </row>
    <row r="67" spans="1:9">
      <c r="A67" s="154" t="s">
        <v>134</v>
      </c>
      <c r="B67" s="154" t="s">
        <v>104</v>
      </c>
      <c r="C67" s="154" t="s">
        <v>122</v>
      </c>
      <c r="D67" s="1"/>
      <c r="E67" s="154" t="s">
        <v>122</v>
      </c>
      <c r="F67" s="154" t="s">
        <v>134</v>
      </c>
      <c r="G67" s="154" t="s">
        <v>104</v>
      </c>
      <c r="H67" s="154" t="s">
        <v>135</v>
      </c>
      <c r="I67" s="154">
        <v>40109</v>
      </c>
    </row>
    <row r="68" spans="1:9">
      <c r="A68" s="154" t="s">
        <v>510</v>
      </c>
      <c r="B68" s="154" t="s">
        <v>104</v>
      </c>
      <c r="C68" s="154" t="s">
        <v>122</v>
      </c>
      <c r="D68" s="1"/>
      <c r="E68" s="154" t="s">
        <v>122</v>
      </c>
      <c r="F68" s="154" t="s">
        <v>510</v>
      </c>
      <c r="G68" s="154" t="s">
        <v>104</v>
      </c>
      <c r="H68" s="154" t="s">
        <v>136</v>
      </c>
      <c r="I68" s="154">
        <v>40110</v>
      </c>
    </row>
    <row r="69" spans="1:9">
      <c r="A69" s="154" t="s">
        <v>511</v>
      </c>
      <c r="B69" s="154" t="s">
        <v>104</v>
      </c>
      <c r="C69" s="154" t="s">
        <v>122</v>
      </c>
      <c r="D69" s="1"/>
      <c r="E69" s="154" t="s">
        <v>122</v>
      </c>
      <c r="F69" s="154" t="s">
        <v>511</v>
      </c>
      <c r="G69" s="154" t="s">
        <v>104</v>
      </c>
      <c r="H69" s="154" t="s">
        <v>138</v>
      </c>
      <c r="I69" s="154">
        <v>40111</v>
      </c>
    </row>
    <row r="70" spans="1:9">
      <c r="A70" s="154" t="s">
        <v>137</v>
      </c>
      <c r="B70" s="154" t="s">
        <v>104</v>
      </c>
      <c r="C70" s="154" t="s">
        <v>122</v>
      </c>
      <c r="D70" s="1"/>
      <c r="E70" s="154" t="s">
        <v>122</v>
      </c>
      <c r="F70" s="154" t="s">
        <v>137</v>
      </c>
      <c r="G70" s="154" t="s">
        <v>104</v>
      </c>
      <c r="H70" s="154" t="s">
        <v>140</v>
      </c>
      <c r="I70" s="154">
        <v>40112</v>
      </c>
    </row>
    <row r="71" spans="1:9">
      <c r="A71" s="154" t="s">
        <v>139</v>
      </c>
      <c r="B71" s="154" t="s">
        <v>104</v>
      </c>
      <c r="C71" s="154" t="s">
        <v>122</v>
      </c>
      <c r="D71" s="1"/>
      <c r="E71" s="154" t="s">
        <v>122</v>
      </c>
      <c r="F71" s="154" t="s">
        <v>139</v>
      </c>
      <c r="G71" s="154" t="s">
        <v>104</v>
      </c>
      <c r="H71" s="154" t="s">
        <v>142</v>
      </c>
      <c r="I71" s="154">
        <v>40201</v>
      </c>
    </row>
    <row r="72" spans="1:9">
      <c r="A72" s="154" t="s">
        <v>512</v>
      </c>
      <c r="B72" s="154" t="s">
        <v>104</v>
      </c>
      <c r="C72" s="154" t="s">
        <v>122</v>
      </c>
      <c r="D72" s="1"/>
      <c r="E72" s="154" t="s">
        <v>122</v>
      </c>
      <c r="F72" s="154" t="s">
        <v>512</v>
      </c>
      <c r="G72" s="154" t="s">
        <v>104</v>
      </c>
      <c r="H72" s="154" t="s">
        <v>143</v>
      </c>
      <c r="I72" s="154">
        <v>40202</v>
      </c>
    </row>
    <row r="73" spans="1:9">
      <c r="A73" s="154" t="s">
        <v>141</v>
      </c>
      <c r="B73" s="154" t="s">
        <v>104</v>
      </c>
      <c r="C73" s="154" t="s">
        <v>122</v>
      </c>
      <c r="D73" s="1"/>
      <c r="E73" s="154" t="s">
        <v>122</v>
      </c>
      <c r="F73" s="154" t="s">
        <v>141</v>
      </c>
      <c r="G73" s="154" t="s">
        <v>104</v>
      </c>
      <c r="H73" s="154" t="s">
        <v>145</v>
      </c>
      <c r="I73" s="154">
        <v>40203</v>
      </c>
    </row>
    <row r="74" spans="1:9">
      <c r="A74" s="154" t="s">
        <v>460</v>
      </c>
      <c r="B74" s="154" t="s">
        <v>104</v>
      </c>
      <c r="C74" s="154" t="s">
        <v>122</v>
      </c>
      <c r="D74" s="1"/>
      <c r="E74" s="154" t="s">
        <v>122</v>
      </c>
      <c r="F74" s="154" t="s">
        <v>460</v>
      </c>
      <c r="G74" s="154" t="s">
        <v>104</v>
      </c>
      <c r="H74" s="154" t="s">
        <v>147</v>
      </c>
      <c r="I74" s="154">
        <v>40301</v>
      </c>
    </row>
    <row r="75" spans="1:9">
      <c r="A75" s="154" t="s">
        <v>461</v>
      </c>
      <c r="B75" s="154" t="s">
        <v>104</v>
      </c>
      <c r="C75" s="154" t="s">
        <v>122</v>
      </c>
      <c r="D75" s="1"/>
      <c r="E75" s="154" t="s">
        <v>122</v>
      </c>
      <c r="F75" s="154" t="s">
        <v>461</v>
      </c>
      <c r="G75" s="154" t="s">
        <v>104</v>
      </c>
      <c r="H75" s="154" t="s">
        <v>149</v>
      </c>
      <c r="I75" s="154">
        <v>40302</v>
      </c>
    </row>
    <row r="76" spans="1:9">
      <c r="A76" s="154" t="s">
        <v>462</v>
      </c>
      <c r="B76" s="154" t="s">
        <v>104</v>
      </c>
      <c r="C76" s="154" t="s">
        <v>122</v>
      </c>
      <c r="D76" s="1"/>
      <c r="E76" s="154" t="s">
        <v>122</v>
      </c>
      <c r="F76" s="154" t="s">
        <v>462</v>
      </c>
      <c r="G76" s="154" t="s">
        <v>104</v>
      </c>
      <c r="H76" s="154" t="s">
        <v>151</v>
      </c>
      <c r="I76" s="154">
        <v>40303</v>
      </c>
    </row>
    <row r="77" spans="1:9">
      <c r="A77" s="154" t="s">
        <v>144</v>
      </c>
      <c r="B77" s="154" t="s">
        <v>104</v>
      </c>
      <c r="C77" s="154" t="s">
        <v>122</v>
      </c>
      <c r="D77" s="1"/>
      <c r="E77" s="154" t="s">
        <v>122</v>
      </c>
      <c r="F77" s="154" t="s">
        <v>144</v>
      </c>
      <c r="G77" s="154" t="s">
        <v>104</v>
      </c>
      <c r="H77" s="154" t="s">
        <v>153</v>
      </c>
      <c r="I77" s="154">
        <v>40401</v>
      </c>
    </row>
    <row r="78" spans="1:9">
      <c r="A78" s="154" t="s">
        <v>146</v>
      </c>
      <c r="B78" s="154" t="s">
        <v>104</v>
      </c>
      <c r="C78" s="154" t="s">
        <v>122</v>
      </c>
      <c r="D78" s="1"/>
      <c r="E78" s="154" t="s">
        <v>122</v>
      </c>
      <c r="F78" s="154" t="s">
        <v>146</v>
      </c>
      <c r="G78" s="154" t="s">
        <v>104</v>
      </c>
      <c r="H78" s="154" t="s">
        <v>155</v>
      </c>
      <c r="I78" s="154">
        <v>40402</v>
      </c>
    </row>
    <row r="79" spans="1:9">
      <c r="A79" s="154" t="s">
        <v>148</v>
      </c>
      <c r="B79" s="154" t="s">
        <v>104</v>
      </c>
      <c r="C79" s="154" t="s">
        <v>122</v>
      </c>
      <c r="D79" s="1"/>
      <c r="E79" s="154" t="s">
        <v>122</v>
      </c>
      <c r="F79" s="154" t="s">
        <v>148</v>
      </c>
      <c r="G79" s="154" t="s">
        <v>104</v>
      </c>
      <c r="H79" s="154" t="s">
        <v>157</v>
      </c>
      <c r="I79" s="154">
        <v>40403</v>
      </c>
    </row>
    <row r="80" spans="1:9">
      <c r="A80" s="154" t="s">
        <v>190</v>
      </c>
      <c r="B80" s="154" t="s">
        <v>104</v>
      </c>
      <c r="C80" s="154" t="s">
        <v>122</v>
      </c>
      <c r="D80" s="1"/>
      <c r="E80" s="154" t="s">
        <v>122</v>
      </c>
      <c r="F80" s="154" t="s">
        <v>190</v>
      </c>
      <c r="G80" s="154" t="s">
        <v>104</v>
      </c>
      <c r="H80" s="154" t="s">
        <v>159</v>
      </c>
      <c r="I80" s="154">
        <v>40404</v>
      </c>
    </row>
    <row r="81" spans="1:9">
      <c r="A81" s="154" t="s">
        <v>192</v>
      </c>
      <c r="B81" s="154" t="s">
        <v>104</v>
      </c>
      <c r="C81" s="154" t="s">
        <v>122</v>
      </c>
      <c r="D81" s="1"/>
      <c r="E81" s="154" t="s">
        <v>122</v>
      </c>
      <c r="F81" s="154" t="s">
        <v>192</v>
      </c>
      <c r="G81" s="154" t="s">
        <v>104</v>
      </c>
      <c r="H81" s="154" t="s">
        <v>161</v>
      </c>
      <c r="I81" s="154">
        <v>40405</v>
      </c>
    </row>
    <row r="82" spans="1:9">
      <c r="A82" s="154" t="s">
        <v>150</v>
      </c>
      <c r="B82" s="154" t="s">
        <v>104</v>
      </c>
      <c r="C82" s="154" t="s">
        <v>122</v>
      </c>
      <c r="D82" s="1"/>
      <c r="E82" s="154" t="s">
        <v>122</v>
      </c>
      <c r="F82" s="154" t="s">
        <v>150</v>
      </c>
      <c r="G82" s="154" t="s">
        <v>104</v>
      </c>
      <c r="H82" s="154" t="s">
        <v>163</v>
      </c>
      <c r="I82" s="154">
        <v>40406</v>
      </c>
    </row>
    <row r="83" spans="1:9">
      <c r="A83" s="154" t="s">
        <v>152</v>
      </c>
      <c r="B83" s="154" t="s">
        <v>104</v>
      </c>
      <c r="C83" s="154" t="s">
        <v>122</v>
      </c>
      <c r="D83" s="1"/>
      <c r="E83" s="154" t="s">
        <v>122</v>
      </c>
      <c r="F83" s="154" t="s">
        <v>152</v>
      </c>
      <c r="G83" s="154" t="s">
        <v>104</v>
      </c>
      <c r="H83" s="154" t="s">
        <v>165</v>
      </c>
      <c r="I83" s="154">
        <v>40407</v>
      </c>
    </row>
    <row r="84" spans="1:9">
      <c r="A84" s="154" t="s">
        <v>154</v>
      </c>
      <c r="B84" s="154" t="s">
        <v>104</v>
      </c>
      <c r="C84" s="154" t="s">
        <v>122</v>
      </c>
      <c r="D84" s="1"/>
      <c r="E84" s="154" t="s">
        <v>122</v>
      </c>
      <c r="F84" s="154" t="s">
        <v>154</v>
      </c>
      <c r="G84" s="154" t="s">
        <v>104</v>
      </c>
      <c r="H84" s="154" t="s">
        <v>167</v>
      </c>
      <c r="I84" s="154">
        <v>40408</v>
      </c>
    </row>
    <row r="85" spans="1:9">
      <c r="A85" s="154" t="s">
        <v>156</v>
      </c>
      <c r="B85" s="154" t="s">
        <v>104</v>
      </c>
      <c r="C85" s="154" t="s">
        <v>122</v>
      </c>
      <c r="D85" s="1"/>
      <c r="E85" s="154" t="s">
        <v>122</v>
      </c>
      <c r="F85" s="154" t="s">
        <v>156</v>
      </c>
      <c r="G85" s="154" t="s">
        <v>104</v>
      </c>
      <c r="H85" s="154" t="s">
        <v>169</v>
      </c>
      <c r="I85" s="154">
        <v>40409</v>
      </c>
    </row>
    <row r="86" spans="1:9">
      <c r="A86" s="154" t="s">
        <v>194</v>
      </c>
      <c r="B86" s="154" t="s">
        <v>104</v>
      </c>
      <c r="C86" s="154" t="s">
        <v>122</v>
      </c>
      <c r="D86" s="1"/>
      <c r="E86" s="154" t="s">
        <v>122</v>
      </c>
      <c r="F86" s="154" t="s">
        <v>194</v>
      </c>
      <c r="G86" s="154" t="s">
        <v>104</v>
      </c>
      <c r="H86" s="154" t="s">
        <v>171</v>
      </c>
      <c r="I86" s="154">
        <v>40410</v>
      </c>
    </row>
    <row r="87" spans="1:9">
      <c r="A87" s="154" t="s">
        <v>196</v>
      </c>
      <c r="B87" s="154" t="s">
        <v>104</v>
      </c>
      <c r="C87" s="154" t="s">
        <v>122</v>
      </c>
      <c r="D87" s="1"/>
      <c r="E87" s="154" t="s">
        <v>122</v>
      </c>
      <c r="F87" s="154" t="s">
        <v>196</v>
      </c>
      <c r="G87" s="154" t="s">
        <v>104</v>
      </c>
      <c r="H87" s="154" t="s">
        <v>173</v>
      </c>
      <c r="I87" s="154">
        <v>40411</v>
      </c>
    </row>
    <row r="88" spans="1:9">
      <c r="A88" s="154" t="s">
        <v>158</v>
      </c>
      <c r="B88" s="154" t="s">
        <v>104</v>
      </c>
      <c r="C88" s="154" t="s">
        <v>122</v>
      </c>
      <c r="D88" s="1"/>
      <c r="E88" s="154" t="s">
        <v>122</v>
      </c>
      <c r="F88" s="154" t="s">
        <v>158</v>
      </c>
      <c r="G88" s="154" t="s">
        <v>104</v>
      </c>
      <c r="H88" s="154" t="s">
        <v>175</v>
      </c>
      <c r="I88" s="154">
        <v>40412</v>
      </c>
    </row>
    <row r="89" spans="1:9">
      <c r="A89" s="154" t="s">
        <v>160</v>
      </c>
      <c r="B89" s="154" t="s">
        <v>104</v>
      </c>
      <c r="C89" s="154" t="s">
        <v>122</v>
      </c>
      <c r="D89" s="1"/>
      <c r="E89" s="154" t="s">
        <v>122</v>
      </c>
      <c r="F89" s="154" t="s">
        <v>160</v>
      </c>
      <c r="G89" s="154" t="s">
        <v>104</v>
      </c>
      <c r="H89" s="154" t="s">
        <v>177</v>
      </c>
      <c r="I89" s="154">
        <v>40413</v>
      </c>
    </row>
    <row r="90" spans="1:9">
      <c r="A90" s="154" t="s">
        <v>162</v>
      </c>
      <c r="B90" s="154" t="s">
        <v>104</v>
      </c>
      <c r="C90" s="154" t="s">
        <v>122</v>
      </c>
      <c r="D90" s="1"/>
      <c r="E90" s="154" t="s">
        <v>122</v>
      </c>
      <c r="F90" s="154" t="s">
        <v>162</v>
      </c>
      <c r="G90" s="154" t="s">
        <v>104</v>
      </c>
      <c r="H90" s="154" t="s">
        <v>179</v>
      </c>
      <c r="I90" s="154">
        <v>40414</v>
      </c>
    </row>
    <row r="91" spans="1:9">
      <c r="A91" s="154" t="s">
        <v>164</v>
      </c>
      <c r="B91" s="154" t="s">
        <v>104</v>
      </c>
      <c r="C91" s="154" t="s">
        <v>122</v>
      </c>
      <c r="D91" s="1"/>
      <c r="E91" s="154" t="s">
        <v>122</v>
      </c>
      <c r="F91" s="154" t="s">
        <v>164</v>
      </c>
      <c r="G91" s="154" t="s">
        <v>104</v>
      </c>
      <c r="H91" s="154" t="s">
        <v>181</v>
      </c>
      <c r="I91" s="154">
        <v>40415</v>
      </c>
    </row>
    <row r="92" spans="1:9">
      <c r="A92" s="154" t="s">
        <v>166</v>
      </c>
      <c r="B92" s="154" t="s">
        <v>104</v>
      </c>
      <c r="C92" s="154" t="s">
        <v>122</v>
      </c>
      <c r="D92" s="1"/>
      <c r="E92" s="154" t="s">
        <v>122</v>
      </c>
      <c r="F92" s="154" t="s">
        <v>166</v>
      </c>
      <c r="G92" s="154" t="s">
        <v>104</v>
      </c>
      <c r="H92" s="154" t="s">
        <v>183</v>
      </c>
      <c r="I92" s="154">
        <v>40416</v>
      </c>
    </row>
    <row r="93" spans="1:9">
      <c r="A93" s="154" t="s">
        <v>168</v>
      </c>
      <c r="B93" s="154" t="s">
        <v>104</v>
      </c>
      <c r="C93" s="154" t="s">
        <v>122</v>
      </c>
      <c r="D93" s="1"/>
      <c r="E93" s="154" t="s">
        <v>122</v>
      </c>
      <c r="F93" s="154" t="s">
        <v>168</v>
      </c>
      <c r="G93" s="154" t="s">
        <v>104</v>
      </c>
      <c r="H93" s="154" t="s">
        <v>185</v>
      </c>
      <c r="I93" s="154">
        <v>40417</v>
      </c>
    </row>
    <row r="94" spans="1:9">
      <c r="A94" s="154" t="s">
        <v>198</v>
      </c>
      <c r="B94" s="154" t="s">
        <v>104</v>
      </c>
      <c r="C94" s="154" t="s">
        <v>122</v>
      </c>
      <c r="D94" s="1"/>
      <c r="E94" s="154" t="s">
        <v>122</v>
      </c>
      <c r="F94" s="154" t="s">
        <v>198</v>
      </c>
      <c r="G94" s="154" t="s">
        <v>104</v>
      </c>
      <c r="H94" s="154" t="s">
        <v>187</v>
      </c>
      <c r="I94" s="154">
        <v>40418</v>
      </c>
    </row>
    <row r="95" spans="1:9">
      <c r="A95" s="154" t="s">
        <v>170</v>
      </c>
      <c r="B95" s="154" t="s">
        <v>104</v>
      </c>
      <c r="C95" s="154" t="s">
        <v>122</v>
      </c>
      <c r="D95" s="1"/>
      <c r="E95" s="154" t="s">
        <v>122</v>
      </c>
      <c r="F95" s="154" t="s">
        <v>170</v>
      </c>
      <c r="G95" s="154" t="s">
        <v>104</v>
      </c>
      <c r="H95" s="154" t="s">
        <v>189</v>
      </c>
      <c r="I95" s="154">
        <v>40419</v>
      </c>
    </row>
    <row r="96" spans="1:9">
      <c r="A96" s="154" t="s">
        <v>200</v>
      </c>
      <c r="B96" s="154" t="s">
        <v>104</v>
      </c>
      <c r="C96" s="154" t="s">
        <v>122</v>
      </c>
      <c r="D96" s="1"/>
      <c r="E96" s="154" t="s">
        <v>122</v>
      </c>
      <c r="F96" s="154" t="s">
        <v>200</v>
      </c>
      <c r="G96" s="154" t="s">
        <v>104</v>
      </c>
      <c r="H96" s="154" t="s">
        <v>191</v>
      </c>
      <c r="I96" s="154">
        <v>40420</v>
      </c>
    </row>
    <row r="97" spans="1:9">
      <c r="A97" s="154" t="s">
        <v>172</v>
      </c>
      <c r="B97" s="154" t="s">
        <v>104</v>
      </c>
      <c r="C97" s="154" t="s">
        <v>122</v>
      </c>
      <c r="D97" s="1"/>
      <c r="E97" s="154" t="s">
        <v>122</v>
      </c>
      <c r="F97" s="154" t="s">
        <v>172</v>
      </c>
      <c r="G97" s="154" t="s">
        <v>104</v>
      </c>
      <c r="H97" s="154" t="s">
        <v>193</v>
      </c>
      <c r="I97" s="154">
        <v>40421</v>
      </c>
    </row>
    <row r="98" spans="1:9">
      <c r="A98" s="154" t="s">
        <v>202</v>
      </c>
      <c r="B98" s="154" t="s">
        <v>104</v>
      </c>
      <c r="C98" s="154" t="s">
        <v>122</v>
      </c>
      <c r="D98" s="1"/>
      <c r="E98" s="154" t="s">
        <v>122</v>
      </c>
      <c r="F98" s="154" t="s">
        <v>202</v>
      </c>
      <c r="G98" s="154" t="s">
        <v>104</v>
      </c>
      <c r="H98" s="154" t="s">
        <v>195</v>
      </c>
      <c r="I98" s="154">
        <v>40422</v>
      </c>
    </row>
    <row r="99" spans="1:9">
      <c r="A99" s="154" t="s">
        <v>174</v>
      </c>
      <c r="B99" s="154" t="s">
        <v>104</v>
      </c>
      <c r="C99" s="154" t="s">
        <v>122</v>
      </c>
      <c r="D99" s="1"/>
      <c r="E99" s="154" t="s">
        <v>122</v>
      </c>
      <c r="F99" s="154" t="s">
        <v>174</v>
      </c>
      <c r="G99" s="154" t="s">
        <v>104</v>
      </c>
      <c r="H99" s="154" t="s">
        <v>197</v>
      </c>
      <c r="I99" s="154">
        <v>40423</v>
      </c>
    </row>
    <row r="100" spans="1:9">
      <c r="A100" s="154" t="s">
        <v>176</v>
      </c>
      <c r="B100" s="154" t="s">
        <v>104</v>
      </c>
      <c r="C100" s="154" t="s">
        <v>122</v>
      </c>
      <c r="D100" s="1"/>
      <c r="E100" s="154" t="s">
        <v>122</v>
      </c>
      <c r="F100" s="154" t="s">
        <v>176</v>
      </c>
      <c r="G100" s="154" t="s">
        <v>104</v>
      </c>
      <c r="H100" s="154" t="s">
        <v>199</v>
      </c>
      <c r="I100" s="154">
        <v>40424</v>
      </c>
    </row>
    <row r="101" spans="1:9">
      <c r="A101" s="154" t="s">
        <v>178</v>
      </c>
      <c r="B101" s="154" t="s">
        <v>104</v>
      </c>
      <c r="C101" s="154" t="s">
        <v>122</v>
      </c>
      <c r="D101" s="1"/>
      <c r="E101" s="154" t="s">
        <v>122</v>
      </c>
      <c r="F101" s="154" t="s">
        <v>178</v>
      </c>
      <c r="G101" s="154" t="s">
        <v>104</v>
      </c>
      <c r="H101" s="154" t="s">
        <v>201</v>
      </c>
      <c r="I101" s="154">
        <v>40425</v>
      </c>
    </row>
    <row r="102" spans="1:9">
      <c r="A102" s="154" t="s">
        <v>180</v>
      </c>
      <c r="B102" s="154" t="s">
        <v>104</v>
      </c>
      <c r="C102" s="154" t="s">
        <v>122</v>
      </c>
      <c r="D102" s="1"/>
      <c r="E102" s="154" t="s">
        <v>122</v>
      </c>
      <c r="F102" s="154" t="s">
        <v>180</v>
      </c>
      <c r="G102" s="154" t="s">
        <v>104</v>
      </c>
      <c r="H102" s="154" t="s">
        <v>203</v>
      </c>
      <c r="I102" s="154">
        <v>40426</v>
      </c>
    </row>
    <row r="103" spans="1:9">
      <c r="A103" s="154" t="s">
        <v>204</v>
      </c>
      <c r="B103" s="154" t="s">
        <v>104</v>
      </c>
      <c r="C103" s="154" t="s">
        <v>122</v>
      </c>
      <c r="D103" s="1"/>
      <c r="E103" s="154" t="s">
        <v>122</v>
      </c>
      <c r="F103" s="154" t="s">
        <v>204</v>
      </c>
      <c r="G103" s="154" t="s">
        <v>104</v>
      </c>
      <c r="H103" s="154" t="s">
        <v>205</v>
      </c>
      <c r="I103" s="154">
        <v>40427</v>
      </c>
    </row>
    <row r="104" spans="1:9">
      <c r="A104" s="154" t="s">
        <v>182</v>
      </c>
      <c r="B104" s="154" t="s">
        <v>104</v>
      </c>
      <c r="C104" s="154" t="s">
        <v>122</v>
      </c>
      <c r="D104" s="1"/>
      <c r="E104" s="154" t="s">
        <v>122</v>
      </c>
      <c r="F104" s="154" t="s">
        <v>182</v>
      </c>
      <c r="G104" s="154" t="s">
        <v>104</v>
      </c>
      <c r="H104" s="154" t="s">
        <v>207</v>
      </c>
      <c r="I104" s="154">
        <v>40428</v>
      </c>
    </row>
    <row r="105" spans="1:9">
      <c r="A105" s="154" t="s">
        <v>184</v>
      </c>
      <c r="B105" s="154" t="s">
        <v>104</v>
      </c>
      <c r="C105" s="154" t="s">
        <v>122</v>
      </c>
      <c r="D105" s="1"/>
      <c r="E105" s="154" t="s">
        <v>122</v>
      </c>
      <c r="F105" s="154" t="s">
        <v>184</v>
      </c>
      <c r="G105" s="154" t="s">
        <v>104</v>
      </c>
      <c r="H105" s="154" t="s">
        <v>209</v>
      </c>
      <c r="I105" s="154">
        <v>40429</v>
      </c>
    </row>
    <row r="106" spans="1:9">
      <c r="A106" s="154" t="s">
        <v>186</v>
      </c>
      <c r="B106" s="154" t="s">
        <v>104</v>
      </c>
      <c r="C106" s="154" t="s">
        <v>122</v>
      </c>
      <c r="D106" s="1"/>
      <c r="E106" s="154" t="s">
        <v>122</v>
      </c>
      <c r="F106" s="154" t="s">
        <v>186</v>
      </c>
      <c r="G106" s="154" t="s">
        <v>104</v>
      </c>
      <c r="H106" s="154" t="s">
        <v>211</v>
      </c>
      <c r="I106" s="154">
        <v>40430</v>
      </c>
    </row>
    <row r="107" spans="1:9">
      <c r="A107" s="154" t="s">
        <v>206</v>
      </c>
      <c r="B107" s="154" t="s">
        <v>104</v>
      </c>
      <c r="C107" s="154" t="s">
        <v>122</v>
      </c>
      <c r="D107" s="1"/>
      <c r="E107" s="154" t="s">
        <v>122</v>
      </c>
      <c r="F107" s="154" t="s">
        <v>206</v>
      </c>
      <c r="G107" s="154" t="s">
        <v>104</v>
      </c>
      <c r="H107" s="154" t="s">
        <v>213</v>
      </c>
      <c r="I107" s="154">
        <v>40431</v>
      </c>
    </row>
    <row r="108" spans="1:9">
      <c r="A108" s="154" t="s">
        <v>188</v>
      </c>
      <c r="B108" s="154" t="s">
        <v>104</v>
      </c>
      <c r="C108" s="154" t="s">
        <v>122</v>
      </c>
      <c r="D108" s="1"/>
      <c r="E108" s="154" t="s">
        <v>122</v>
      </c>
      <c r="F108" s="154" t="s">
        <v>188</v>
      </c>
      <c r="G108" s="154" t="s">
        <v>104</v>
      </c>
      <c r="H108" s="154" t="s">
        <v>215</v>
      </c>
      <c r="I108" s="154">
        <v>40432</v>
      </c>
    </row>
    <row r="109" spans="1:9">
      <c r="A109" s="154" t="s">
        <v>208</v>
      </c>
      <c r="B109" s="154" t="s">
        <v>104</v>
      </c>
      <c r="C109" s="154" t="s">
        <v>122</v>
      </c>
      <c r="D109" s="1"/>
      <c r="E109" s="154" t="s">
        <v>122</v>
      </c>
      <c r="F109" s="154" t="s">
        <v>208</v>
      </c>
      <c r="G109" s="154" t="s">
        <v>104</v>
      </c>
      <c r="H109" s="154" t="s">
        <v>217</v>
      </c>
      <c r="I109" s="154">
        <v>40433</v>
      </c>
    </row>
    <row r="110" spans="1:9">
      <c r="A110" s="154" t="s">
        <v>210</v>
      </c>
      <c r="B110" s="154" t="s">
        <v>104</v>
      </c>
      <c r="C110" s="154" t="s">
        <v>122</v>
      </c>
      <c r="D110" s="1"/>
      <c r="E110" s="154" t="s">
        <v>122</v>
      </c>
      <c r="F110" s="154" t="s">
        <v>210</v>
      </c>
      <c r="G110" s="154" t="s">
        <v>104</v>
      </c>
      <c r="H110" s="154" t="s">
        <v>221</v>
      </c>
      <c r="I110" s="154">
        <v>40434</v>
      </c>
    </row>
    <row r="111" spans="1:9">
      <c r="A111" s="154" t="s">
        <v>463</v>
      </c>
      <c r="B111" s="154" t="s">
        <v>104</v>
      </c>
      <c r="C111" s="154" t="s">
        <v>216</v>
      </c>
      <c r="D111" s="1"/>
      <c r="E111" s="154" t="s">
        <v>216</v>
      </c>
      <c r="F111" s="154" t="s">
        <v>463</v>
      </c>
      <c r="G111" s="154" t="s">
        <v>104</v>
      </c>
      <c r="H111" s="154" t="s">
        <v>223</v>
      </c>
      <c r="I111" s="154">
        <v>50301</v>
      </c>
    </row>
    <row r="112" spans="1:9">
      <c r="A112" s="154" t="s">
        <v>464</v>
      </c>
      <c r="B112" s="154" t="s">
        <v>104</v>
      </c>
      <c r="C112" s="154" t="s">
        <v>216</v>
      </c>
      <c r="D112" s="1"/>
      <c r="E112" s="154" t="s">
        <v>216</v>
      </c>
      <c r="F112" s="154" t="s">
        <v>464</v>
      </c>
      <c r="G112" s="154" t="s">
        <v>104</v>
      </c>
      <c r="H112" s="154" t="s">
        <v>225</v>
      </c>
      <c r="I112" s="154">
        <v>50302</v>
      </c>
    </row>
    <row r="113" spans="1:9">
      <c r="A113" s="154" t="s">
        <v>465</v>
      </c>
      <c r="B113" s="154" t="s">
        <v>104</v>
      </c>
      <c r="C113" s="154" t="s">
        <v>216</v>
      </c>
      <c r="D113" s="1"/>
      <c r="E113" s="154" t="s">
        <v>216</v>
      </c>
      <c r="F113" s="154" t="s">
        <v>465</v>
      </c>
      <c r="G113" s="154" t="s">
        <v>104</v>
      </c>
      <c r="H113" s="154" t="s">
        <v>227</v>
      </c>
      <c r="I113" s="154">
        <v>50303</v>
      </c>
    </row>
    <row r="114" spans="1:9">
      <c r="A114" s="154" t="s">
        <v>218</v>
      </c>
      <c r="B114" s="154" t="s">
        <v>219</v>
      </c>
      <c r="C114" s="154" t="s">
        <v>220</v>
      </c>
      <c r="D114" s="1"/>
      <c r="E114" s="154" t="s">
        <v>220</v>
      </c>
      <c r="F114" s="154" t="s">
        <v>218</v>
      </c>
      <c r="G114" s="154" t="s">
        <v>219</v>
      </c>
      <c r="H114" s="154" t="s">
        <v>229</v>
      </c>
      <c r="I114" s="154">
        <v>10801</v>
      </c>
    </row>
    <row r="115" spans="1:9">
      <c r="A115" s="154" t="s">
        <v>222</v>
      </c>
      <c r="B115" s="154" t="s">
        <v>219</v>
      </c>
      <c r="C115" s="154" t="s">
        <v>220</v>
      </c>
      <c r="D115" s="1"/>
      <c r="E115" s="154" t="s">
        <v>220</v>
      </c>
      <c r="F115" s="154" t="s">
        <v>222</v>
      </c>
      <c r="G115" s="154" t="s">
        <v>219</v>
      </c>
      <c r="H115" s="154" t="s">
        <v>231</v>
      </c>
      <c r="I115" s="154">
        <v>10802</v>
      </c>
    </row>
    <row r="116" spans="1:9">
      <c r="A116" s="154" t="s">
        <v>224</v>
      </c>
      <c r="B116" s="154" t="s">
        <v>219</v>
      </c>
      <c r="C116" s="154" t="s">
        <v>220</v>
      </c>
      <c r="D116" s="1"/>
      <c r="E116" s="154" t="s">
        <v>220</v>
      </c>
      <c r="F116" s="154" t="s">
        <v>224</v>
      </c>
      <c r="G116" s="154" t="s">
        <v>219</v>
      </c>
      <c r="H116" s="154" t="s">
        <v>233</v>
      </c>
      <c r="I116" s="154">
        <v>10803</v>
      </c>
    </row>
    <row r="117" spans="1:9">
      <c r="A117" s="154" t="s">
        <v>226</v>
      </c>
      <c r="B117" s="154" t="s">
        <v>219</v>
      </c>
      <c r="C117" s="154" t="s">
        <v>220</v>
      </c>
      <c r="D117" s="1"/>
      <c r="E117" s="154" t="s">
        <v>220</v>
      </c>
      <c r="F117" s="154" t="s">
        <v>226</v>
      </c>
      <c r="G117" s="154" t="s">
        <v>219</v>
      </c>
      <c r="H117" s="154" t="s">
        <v>237</v>
      </c>
      <c r="I117" s="154">
        <v>10804</v>
      </c>
    </row>
    <row r="118" spans="1:9">
      <c r="A118" s="154" t="s">
        <v>228</v>
      </c>
      <c r="B118" s="154" t="s">
        <v>219</v>
      </c>
      <c r="C118" s="154" t="s">
        <v>220</v>
      </c>
      <c r="D118" s="1"/>
      <c r="E118" s="154" t="s">
        <v>220</v>
      </c>
      <c r="F118" s="154" t="s">
        <v>228</v>
      </c>
      <c r="G118" s="154" t="s">
        <v>219</v>
      </c>
      <c r="H118" s="154" t="s">
        <v>239</v>
      </c>
      <c r="I118" s="154">
        <v>10805</v>
      </c>
    </row>
    <row r="119" spans="1:9">
      <c r="A119" s="154" t="s">
        <v>230</v>
      </c>
      <c r="B119" s="154" t="s">
        <v>219</v>
      </c>
      <c r="C119" s="154" t="s">
        <v>220</v>
      </c>
      <c r="D119" s="1"/>
      <c r="E119" s="154" t="s">
        <v>220</v>
      </c>
      <c r="F119" s="154" t="s">
        <v>230</v>
      </c>
      <c r="G119" s="154" t="s">
        <v>219</v>
      </c>
      <c r="H119" s="154" t="s">
        <v>241</v>
      </c>
      <c r="I119" s="154">
        <v>10806</v>
      </c>
    </row>
    <row r="120" spans="1:9">
      <c r="A120" s="154" t="s">
        <v>232</v>
      </c>
      <c r="B120" s="154" t="s">
        <v>219</v>
      </c>
      <c r="C120" s="154" t="s">
        <v>220</v>
      </c>
      <c r="D120" s="1"/>
      <c r="E120" s="154" t="s">
        <v>220</v>
      </c>
      <c r="F120" s="154" t="s">
        <v>232</v>
      </c>
      <c r="G120" s="154" t="s">
        <v>219</v>
      </c>
      <c r="H120" s="154" t="s">
        <v>243</v>
      </c>
      <c r="I120" s="154">
        <v>10807</v>
      </c>
    </row>
    <row r="121" spans="1:9">
      <c r="A121" s="154" t="s">
        <v>466</v>
      </c>
      <c r="B121" s="154" t="s">
        <v>219</v>
      </c>
      <c r="C121" s="154" t="s">
        <v>220</v>
      </c>
      <c r="D121" s="1"/>
      <c r="E121" s="154" t="s">
        <v>220</v>
      </c>
      <c r="F121" s="154" t="s">
        <v>466</v>
      </c>
      <c r="G121" s="154" t="s">
        <v>219</v>
      </c>
      <c r="H121" s="154" t="s">
        <v>245</v>
      </c>
      <c r="I121" s="154">
        <v>10808</v>
      </c>
    </row>
    <row r="122" spans="1:9">
      <c r="A122" s="154" t="s">
        <v>234</v>
      </c>
      <c r="B122" s="154" t="s">
        <v>235</v>
      </c>
      <c r="C122" s="154" t="s">
        <v>236</v>
      </c>
      <c r="D122" s="1"/>
      <c r="E122" s="154" t="s">
        <v>236</v>
      </c>
      <c r="F122" s="154" t="s">
        <v>234</v>
      </c>
      <c r="G122" s="154" t="s">
        <v>235</v>
      </c>
      <c r="H122" s="154" t="s">
        <v>247</v>
      </c>
      <c r="I122" s="154">
        <v>10901</v>
      </c>
    </row>
    <row r="123" spans="1:9">
      <c r="A123" s="154" t="s">
        <v>238</v>
      </c>
      <c r="B123" s="154" t="s">
        <v>235</v>
      </c>
      <c r="C123" s="154" t="s">
        <v>236</v>
      </c>
      <c r="D123" s="1"/>
      <c r="E123" s="154" t="s">
        <v>236</v>
      </c>
      <c r="F123" s="154" t="s">
        <v>238</v>
      </c>
      <c r="G123" s="154" t="s">
        <v>235</v>
      </c>
      <c r="H123" s="154" t="s">
        <v>249</v>
      </c>
      <c r="I123" s="154">
        <v>10902</v>
      </c>
    </row>
    <row r="124" spans="1:9">
      <c r="A124" s="154" t="s">
        <v>240</v>
      </c>
      <c r="B124" s="154" t="s">
        <v>235</v>
      </c>
      <c r="C124" s="154" t="s">
        <v>236</v>
      </c>
      <c r="D124" s="1"/>
      <c r="E124" s="154" t="s">
        <v>236</v>
      </c>
      <c r="F124" s="154" t="s">
        <v>240</v>
      </c>
      <c r="G124" s="154" t="s">
        <v>235</v>
      </c>
      <c r="H124" s="154" t="s">
        <v>252</v>
      </c>
      <c r="I124" s="154">
        <v>10903</v>
      </c>
    </row>
    <row r="125" spans="1:9">
      <c r="A125" s="154" t="s">
        <v>242</v>
      </c>
      <c r="B125" s="154" t="s">
        <v>235</v>
      </c>
      <c r="C125" s="154" t="s">
        <v>236</v>
      </c>
      <c r="D125" s="1"/>
      <c r="E125" s="154" t="s">
        <v>236</v>
      </c>
      <c r="F125" s="154" t="s">
        <v>242</v>
      </c>
      <c r="G125" s="154" t="s">
        <v>235</v>
      </c>
      <c r="H125" s="154" t="s">
        <v>254</v>
      </c>
      <c r="I125" s="154">
        <v>10904</v>
      </c>
    </row>
    <row r="126" spans="1:9">
      <c r="A126" s="154" t="s">
        <v>244</v>
      </c>
      <c r="B126" s="154" t="s">
        <v>235</v>
      </c>
      <c r="C126" s="154" t="s">
        <v>236</v>
      </c>
      <c r="D126" s="1"/>
      <c r="E126" s="154" t="s">
        <v>236</v>
      </c>
      <c r="F126" s="154" t="s">
        <v>244</v>
      </c>
      <c r="G126" s="154" t="s">
        <v>235</v>
      </c>
      <c r="H126" s="154" t="s">
        <v>256</v>
      </c>
      <c r="I126" s="154">
        <v>10905</v>
      </c>
    </row>
    <row r="127" spans="1:9">
      <c r="A127" s="154" t="s">
        <v>246</v>
      </c>
      <c r="B127" s="154" t="s">
        <v>235</v>
      </c>
      <c r="C127" s="154" t="s">
        <v>236</v>
      </c>
      <c r="D127" s="1"/>
      <c r="E127" s="154" t="s">
        <v>236</v>
      </c>
      <c r="F127" s="154" t="s">
        <v>246</v>
      </c>
      <c r="G127" s="154" t="s">
        <v>235</v>
      </c>
      <c r="H127" s="154" t="s">
        <v>257</v>
      </c>
      <c r="I127" s="154">
        <v>10906</v>
      </c>
    </row>
    <row r="128" spans="1:9">
      <c r="A128" s="154" t="s">
        <v>248</v>
      </c>
      <c r="B128" s="154" t="s">
        <v>235</v>
      </c>
      <c r="C128" s="154" t="s">
        <v>236</v>
      </c>
      <c r="D128" s="1"/>
      <c r="E128" s="154" t="s">
        <v>236</v>
      </c>
      <c r="F128" s="154" t="s">
        <v>248</v>
      </c>
      <c r="G128" s="154" t="s">
        <v>235</v>
      </c>
      <c r="H128" s="154" t="s">
        <v>258</v>
      </c>
      <c r="I128" s="154">
        <v>10907</v>
      </c>
    </row>
    <row r="129" spans="1:9">
      <c r="A129" s="154" t="s">
        <v>250</v>
      </c>
      <c r="B129" s="154" t="s">
        <v>235</v>
      </c>
      <c r="C129" s="154" t="s">
        <v>251</v>
      </c>
      <c r="D129" s="1"/>
      <c r="E129" s="154" t="s">
        <v>251</v>
      </c>
      <c r="F129" s="154" t="s">
        <v>250</v>
      </c>
      <c r="G129" s="154" t="s">
        <v>235</v>
      </c>
      <c r="H129" s="154" t="s">
        <v>260</v>
      </c>
      <c r="I129" s="154">
        <v>20401</v>
      </c>
    </row>
    <row r="130" spans="1:9">
      <c r="A130" s="154" t="s">
        <v>253</v>
      </c>
      <c r="B130" s="154" t="s">
        <v>235</v>
      </c>
      <c r="C130" s="154" t="s">
        <v>251</v>
      </c>
      <c r="D130" s="1"/>
      <c r="E130" s="154" t="s">
        <v>251</v>
      </c>
      <c r="F130" s="154" t="s">
        <v>253</v>
      </c>
      <c r="G130" s="154" t="s">
        <v>235</v>
      </c>
      <c r="H130" s="154" t="s">
        <v>262</v>
      </c>
      <c r="I130" s="154">
        <v>20402</v>
      </c>
    </row>
    <row r="131" spans="1:9">
      <c r="A131" s="154" t="s">
        <v>255</v>
      </c>
      <c r="B131" s="154" t="s">
        <v>235</v>
      </c>
      <c r="C131" s="154" t="s">
        <v>251</v>
      </c>
      <c r="D131" s="1"/>
      <c r="E131" s="154" t="s">
        <v>251</v>
      </c>
      <c r="F131" s="154" t="s">
        <v>255</v>
      </c>
      <c r="G131" s="154" t="s">
        <v>235</v>
      </c>
      <c r="H131" s="154" t="s">
        <v>264</v>
      </c>
      <c r="I131" s="154">
        <v>20403</v>
      </c>
    </row>
    <row r="132" spans="1:9">
      <c r="A132" s="154" t="s">
        <v>467</v>
      </c>
      <c r="B132" s="154" t="s">
        <v>235</v>
      </c>
      <c r="C132" s="154" t="s">
        <v>251</v>
      </c>
      <c r="D132" s="1"/>
      <c r="E132" s="154" t="s">
        <v>251</v>
      </c>
      <c r="F132" s="154" t="s">
        <v>467</v>
      </c>
      <c r="G132" s="154" t="s">
        <v>235</v>
      </c>
      <c r="H132" s="154" t="s">
        <v>266</v>
      </c>
      <c r="I132" s="154">
        <v>20405</v>
      </c>
    </row>
    <row r="133" spans="1:9">
      <c r="A133" s="154" t="s">
        <v>468</v>
      </c>
      <c r="B133" s="154" t="s">
        <v>235</v>
      </c>
      <c r="C133" s="154" t="s">
        <v>251</v>
      </c>
      <c r="D133" s="1"/>
      <c r="E133" s="154" t="s">
        <v>251</v>
      </c>
      <c r="F133" s="154" t="s">
        <v>468</v>
      </c>
      <c r="G133" s="154" t="s">
        <v>235</v>
      </c>
      <c r="H133" s="154" t="s">
        <v>268</v>
      </c>
      <c r="I133" s="154">
        <v>20406</v>
      </c>
    </row>
    <row r="134" spans="1:9">
      <c r="A134" s="154" t="s">
        <v>259</v>
      </c>
      <c r="B134" s="154" t="s">
        <v>235</v>
      </c>
      <c r="C134" s="154" t="s">
        <v>251</v>
      </c>
      <c r="D134" s="1"/>
      <c r="E134" s="154" t="s">
        <v>251</v>
      </c>
      <c r="F134" s="154" t="s">
        <v>259</v>
      </c>
      <c r="G134" s="154" t="s">
        <v>235</v>
      </c>
      <c r="H134" s="154" t="s">
        <v>269</v>
      </c>
      <c r="I134" s="154">
        <v>20407</v>
      </c>
    </row>
    <row r="135" spans="1:9">
      <c r="A135" s="154" t="s">
        <v>469</v>
      </c>
      <c r="B135" s="154" t="s">
        <v>235</v>
      </c>
      <c r="C135" s="154" t="s">
        <v>251</v>
      </c>
      <c r="D135" s="1"/>
      <c r="E135" s="154" t="s">
        <v>251</v>
      </c>
      <c r="F135" s="154" t="s">
        <v>469</v>
      </c>
      <c r="G135" s="154" t="s">
        <v>235</v>
      </c>
      <c r="H135" s="154" t="s">
        <v>271</v>
      </c>
      <c r="I135" s="154">
        <v>20408</v>
      </c>
    </row>
    <row r="136" spans="1:9">
      <c r="A136" s="154" t="s">
        <v>470</v>
      </c>
      <c r="B136" s="154" t="s">
        <v>235</v>
      </c>
      <c r="C136" s="154" t="s">
        <v>261</v>
      </c>
      <c r="D136" s="1"/>
      <c r="E136" s="154" t="s">
        <v>261</v>
      </c>
      <c r="F136" s="154" t="s">
        <v>470</v>
      </c>
      <c r="G136" s="154" t="s">
        <v>235</v>
      </c>
      <c r="H136" s="154" t="s">
        <v>273</v>
      </c>
      <c r="I136" s="154">
        <v>50201</v>
      </c>
    </row>
    <row r="137" spans="1:9">
      <c r="A137" s="154" t="s">
        <v>263</v>
      </c>
      <c r="B137" s="154" t="s">
        <v>235</v>
      </c>
      <c r="C137" s="154" t="s">
        <v>261</v>
      </c>
      <c r="D137" s="1"/>
      <c r="E137" s="154" t="s">
        <v>261</v>
      </c>
      <c r="F137" s="154" t="s">
        <v>263</v>
      </c>
      <c r="G137" s="154" t="s">
        <v>235</v>
      </c>
      <c r="H137" s="154" t="s">
        <v>275</v>
      </c>
      <c r="I137" s="154">
        <v>50202</v>
      </c>
    </row>
    <row r="138" spans="1:9">
      <c r="A138" s="154" t="s">
        <v>265</v>
      </c>
      <c r="B138" s="154" t="s">
        <v>235</v>
      </c>
      <c r="C138" s="154" t="s">
        <v>261</v>
      </c>
      <c r="D138" s="1"/>
      <c r="E138" s="154" t="s">
        <v>261</v>
      </c>
      <c r="F138" s="154" t="s">
        <v>265</v>
      </c>
      <c r="G138" s="154" t="s">
        <v>235</v>
      </c>
      <c r="H138" s="154" t="s">
        <v>277</v>
      </c>
      <c r="I138" s="154">
        <v>50203</v>
      </c>
    </row>
    <row r="139" spans="1:9">
      <c r="A139" s="154" t="s">
        <v>267</v>
      </c>
      <c r="B139" s="154" t="s">
        <v>235</v>
      </c>
      <c r="C139" s="154" t="s">
        <v>261</v>
      </c>
      <c r="D139" s="1"/>
      <c r="E139" s="154" t="s">
        <v>261</v>
      </c>
      <c r="F139" s="154" t="s">
        <v>267</v>
      </c>
      <c r="G139" s="154" t="s">
        <v>235</v>
      </c>
      <c r="H139" s="154" t="s">
        <v>279</v>
      </c>
      <c r="I139" s="154">
        <v>50204</v>
      </c>
    </row>
    <row r="140" spans="1:9">
      <c r="A140" s="154" t="s">
        <v>471</v>
      </c>
      <c r="B140" s="154" t="s">
        <v>235</v>
      </c>
      <c r="C140" s="154" t="s">
        <v>261</v>
      </c>
      <c r="D140" s="1"/>
      <c r="E140" s="154" t="s">
        <v>261</v>
      </c>
      <c r="F140" s="154" t="s">
        <v>471</v>
      </c>
      <c r="G140" s="154" t="s">
        <v>235</v>
      </c>
      <c r="H140" s="154" t="s">
        <v>282</v>
      </c>
      <c r="I140" s="154">
        <v>50205</v>
      </c>
    </row>
    <row r="141" spans="1:9">
      <c r="A141" s="154" t="s">
        <v>270</v>
      </c>
      <c r="B141" s="154" t="s">
        <v>235</v>
      </c>
      <c r="C141" s="154" t="s">
        <v>261</v>
      </c>
      <c r="D141" s="1"/>
      <c r="E141" s="154" t="s">
        <v>261</v>
      </c>
      <c r="F141" s="154" t="s">
        <v>270</v>
      </c>
      <c r="G141" s="154" t="s">
        <v>235</v>
      </c>
      <c r="H141" s="154" t="s">
        <v>284</v>
      </c>
      <c r="I141" s="154">
        <v>50206</v>
      </c>
    </row>
    <row r="142" spans="1:9">
      <c r="A142" s="154" t="s">
        <v>272</v>
      </c>
      <c r="B142" s="154" t="s">
        <v>235</v>
      </c>
      <c r="C142" s="154" t="s">
        <v>261</v>
      </c>
      <c r="D142" s="1"/>
      <c r="E142" s="154" t="s">
        <v>261</v>
      </c>
      <c r="F142" s="154" t="s">
        <v>272</v>
      </c>
      <c r="G142" s="154" t="s">
        <v>235</v>
      </c>
      <c r="H142" s="154" t="s">
        <v>286</v>
      </c>
      <c r="I142" s="154">
        <v>50207</v>
      </c>
    </row>
    <row r="143" spans="1:9">
      <c r="A143" s="154" t="s">
        <v>274</v>
      </c>
      <c r="B143" s="154" t="s">
        <v>235</v>
      </c>
      <c r="C143" s="154" t="s">
        <v>261</v>
      </c>
      <c r="D143" s="1"/>
      <c r="E143" s="154" t="s">
        <v>261</v>
      </c>
      <c r="F143" s="154" t="s">
        <v>274</v>
      </c>
      <c r="G143" s="154" t="s">
        <v>235</v>
      </c>
      <c r="H143" s="154" t="s">
        <v>288</v>
      </c>
      <c r="I143" s="154">
        <v>50208</v>
      </c>
    </row>
    <row r="144" spans="1:9">
      <c r="A144" s="154" t="s">
        <v>276</v>
      </c>
      <c r="B144" s="154" t="s">
        <v>235</v>
      </c>
      <c r="C144" s="154" t="s">
        <v>261</v>
      </c>
      <c r="D144" s="1"/>
      <c r="E144" s="154" t="s">
        <v>261</v>
      </c>
      <c r="F144" s="154" t="s">
        <v>276</v>
      </c>
      <c r="G144" s="154" t="s">
        <v>235</v>
      </c>
      <c r="H144" s="154" t="s">
        <v>290</v>
      </c>
      <c r="I144" s="154">
        <v>50209</v>
      </c>
    </row>
    <row r="145" spans="1:9">
      <c r="A145" s="154" t="s">
        <v>278</v>
      </c>
      <c r="B145" s="154" t="s">
        <v>235</v>
      </c>
      <c r="C145" s="154" t="s">
        <v>261</v>
      </c>
      <c r="D145" s="1"/>
      <c r="E145" s="154" t="s">
        <v>261</v>
      </c>
      <c r="F145" s="154" t="s">
        <v>278</v>
      </c>
      <c r="G145" s="154" t="s">
        <v>235</v>
      </c>
      <c r="H145" s="154" t="s">
        <v>292</v>
      </c>
      <c r="I145" s="154">
        <v>50210</v>
      </c>
    </row>
    <row r="146" spans="1:9">
      <c r="A146" s="154" t="s">
        <v>472</v>
      </c>
      <c r="B146" s="154" t="s">
        <v>280</v>
      </c>
      <c r="C146" s="154" t="s">
        <v>281</v>
      </c>
      <c r="D146" s="1"/>
      <c r="E146" s="154" t="s">
        <v>281</v>
      </c>
      <c r="F146" s="154" t="s">
        <v>472</v>
      </c>
      <c r="G146" s="154" t="s">
        <v>280</v>
      </c>
      <c r="H146" s="154" t="s">
        <v>294</v>
      </c>
      <c r="I146" s="154">
        <v>11001</v>
      </c>
    </row>
    <row r="147" spans="1:9">
      <c r="A147" s="154" t="s">
        <v>283</v>
      </c>
      <c r="B147" s="154" t="s">
        <v>280</v>
      </c>
      <c r="C147" s="154" t="s">
        <v>281</v>
      </c>
      <c r="D147" s="1"/>
      <c r="E147" s="154" t="s">
        <v>281</v>
      </c>
      <c r="F147" s="154" t="s">
        <v>283</v>
      </c>
      <c r="G147" s="154" t="s">
        <v>280</v>
      </c>
      <c r="H147" s="154" t="s">
        <v>297</v>
      </c>
      <c r="I147" s="154">
        <v>11001</v>
      </c>
    </row>
    <row r="148" spans="1:9">
      <c r="A148" s="154" t="s">
        <v>285</v>
      </c>
      <c r="B148" s="154" t="s">
        <v>280</v>
      </c>
      <c r="C148" s="154" t="s">
        <v>281</v>
      </c>
      <c r="D148" s="1"/>
      <c r="E148" s="154" t="s">
        <v>281</v>
      </c>
      <c r="F148" s="154" t="s">
        <v>285</v>
      </c>
      <c r="G148" s="154" t="s">
        <v>280</v>
      </c>
      <c r="H148" s="154" t="s">
        <v>299</v>
      </c>
      <c r="I148" s="154">
        <v>11001</v>
      </c>
    </row>
    <row r="149" spans="1:9">
      <c r="A149" s="154" t="s">
        <v>287</v>
      </c>
      <c r="B149" s="154" t="s">
        <v>280</v>
      </c>
      <c r="C149" s="154" t="s">
        <v>281</v>
      </c>
      <c r="D149" s="1"/>
      <c r="E149" s="154" t="s">
        <v>281</v>
      </c>
      <c r="F149" s="154" t="s">
        <v>287</v>
      </c>
      <c r="G149" s="154" t="s">
        <v>280</v>
      </c>
      <c r="H149" s="154" t="s">
        <v>301</v>
      </c>
      <c r="I149" s="154">
        <v>11001</v>
      </c>
    </row>
    <row r="150" spans="1:9">
      <c r="A150" s="154" t="s">
        <v>289</v>
      </c>
      <c r="B150" s="154" t="s">
        <v>280</v>
      </c>
      <c r="C150" s="154" t="s">
        <v>281</v>
      </c>
      <c r="D150" s="1"/>
      <c r="E150" s="154" t="s">
        <v>281</v>
      </c>
      <c r="F150" s="154" t="s">
        <v>289</v>
      </c>
      <c r="G150" s="154" t="s">
        <v>280</v>
      </c>
      <c r="H150" s="154" t="s">
        <v>302</v>
      </c>
      <c r="I150" s="154">
        <v>11001</v>
      </c>
    </row>
    <row r="151" spans="1:9">
      <c r="A151" s="154" t="s">
        <v>473</v>
      </c>
      <c r="B151" s="154" t="s">
        <v>280</v>
      </c>
      <c r="C151" s="154" t="s">
        <v>281</v>
      </c>
      <c r="D151" s="1"/>
      <c r="E151" s="154" t="s">
        <v>281</v>
      </c>
      <c r="F151" s="154" t="s">
        <v>473</v>
      </c>
      <c r="G151" s="154" t="s">
        <v>280</v>
      </c>
      <c r="H151" s="154" t="s">
        <v>303</v>
      </c>
      <c r="I151" s="154">
        <v>11001</v>
      </c>
    </row>
    <row r="152" spans="1:9">
      <c r="A152" s="154" t="s">
        <v>291</v>
      </c>
      <c r="B152" s="154" t="s">
        <v>280</v>
      </c>
      <c r="C152" s="154" t="s">
        <v>281</v>
      </c>
      <c r="D152" s="1"/>
      <c r="E152" s="154" t="s">
        <v>281</v>
      </c>
      <c r="F152" s="154" t="s">
        <v>291</v>
      </c>
      <c r="G152" s="154" t="s">
        <v>280</v>
      </c>
      <c r="H152" s="154" t="s">
        <v>305</v>
      </c>
      <c r="I152" s="154">
        <v>11001</v>
      </c>
    </row>
    <row r="153" spans="1:9">
      <c r="A153" s="154" t="s">
        <v>293</v>
      </c>
      <c r="B153" s="154" t="s">
        <v>280</v>
      </c>
      <c r="C153" s="154" t="s">
        <v>281</v>
      </c>
      <c r="D153" s="1"/>
      <c r="E153" s="154" t="s">
        <v>281</v>
      </c>
      <c r="F153" s="154" t="s">
        <v>293</v>
      </c>
      <c r="G153" s="154" t="s">
        <v>280</v>
      </c>
      <c r="H153" s="154" t="s">
        <v>309</v>
      </c>
      <c r="I153" s="154">
        <v>11001</v>
      </c>
    </row>
    <row r="154" spans="1:9">
      <c r="A154" s="154" t="s">
        <v>295</v>
      </c>
      <c r="B154" s="154" t="s">
        <v>280</v>
      </c>
      <c r="C154" s="154" t="s">
        <v>296</v>
      </c>
      <c r="D154" s="1"/>
      <c r="E154" s="154" t="s">
        <v>296</v>
      </c>
      <c r="F154" s="154" t="s">
        <v>295</v>
      </c>
      <c r="G154" s="154" t="s">
        <v>280</v>
      </c>
      <c r="H154" s="154" t="s">
        <v>311</v>
      </c>
      <c r="I154" s="154">
        <v>11001</v>
      </c>
    </row>
    <row r="155" spans="1:9">
      <c r="A155" s="154" t="s">
        <v>298</v>
      </c>
      <c r="B155" s="154" t="s">
        <v>280</v>
      </c>
      <c r="C155" s="154" t="s">
        <v>296</v>
      </c>
      <c r="D155" s="1"/>
      <c r="E155" s="154" t="s">
        <v>296</v>
      </c>
      <c r="F155" s="154" t="s">
        <v>298</v>
      </c>
      <c r="G155" s="154" t="s">
        <v>280</v>
      </c>
      <c r="H155" s="154" t="s">
        <v>313</v>
      </c>
      <c r="I155" s="154">
        <v>11001</v>
      </c>
    </row>
    <row r="156" spans="1:9">
      <c r="A156" s="154" t="s">
        <v>513</v>
      </c>
      <c r="B156" s="154" t="s">
        <v>280</v>
      </c>
      <c r="C156" s="154" t="s">
        <v>300</v>
      </c>
      <c r="D156" s="1"/>
      <c r="E156" s="154" t="s">
        <v>300</v>
      </c>
      <c r="F156" s="154" t="s">
        <v>513</v>
      </c>
      <c r="G156" s="154" t="s">
        <v>280</v>
      </c>
      <c r="H156" s="154" t="s">
        <v>316</v>
      </c>
      <c r="I156" s="154">
        <v>50401</v>
      </c>
    </row>
    <row r="157" spans="1:9">
      <c r="A157" s="154" t="s">
        <v>514</v>
      </c>
      <c r="B157" s="154" t="s">
        <v>280</v>
      </c>
      <c r="C157" s="154" t="s">
        <v>300</v>
      </c>
      <c r="D157" s="1"/>
      <c r="E157" s="154" t="s">
        <v>300</v>
      </c>
      <c r="F157" s="154" t="s">
        <v>514</v>
      </c>
      <c r="G157" s="154" t="s">
        <v>280</v>
      </c>
      <c r="H157" s="154" t="s">
        <v>318</v>
      </c>
      <c r="I157" s="154">
        <v>50402</v>
      </c>
    </row>
    <row r="158" spans="1:9">
      <c r="A158" s="154" t="s">
        <v>515</v>
      </c>
      <c r="B158" s="154" t="s">
        <v>280</v>
      </c>
      <c r="C158" s="154" t="s">
        <v>300</v>
      </c>
      <c r="D158" s="1"/>
      <c r="E158" s="154" t="s">
        <v>300</v>
      </c>
      <c r="F158" s="154" t="s">
        <v>515</v>
      </c>
      <c r="G158" s="154" t="s">
        <v>280</v>
      </c>
      <c r="H158" s="154" t="s">
        <v>320</v>
      </c>
      <c r="I158" s="154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154" t="s">
        <v>306</v>
      </c>
      <c r="B160" s="154" t="s">
        <v>307</v>
      </c>
      <c r="C160" s="154" t="s">
        <v>308</v>
      </c>
      <c r="D160" s="1"/>
      <c r="E160" s="154" t="s">
        <v>308</v>
      </c>
      <c r="F160" s="154" t="s">
        <v>306</v>
      </c>
      <c r="G160" s="154" t="s">
        <v>307</v>
      </c>
      <c r="H160" s="154" t="s">
        <v>324</v>
      </c>
      <c r="I160" s="154">
        <v>11301</v>
      </c>
    </row>
    <row r="161" spans="1:9">
      <c r="A161" s="154" t="s">
        <v>306</v>
      </c>
      <c r="B161" s="154" t="s">
        <v>307</v>
      </c>
      <c r="C161" s="154" t="s">
        <v>308</v>
      </c>
      <c r="D161" s="1"/>
      <c r="E161" s="154" t="s">
        <v>308</v>
      </c>
      <c r="F161" s="154" t="s">
        <v>306</v>
      </c>
      <c r="G161" s="154" t="s">
        <v>307</v>
      </c>
      <c r="H161" s="154" t="s">
        <v>326</v>
      </c>
      <c r="I161" s="154">
        <v>11301</v>
      </c>
    </row>
    <row r="162" spans="1:9">
      <c r="A162" s="154" t="s">
        <v>310</v>
      </c>
      <c r="B162" s="154" t="s">
        <v>307</v>
      </c>
      <c r="C162" s="154" t="s">
        <v>308</v>
      </c>
      <c r="D162" s="1"/>
      <c r="E162" s="154" t="s">
        <v>308</v>
      </c>
      <c r="F162" s="154" t="s">
        <v>310</v>
      </c>
      <c r="G162" s="154" t="s">
        <v>307</v>
      </c>
      <c r="H162" s="154" t="s">
        <v>328</v>
      </c>
      <c r="I162" s="154">
        <v>11302</v>
      </c>
    </row>
    <row r="163" spans="1:9">
      <c r="A163" s="154" t="s">
        <v>312</v>
      </c>
      <c r="B163" s="154" t="s">
        <v>307</v>
      </c>
      <c r="C163" s="154" t="s">
        <v>308</v>
      </c>
      <c r="D163" s="1"/>
      <c r="E163" s="154" t="s">
        <v>308</v>
      </c>
      <c r="F163" s="154" t="s">
        <v>312</v>
      </c>
      <c r="G163" s="154" t="s">
        <v>307</v>
      </c>
      <c r="H163" s="154" t="s">
        <v>330</v>
      </c>
      <c r="I163" s="154">
        <v>11303</v>
      </c>
    </row>
    <row r="164" spans="1:9">
      <c r="A164" s="154" t="s">
        <v>314</v>
      </c>
      <c r="B164" s="154" t="s">
        <v>307</v>
      </c>
      <c r="C164" s="154" t="s">
        <v>315</v>
      </c>
      <c r="D164" s="1"/>
      <c r="E164" s="154" t="s">
        <v>315</v>
      </c>
      <c r="F164" s="154" t="s">
        <v>314</v>
      </c>
      <c r="G164" s="154" t="s">
        <v>307</v>
      </c>
      <c r="H164" s="154" t="s">
        <v>331</v>
      </c>
      <c r="I164" s="154">
        <v>20501</v>
      </c>
    </row>
    <row r="165" spans="1:9">
      <c r="A165" s="154" t="s">
        <v>317</v>
      </c>
      <c r="B165" s="154" t="s">
        <v>307</v>
      </c>
      <c r="C165" s="154" t="s">
        <v>315</v>
      </c>
      <c r="D165" s="1"/>
      <c r="E165" s="154" t="s">
        <v>315</v>
      </c>
      <c r="F165" s="154" t="s">
        <v>317</v>
      </c>
      <c r="G165" s="154" t="s">
        <v>307</v>
      </c>
      <c r="H165" s="154" t="s">
        <v>334</v>
      </c>
      <c r="I165" s="154">
        <v>20502</v>
      </c>
    </row>
    <row r="166" spans="1:9">
      <c r="A166" s="154" t="s">
        <v>319</v>
      </c>
      <c r="B166" s="154" t="s">
        <v>307</v>
      </c>
      <c r="C166" s="154" t="s">
        <v>315</v>
      </c>
      <c r="D166" s="1"/>
      <c r="E166" s="154" t="s">
        <v>315</v>
      </c>
      <c r="F166" s="154" t="s">
        <v>319</v>
      </c>
      <c r="G166" s="154" t="s">
        <v>307</v>
      </c>
      <c r="H166" s="154" t="s">
        <v>336</v>
      </c>
      <c r="I166" s="154">
        <v>20503</v>
      </c>
    </row>
    <row r="167" spans="1:9">
      <c r="A167" s="154" t="s">
        <v>321</v>
      </c>
      <c r="B167" s="154" t="s">
        <v>307</v>
      </c>
      <c r="C167" s="154" t="s">
        <v>315</v>
      </c>
      <c r="D167" s="1"/>
      <c r="E167" s="154" t="s">
        <v>315</v>
      </c>
      <c r="F167" s="154" t="s">
        <v>321</v>
      </c>
      <c r="G167" s="154" t="s">
        <v>307</v>
      </c>
      <c r="H167" s="154" t="s">
        <v>338</v>
      </c>
      <c r="I167" s="154">
        <v>20504</v>
      </c>
    </row>
    <row r="168" spans="1:9">
      <c r="A168" s="154" t="s">
        <v>323</v>
      </c>
      <c r="B168" s="154" t="s">
        <v>307</v>
      </c>
      <c r="C168" s="154" t="s">
        <v>315</v>
      </c>
      <c r="D168" s="1"/>
      <c r="E168" s="154" t="s">
        <v>315</v>
      </c>
      <c r="F168" s="154" t="s">
        <v>323</v>
      </c>
      <c r="G168" s="154" t="s">
        <v>307</v>
      </c>
      <c r="H168" s="154" t="s">
        <v>340</v>
      </c>
      <c r="I168" s="154">
        <v>20505</v>
      </c>
    </row>
    <row r="169" spans="1:9">
      <c r="A169" s="154" t="s">
        <v>516</v>
      </c>
      <c r="B169" s="154" t="s">
        <v>307</v>
      </c>
      <c r="C169" s="154" t="s">
        <v>325</v>
      </c>
      <c r="D169" s="1"/>
      <c r="E169" s="154" t="s">
        <v>325</v>
      </c>
      <c r="F169" s="154" t="s">
        <v>516</v>
      </c>
      <c r="G169" s="154" t="s">
        <v>307</v>
      </c>
      <c r="H169" s="154" t="s">
        <v>341</v>
      </c>
      <c r="I169" s="154">
        <v>20601</v>
      </c>
    </row>
    <row r="170" spans="1:9">
      <c r="A170" s="154" t="s">
        <v>327</v>
      </c>
      <c r="B170" s="154" t="s">
        <v>307</v>
      </c>
      <c r="C170" s="154" t="s">
        <v>325</v>
      </c>
      <c r="D170" s="1"/>
      <c r="E170" s="154" t="s">
        <v>325</v>
      </c>
      <c r="F170" s="154" t="s">
        <v>327</v>
      </c>
      <c r="G170" s="154" t="s">
        <v>307</v>
      </c>
      <c r="H170" s="154" t="s">
        <v>345</v>
      </c>
      <c r="I170" s="154">
        <v>20602</v>
      </c>
    </row>
    <row r="171" spans="1:9">
      <c r="A171" s="154" t="s">
        <v>517</v>
      </c>
      <c r="B171" s="154" t="s">
        <v>307</v>
      </c>
      <c r="C171" s="154" t="s">
        <v>325</v>
      </c>
      <c r="D171" s="1"/>
      <c r="E171" s="154" t="s">
        <v>325</v>
      </c>
      <c r="F171" s="154" t="s">
        <v>517</v>
      </c>
      <c r="G171" s="154" t="s">
        <v>307</v>
      </c>
      <c r="H171" s="154" t="s">
        <v>347</v>
      </c>
      <c r="I171" s="154">
        <v>20603</v>
      </c>
    </row>
    <row r="172" spans="1:9">
      <c r="A172" s="154" t="s">
        <v>329</v>
      </c>
      <c r="B172" s="154" t="s">
        <v>307</v>
      </c>
      <c r="C172" s="154" t="s">
        <v>325</v>
      </c>
      <c r="D172" s="1"/>
      <c r="E172" s="154" t="s">
        <v>325</v>
      </c>
      <c r="F172" s="154" t="s">
        <v>329</v>
      </c>
      <c r="G172" s="154" t="s">
        <v>307</v>
      </c>
      <c r="H172" s="154" t="s">
        <v>349</v>
      </c>
      <c r="I172" s="154">
        <v>20604</v>
      </c>
    </row>
    <row r="173" spans="1:9">
      <c r="A173" s="154" t="s">
        <v>332</v>
      </c>
      <c r="B173" s="154" t="s">
        <v>307</v>
      </c>
      <c r="C173" s="154" t="s">
        <v>333</v>
      </c>
      <c r="D173" s="1"/>
      <c r="E173" s="154" t="s">
        <v>333</v>
      </c>
      <c r="F173" s="154" t="s">
        <v>332</v>
      </c>
      <c r="G173" s="154" t="s">
        <v>307</v>
      </c>
      <c r="H173" s="154" t="s">
        <v>351</v>
      </c>
      <c r="I173" s="154">
        <v>50701</v>
      </c>
    </row>
    <row r="174" spans="1:9">
      <c r="A174" s="154" t="s">
        <v>335</v>
      </c>
      <c r="B174" s="154" t="s">
        <v>307</v>
      </c>
      <c r="C174" s="154" t="s">
        <v>333</v>
      </c>
      <c r="D174" s="1"/>
      <c r="E174" s="154" t="s">
        <v>333</v>
      </c>
      <c r="F174" s="154" t="s">
        <v>335</v>
      </c>
      <c r="G174" s="154" t="s">
        <v>307</v>
      </c>
      <c r="H174" s="154" t="s">
        <v>353</v>
      </c>
      <c r="I174" s="154">
        <v>50702</v>
      </c>
    </row>
    <row r="175" spans="1:9">
      <c r="A175" s="154" t="s">
        <v>337</v>
      </c>
      <c r="B175" s="154" t="s">
        <v>307</v>
      </c>
      <c r="C175" s="154" t="s">
        <v>333</v>
      </c>
      <c r="D175" s="1"/>
      <c r="E175" s="154" t="s">
        <v>333</v>
      </c>
      <c r="F175" s="154" t="s">
        <v>337</v>
      </c>
      <c r="G175" s="154" t="s">
        <v>307</v>
      </c>
      <c r="H175" s="154" t="s">
        <v>355</v>
      </c>
      <c r="I175" s="154">
        <v>50703</v>
      </c>
    </row>
    <row r="176" spans="1:9">
      <c r="A176" s="154" t="s">
        <v>339</v>
      </c>
      <c r="B176" s="154" t="s">
        <v>307</v>
      </c>
      <c r="C176" s="154" t="s">
        <v>333</v>
      </c>
      <c r="D176" s="1"/>
      <c r="E176" s="154" t="s">
        <v>333</v>
      </c>
      <c r="F176" s="154" t="s">
        <v>339</v>
      </c>
      <c r="G176" s="154" t="s">
        <v>307</v>
      </c>
      <c r="H176" s="154" t="s">
        <v>357</v>
      </c>
      <c r="I176" s="154">
        <v>50704</v>
      </c>
    </row>
    <row r="177" spans="1:9">
      <c r="A177" s="154" t="s">
        <v>474</v>
      </c>
      <c r="B177" s="154" t="s">
        <v>307</v>
      </c>
      <c r="C177" s="154" t="s">
        <v>333</v>
      </c>
      <c r="D177" s="1"/>
      <c r="E177" s="154" t="s">
        <v>333</v>
      </c>
      <c r="F177" s="154" t="s">
        <v>474</v>
      </c>
      <c r="G177" s="154" t="s">
        <v>307</v>
      </c>
      <c r="H177" s="154" t="s">
        <v>358</v>
      </c>
      <c r="I177" s="154">
        <v>50705</v>
      </c>
    </row>
    <row r="178" spans="1:9">
      <c r="A178" s="154" t="s">
        <v>342</v>
      </c>
      <c r="B178" s="154" t="s">
        <v>343</v>
      </c>
      <c r="C178" s="154" t="s">
        <v>344</v>
      </c>
      <c r="D178" s="1"/>
      <c r="E178" s="154" t="s">
        <v>344</v>
      </c>
      <c r="F178" s="154" t="s">
        <v>342</v>
      </c>
      <c r="G178" s="154" t="s">
        <v>343</v>
      </c>
      <c r="H178" s="154" t="s">
        <v>360</v>
      </c>
      <c r="I178" s="154">
        <v>10501</v>
      </c>
    </row>
    <row r="179" spans="1:9">
      <c r="A179" s="154" t="s">
        <v>346</v>
      </c>
      <c r="B179" s="154" t="s">
        <v>343</v>
      </c>
      <c r="C179" s="154" t="s">
        <v>344</v>
      </c>
      <c r="D179" s="1"/>
      <c r="E179" s="154" t="s">
        <v>344</v>
      </c>
      <c r="F179" s="154" t="s">
        <v>346</v>
      </c>
      <c r="G179" s="154" t="s">
        <v>343</v>
      </c>
      <c r="H179" s="154" t="s">
        <v>362</v>
      </c>
      <c r="I179" s="154">
        <v>10502</v>
      </c>
    </row>
    <row r="180" spans="1:9">
      <c r="A180" s="154" t="s">
        <v>348</v>
      </c>
      <c r="B180" s="154" t="s">
        <v>343</v>
      </c>
      <c r="C180" s="154" t="s">
        <v>344</v>
      </c>
      <c r="D180" s="1"/>
      <c r="E180" s="154" t="s">
        <v>344</v>
      </c>
      <c r="F180" s="154" t="s">
        <v>348</v>
      </c>
      <c r="G180" s="154" t="s">
        <v>343</v>
      </c>
      <c r="H180" s="154" t="s">
        <v>365</v>
      </c>
      <c r="I180" s="154">
        <v>10503</v>
      </c>
    </row>
    <row r="181" spans="1:9">
      <c r="A181" s="154" t="s">
        <v>350</v>
      </c>
      <c r="B181" s="154" t="s">
        <v>343</v>
      </c>
      <c r="C181" s="154" t="s">
        <v>344</v>
      </c>
      <c r="D181" s="1"/>
      <c r="E181" s="154" t="s">
        <v>344</v>
      </c>
      <c r="F181" s="154" t="s">
        <v>350</v>
      </c>
      <c r="G181" s="154" t="s">
        <v>343</v>
      </c>
      <c r="H181" s="154" t="s">
        <v>367</v>
      </c>
      <c r="I181" s="154">
        <v>10504</v>
      </c>
    </row>
    <row r="182" spans="1:9">
      <c r="A182" s="154" t="s">
        <v>352</v>
      </c>
      <c r="B182" s="154" t="s">
        <v>343</v>
      </c>
      <c r="C182" s="154" t="s">
        <v>344</v>
      </c>
      <c r="D182" s="1"/>
      <c r="E182" s="154" t="s">
        <v>344</v>
      </c>
      <c r="F182" s="154" t="s">
        <v>352</v>
      </c>
      <c r="G182" s="154" t="s">
        <v>343</v>
      </c>
      <c r="H182" s="154" t="s">
        <v>369</v>
      </c>
      <c r="I182" s="154">
        <v>10505</v>
      </c>
    </row>
    <row r="183" spans="1:9">
      <c r="A183" s="154" t="s">
        <v>354</v>
      </c>
      <c r="B183" s="154" t="s">
        <v>343</v>
      </c>
      <c r="C183" s="154" t="s">
        <v>344</v>
      </c>
      <c r="D183" s="1"/>
      <c r="E183" s="154" t="s">
        <v>344</v>
      </c>
      <c r="F183" s="154" t="s">
        <v>354</v>
      </c>
      <c r="G183" s="154" t="s">
        <v>343</v>
      </c>
      <c r="H183" s="154" t="s">
        <v>371</v>
      </c>
      <c r="I183" s="154">
        <v>10506</v>
      </c>
    </row>
    <row r="184" spans="1:9">
      <c r="A184" s="154" t="s">
        <v>356</v>
      </c>
      <c r="B184" s="154" t="s">
        <v>343</v>
      </c>
      <c r="C184" s="154" t="s">
        <v>344</v>
      </c>
      <c r="D184" s="1"/>
      <c r="E184" s="154" t="s">
        <v>344</v>
      </c>
      <c r="F184" s="154" t="s">
        <v>356</v>
      </c>
      <c r="G184" s="154" t="s">
        <v>343</v>
      </c>
      <c r="H184" s="154" t="s">
        <v>373</v>
      </c>
      <c r="I184" s="154">
        <v>10507</v>
      </c>
    </row>
    <row r="185" spans="1:9">
      <c r="A185" s="154" t="s">
        <v>475</v>
      </c>
      <c r="B185" s="154" t="s">
        <v>343</v>
      </c>
      <c r="C185" s="154" t="s">
        <v>344</v>
      </c>
      <c r="D185" s="1"/>
      <c r="E185" s="154" t="s">
        <v>344</v>
      </c>
      <c r="F185" s="154" t="s">
        <v>475</v>
      </c>
      <c r="G185" s="154" t="s">
        <v>343</v>
      </c>
      <c r="H185" s="154" t="s">
        <v>375</v>
      </c>
      <c r="I185" s="154">
        <v>10508</v>
      </c>
    </row>
    <row r="186" spans="1:9">
      <c r="A186" s="154" t="s">
        <v>476</v>
      </c>
      <c r="B186" s="154" t="s">
        <v>343</v>
      </c>
      <c r="C186" s="154" t="s">
        <v>344</v>
      </c>
      <c r="D186" s="1"/>
      <c r="E186" s="154" t="s">
        <v>344</v>
      </c>
      <c r="F186" s="154" t="s">
        <v>476</v>
      </c>
      <c r="G186" s="154" t="s">
        <v>343</v>
      </c>
      <c r="H186" s="154" t="s">
        <v>377</v>
      </c>
      <c r="I186" s="154">
        <v>10509</v>
      </c>
    </row>
    <row r="187" spans="1:9">
      <c r="A187" s="154" t="s">
        <v>359</v>
      </c>
      <c r="B187" s="154" t="s">
        <v>343</v>
      </c>
      <c r="C187" s="154" t="s">
        <v>344</v>
      </c>
      <c r="D187" s="1"/>
      <c r="E187" s="154" t="s">
        <v>344</v>
      </c>
      <c r="F187" s="154" t="s">
        <v>359</v>
      </c>
      <c r="G187" s="154" t="s">
        <v>343</v>
      </c>
      <c r="H187" s="154" t="s">
        <v>379</v>
      </c>
      <c r="I187" s="154">
        <v>10510</v>
      </c>
    </row>
    <row r="188" spans="1:9">
      <c r="A188" s="154" t="s">
        <v>361</v>
      </c>
      <c r="B188" s="154" t="s">
        <v>343</v>
      </c>
      <c r="C188" s="154" t="s">
        <v>344</v>
      </c>
      <c r="D188" s="1"/>
      <c r="E188" s="154" t="s">
        <v>344</v>
      </c>
      <c r="F188" s="154" t="s">
        <v>361</v>
      </c>
      <c r="G188" s="154" t="s">
        <v>343</v>
      </c>
      <c r="H188" s="154" t="s">
        <v>380</v>
      </c>
      <c r="I188" s="154">
        <v>10511</v>
      </c>
    </row>
    <row r="189" spans="1:9">
      <c r="A189" s="154" t="s">
        <v>363</v>
      </c>
      <c r="B189" s="154" t="s">
        <v>343</v>
      </c>
      <c r="C189" s="154" t="s">
        <v>364</v>
      </c>
      <c r="D189" s="1"/>
      <c r="E189" s="154" t="s">
        <v>364</v>
      </c>
      <c r="F189" s="154" t="s">
        <v>363</v>
      </c>
      <c r="G189" s="154" t="s">
        <v>343</v>
      </c>
      <c r="H189" s="154" t="s">
        <v>381</v>
      </c>
      <c r="I189" s="154">
        <v>11101</v>
      </c>
    </row>
    <row r="190" spans="1:9">
      <c r="A190" s="154" t="s">
        <v>366</v>
      </c>
      <c r="B190" s="154" t="s">
        <v>343</v>
      </c>
      <c r="C190" s="154" t="s">
        <v>364</v>
      </c>
      <c r="D190" s="1"/>
      <c r="E190" s="154" t="s">
        <v>364</v>
      </c>
      <c r="F190" s="154" t="s">
        <v>366</v>
      </c>
      <c r="G190" s="154" t="s">
        <v>343</v>
      </c>
      <c r="H190" s="154" t="s">
        <v>383</v>
      </c>
      <c r="I190" s="154">
        <v>11102</v>
      </c>
    </row>
    <row r="191" spans="1:9">
      <c r="A191" s="154" t="s">
        <v>368</v>
      </c>
      <c r="B191" s="154" t="s">
        <v>343</v>
      </c>
      <c r="C191" s="154" t="s">
        <v>364</v>
      </c>
      <c r="D191" s="1"/>
      <c r="E191" s="154" t="s">
        <v>364</v>
      </c>
      <c r="F191" s="154" t="s">
        <v>368</v>
      </c>
      <c r="G191" s="154" t="s">
        <v>343</v>
      </c>
      <c r="H191" s="154" t="s">
        <v>386</v>
      </c>
      <c r="I191" s="154">
        <v>11103</v>
      </c>
    </row>
    <row r="192" spans="1:9">
      <c r="A192" s="154" t="s">
        <v>370</v>
      </c>
      <c r="B192" s="154" t="s">
        <v>343</v>
      </c>
      <c r="C192" s="154" t="s">
        <v>364</v>
      </c>
      <c r="D192" s="1"/>
      <c r="E192" s="154" t="s">
        <v>364</v>
      </c>
      <c r="F192" s="154" t="s">
        <v>370</v>
      </c>
      <c r="G192" s="154" t="s">
        <v>343</v>
      </c>
      <c r="H192" s="154" t="s">
        <v>388</v>
      </c>
      <c r="I192" s="154">
        <v>11104</v>
      </c>
    </row>
    <row r="193" spans="1:9">
      <c r="A193" s="154" t="s">
        <v>372</v>
      </c>
      <c r="B193" s="154" t="s">
        <v>343</v>
      </c>
      <c r="C193" s="154" t="s">
        <v>364</v>
      </c>
      <c r="D193" s="1"/>
      <c r="E193" s="154" t="s">
        <v>364</v>
      </c>
      <c r="F193" s="154" t="s">
        <v>372</v>
      </c>
      <c r="G193" s="154" t="s">
        <v>343</v>
      </c>
      <c r="H193" s="154" t="s">
        <v>390</v>
      </c>
      <c r="I193" s="154">
        <v>11105</v>
      </c>
    </row>
    <row r="194" spans="1:9">
      <c r="A194" s="154" t="s">
        <v>374</v>
      </c>
      <c r="B194" s="154" t="s">
        <v>343</v>
      </c>
      <c r="C194" s="154" t="s">
        <v>364</v>
      </c>
      <c r="D194" s="1"/>
      <c r="E194" s="154" t="s">
        <v>364</v>
      </c>
      <c r="F194" s="154" t="s">
        <v>374</v>
      </c>
      <c r="G194" s="154" t="s">
        <v>343</v>
      </c>
      <c r="H194" s="154" t="s">
        <v>392</v>
      </c>
      <c r="I194" s="154">
        <v>11106</v>
      </c>
    </row>
    <row r="195" spans="1:9">
      <c r="A195" s="154" t="s">
        <v>376</v>
      </c>
      <c r="B195" s="154" t="s">
        <v>343</v>
      </c>
      <c r="C195" s="154" t="s">
        <v>251</v>
      </c>
      <c r="D195" s="1"/>
      <c r="E195" s="154" t="s">
        <v>251</v>
      </c>
      <c r="F195" s="154" t="s">
        <v>376</v>
      </c>
      <c r="G195" s="154" t="s">
        <v>343</v>
      </c>
      <c r="H195" s="154" t="s">
        <v>394</v>
      </c>
      <c r="I195" s="154">
        <v>20404</v>
      </c>
    </row>
    <row r="196" spans="1:9">
      <c r="A196" s="154" t="s">
        <v>378</v>
      </c>
      <c r="B196" s="154" t="s">
        <v>343</v>
      </c>
      <c r="C196" s="154" t="s">
        <v>300</v>
      </c>
      <c r="D196" s="1"/>
      <c r="E196" s="154" t="s">
        <v>300</v>
      </c>
      <c r="F196" s="154" t="s">
        <v>378</v>
      </c>
      <c r="G196" s="154" t="s">
        <v>343</v>
      </c>
      <c r="H196" s="154" t="s">
        <v>395</v>
      </c>
      <c r="I196" s="154">
        <v>50404</v>
      </c>
    </row>
    <row r="197" spans="1:9">
      <c r="A197" s="154" t="s">
        <v>518</v>
      </c>
      <c r="B197" s="154" t="s">
        <v>343</v>
      </c>
      <c r="C197" s="154" t="s">
        <v>300</v>
      </c>
      <c r="D197" s="1"/>
      <c r="E197" s="154" t="s">
        <v>300</v>
      </c>
      <c r="F197" s="154" t="s">
        <v>518</v>
      </c>
      <c r="G197" s="154" t="s">
        <v>343</v>
      </c>
      <c r="H197" s="154" t="s">
        <v>396</v>
      </c>
      <c r="I197" s="154">
        <v>50405</v>
      </c>
    </row>
    <row r="198" spans="1:9">
      <c r="A198" s="154" t="s">
        <v>304</v>
      </c>
      <c r="B198" s="154" t="s">
        <v>343</v>
      </c>
      <c r="C198" s="154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154" t="s">
        <v>477</v>
      </c>
      <c r="B199" s="154" t="s">
        <v>343</v>
      </c>
      <c r="C199" s="154" t="s">
        <v>382</v>
      </c>
      <c r="D199" s="1"/>
      <c r="E199" s="154" t="s">
        <v>382</v>
      </c>
      <c r="F199" s="154" t="s">
        <v>477</v>
      </c>
      <c r="G199" s="154" t="s">
        <v>343</v>
      </c>
      <c r="H199" s="154" t="s">
        <v>399</v>
      </c>
      <c r="I199" s="154">
        <v>50601</v>
      </c>
    </row>
    <row r="200" spans="1:9">
      <c r="A200" s="154" t="s">
        <v>478</v>
      </c>
      <c r="B200" s="154" t="s">
        <v>343</v>
      </c>
      <c r="C200" s="154" t="s">
        <v>382</v>
      </c>
      <c r="D200" s="1"/>
      <c r="E200" s="154" t="s">
        <v>382</v>
      </c>
      <c r="F200" s="154" t="s">
        <v>478</v>
      </c>
      <c r="G200" s="154" t="s">
        <v>343</v>
      </c>
      <c r="H200" s="154" t="s">
        <v>402</v>
      </c>
      <c r="I200" s="154">
        <v>50602</v>
      </c>
    </row>
    <row r="201" spans="1:9">
      <c r="A201" s="154" t="s">
        <v>479</v>
      </c>
      <c r="B201" s="154" t="s">
        <v>343</v>
      </c>
      <c r="C201" s="154" t="s">
        <v>382</v>
      </c>
      <c r="D201" s="1"/>
      <c r="E201" s="154" t="s">
        <v>382</v>
      </c>
      <c r="F201" s="154" t="s">
        <v>479</v>
      </c>
      <c r="G201" s="154" t="s">
        <v>343</v>
      </c>
      <c r="H201" s="154" t="s">
        <v>404</v>
      </c>
      <c r="I201" s="154">
        <v>50603</v>
      </c>
    </row>
    <row r="202" spans="1:9">
      <c r="A202" s="154" t="s">
        <v>480</v>
      </c>
      <c r="B202" s="154" t="s">
        <v>343</v>
      </c>
      <c r="C202" s="154" t="s">
        <v>382</v>
      </c>
      <c r="D202" s="1"/>
      <c r="E202" s="154" t="s">
        <v>382</v>
      </c>
      <c r="F202" s="154" t="s">
        <v>480</v>
      </c>
      <c r="G202" s="154" t="s">
        <v>343</v>
      </c>
      <c r="H202" s="154" t="s">
        <v>406</v>
      </c>
      <c r="I202" s="154">
        <v>50604</v>
      </c>
    </row>
    <row r="203" spans="1:9">
      <c r="A203" s="154" t="s">
        <v>400</v>
      </c>
      <c r="B203" s="154" t="s">
        <v>384</v>
      </c>
      <c r="C203" s="154" t="s">
        <v>401</v>
      </c>
      <c r="D203" s="1"/>
      <c r="E203" s="154" t="s">
        <v>401</v>
      </c>
      <c r="F203" s="154" t="s">
        <v>400</v>
      </c>
      <c r="G203" s="154" t="s">
        <v>384</v>
      </c>
      <c r="H203" s="154" t="s">
        <v>485</v>
      </c>
      <c r="I203" s="154">
        <v>10701</v>
      </c>
    </row>
    <row r="204" spans="1:9">
      <c r="A204" s="154" t="s">
        <v>403</v>
      </c>
      <c r="B204" s="154" t="s">
        <v>384</v>
      </c>
      <c r="C204" s="154" t="s">
        <v>401</v>
      </c>
      <c r="D204" s="1"/>
      <c r="E204" s="154" t="s">
        <v>401</v>
      </c>
      <c r="F204" s="154" t="s">
        <v>403</v>
      </c>
      <c r="G204" s="154" t="s">
        <v>384</v>
      </c>
      <c r="H204" s="154" t="s">
        <v>486</v>
      </c>
      <c r="I204" s="154">
        <v>10702</v>
      </c>
    </row>
    <row r="205" spans="1:9">
      <c r="A205" s="154" t="s">
        <v>405</v>
      </c>
      <c r="B205" s="154" t="s">
        <v>384</v>
      </c>
      <c r="C205" s="154" t="s">
        <v>401</v>
      </c>
      <c r="D205" s="1"/>
      <c r="E205" s="154" t="s">
        <v>401</v>
      </c>
      <c r="F205" s="154" t="s">
        <v>405</v>
      </c>
      <c r="G205" s="154" t="s">
        <v>384</v>
      </c>
      <c r="H205" s="154" t="s">
        <v>487</v>
      </c>
      <c r="I205" s="154">
        <v>10703</v>
      </c>
    </row>
    <row r="206" spans="1:9">
      <c r="A206" s="154" t="s">
        <v>481</v>
      </c>
      <c r="B206" s="154" t="s">
        <v>384</v>
      </c>
      <c r="C206" s="154" t="s">
        <v>385</v>
      </c>
      <c r="D206" s="1"/>
      <c r="E206" s="154" t="s">
        <v>385</v>
      </c>
      <c r="F206" s="154" t="s">
        <v>481</v>
      </c>
      <c r="G206" s="154" t="s">
        <v>384</v>
      </c>
      <c r="H206" s="154" t="s">
        <v>488</v>
      </c>
      <c r="I206" s="154">
        <v>11201</v>
      </c>
    </row>
    <row r="207" spans="1:9">
      <c r="A207" s="154" t="s">
        <v>482</v>
      </c>
      <c r="B207" s="154" t="s">
        <v>384</v>
      </c>
      <c r="C207" s="154" t="s">
        <v>385</v>
      </c>
      <c r="D207" s="1"/>
      <c r="E207" s="154" t="s">
        <v>385</v>
      </c>
      <c r="F207" s="154" t="s">
        <v>482</v>
      </c>
      <c r="G207" s="154" t="s">
        <v>384</v>
      </c>
      <c r="H207" s="154" t="s">
        <v>489</v>
      </c>
      <c r="I207" s="154">
        <v>11201</v>
      </c>
    </row>
    <row r="208" spans="1:9">
      <c r="A208" s="154" t="s">
        <v>387</v>
      </c>
      <c r="B208" s="154" t="s">
        <v>384</v>
      </c>
      <c r="C208" s="154" t="s">
        <v>385</v>
      </c>
      <c r="D208" s="1"/>
      <c r="E208" s="154" t="s">
        <v>385</v>
      </c>
      <c r="F208" s="154" t="s">
        <v>387</v>
      </c>
      <c r="G208" s="154" t="s">
        <v>384</v>
      </c>
      <c r="H208" s="154" t="s">
        <v>490</v>
      </c>
      <c r="I208" s="154">
        <v>11201</v>
      </c>
    </row>
    <row r="209" spans="1:9">
      <c r="A209" s="154" t="s">
        <v>389</v>
      </c>
      <c r="B209" s="154" t="s">
        <v>384</v>
      </c>
      <c r="C209" s="154" t="s">
        <v>385</v>
      </c>
      <c r="D209" s="1"/>
      <c r="E209" s="154" t="s">
        <v>385</v>
      </c>
      <c r="F209" s="154" t="s">
        <v>389</v>
      </c>
      <c r="G209" s="154" t="s">
        <v>384</v>
      </c>
      <c r="H209" s="154" t="s">
        <v>491</v>
      </c>
      <c r="I209" s="154">
        <v>11201</v>
      </c>
    </row>
    <row r="210" spans="1:9">
      <c r="A210" s="154" t="s">
        <v>391</v>
      </c>
      <c r="B210" s="154" t="s">
        <v>384</v>
      </c>
      <c r="C210" s="154" t="s">
        <v>385</v>
      </c>
      <c r="D210" s="1"/>
      <c r="E210" s="154" t="s">
        <v>385</v>
      </c>
      <c r="F210" s="154" t="s">
        <v>391</v>
      </c>
      <c r="G210" s="154" t="s">
        <v>384</v>
      </c>
      <c r="H210" s="154" t="s">
        <v>492</v>
      </c>
      <c r="I210" s="154">
        <v>11201</v>
      </c>
    </row>
    <row r="211" spans="1:9">
      <c r="A211" s="154" t="s">
        <v>393</v>
      </c>
      <c r="B211" s="154" t="s">
        <v>384</v>
      </c>
      <c r="C211" s="154" t="s">
        <v>385</v>
      </c>
      <c r="D211" s="1"/>
      <c r="E211" s="154" t="s">
        <v>385</v>
      </c>
      <c r="F211" s="154" t="s">
        <v>393</v>
      </c>
      <c r="G211" s="154" t="s">
        <v>384</v>
      </c>
      <c r="H211" s="154" t="s">
        <v>493</v>
      </c>
      <c r="I211" s="154">
        <v>11201</v>
      </c>
    </row>
    <row r="212" spans="1:9">
      <c r="A212" s="154" t="s">
        <v>483</v>
      </c>
      <c r="B212" s="154" t="s">
        <v>384</v>
      </c>
      <c r="C212" s="154" t="s">
        <v>296</v>
      </c>
      <c r="D212" s="1"/>
      <c r="E212" s="154" t="s">
        <v>296</v>
      </c>
      <c r="F212" s="154" t="s">
        <v>483</v>
      </c>
      <c r="G212" s="154" t="s">
        <v>384</v>
      </c>
      <c r="H212" s="154" t="s">
        <v>494</v>
      </c>
      <c r="I212" s="154">
        <v>11201</v>
      </c>
    </row>
    <row r="213" spans="1:9">
      <c r="A213" s="154" t="s">
        <v>484</v>
      </c>
      <c r="B213" s="154" t="s">
        <v>384</v>
      </c>
      <c r="C213" s="154" t="s">
        <v>296</v>
      </c>
      <c r="D213" s="1"/>
      <c r="E213" s="154" t="s">
        <v>296</v>
      </c>
      <c r="F213" s="154" t="s">
        <v>484</v>
      </c>
      <c r="G213" s="154" t="s">
        <v>384</v>
      </c>
      <c r="H213" s="154" t="s">
        <v>495</v>
      </c>
      <c r="I213" s="154">
        <v>11201</v>
      </c>
    </row>
    <row r="214" spans="1:9">
      <c r="A214" s="154" t="s">
        <v>397</v>
      </c>
      <c r="B214" s="154" t="s">
        <v>384</v>
      </c>
      <c r="C214" s="154" t="s">
        <v>296</v>
      </c>
      <c r="E214" s="154" t="s">
        <v>296</v>
      </c>
      <c r="F214" s="154" t="s">
        <v>397</v>
      </c>
      <c r="G214" s="154" t="s">
        <v>384</v>
      </c>
      <c r="H214" s="154" t="s">
        <v>496</v>
      </c>
      <c r="I214" s="154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7" t="s">
        <v>500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8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7" t="s">
        <v>500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41" t="s">
        <v>453</v>
      </c>
      <c r="B1" s="41"/>
      <c r="C1" s="41"/>
      <c r="D1" s="41"/>
      <c r="E1" s="41"/>
      <c r="F1" s="41"/>
      <c r="H1" s="43" t="s">
        <v>454</v>
      </c>
      <c r="I1" s="42"/>
      <c r="J1" s="43" t="s">
        <v>451</v>
      </c>
      <c r="K1" s="33">
        <f>IFERROR(INDEX(#REF!,MATCH("*예비비*",#REF!,0)),0)</f>
        <v>0</v>
      </c>
      <c r="L1" s="43" t="s">
        <v>452</v>
      </c>
      <c r="M1" s="33">
        <f>I1+K1</f>
        <v>0</v>
      </c>
    </row>
    <row r="2" spans="1:13" ht="24.95" customHeight="1">
      <c r="M2" s="12" t="s">
        <v>448</v>
      </c>
    </row>
    <row r="3" spans="1:13" ht="24.95" customHeight="1">
      <c r="A3" s="189" t="s">
        <v>434</v>
      </c>
      <c r="B3" s="34" t="s">
        <v>447</v>
      </c>
      <c r="C3" s="35"/>
      <c r="D3" s="35"/>
      <c r="E3" s="35"/>
      <c r="F3" s="35"/>
      <c r="H3" s="189" t="s">
        <v>434</v>
      </c>
      <c r="I3" s="34" t="s">
        <v>449</v>
      </c>
      <c r="J3" s="35"/>
      <c r="K3" s="35"/>
      <c r="L3" s="35"/>
      <c r="M3" s="35"/>
    </row>
    <row r="4" spans="1:13" ht="24.95" customHeight="1">
      <c r="A4" s="189"/>
      <c r="B4" s="36" t="s">
        <v>435</v>
      </c>
      <c r="C4" s="36" t="s">
        <v>436</v>
      </c>
      <c r="D4" s="36" t="s">
        <v>437</v>
      </c>
      <c r="E4" s="36" t="s">
        <v>436</v>
      </c>
      <c r="F4" s="36" t="s">
        <v>438</v>
      </c>
      <c r="H4" s="189"/>
      <c r="I4" s="36" t="s">
        <v>435</v>
      </c>
      <c r="J4" s="36" t="s">
        <v>436</v>
      </c>
      <c r="K4" s="36" t="s">
        <v>437</v>
      </c>
      <c r="L4" s="36" t="s">
        <v>436</v>
      </c>
      <c r="M4" s="36" t="s">
        <v>438</v>
      </c>
    </row>
    <row r="5" spans="1:13" ht="24.95" customHeight="1">
      <c r="A5" s="37" t="s">
        <v>439</v>
      </c>
      <c r="B5" s="38" t="e">
        <f>SUM(B6:B13)/2</f>
        <v>#REF!</v>
      </c>
      <c r="C5" s="37" t="e">
        <f>IF(B5=SUM(#REF!),"OK","@@")</f>
        <v>#REF!</v>
      </c>
      <c r="D5" s="38" t="e">
        <f>SUM(D6:D13)/2</f>
        <v>#REF!</v>
      </c>
      <c r="E5" s="37" t="e">
        <f>IF(D5=SUM(#REF!),"OK","@@")</f>
        <v>#REF!</v>
      </c>
      <c r="F5" s="38"/>
      <c r="H5" s="37" t="s">
        <v>439</v>
      </c>
      <c r="I5" s="38" t="e">
        <f>SUM(I6:I13)/2</f>
        <v>#REF!</v>
      </c>
      <c r="J5" s="37" t="e">
        <f>IF(I5=SUM(#REF!),"OK","@@")</f>
        <v>#REF!</v>
      </c>
      <c r="K5" s="38" t="e">
        <f>SUM(K6:K13)/2</f>
        <v>#REF!</v>
      </c>
      <c r="L5" s="37" t="e">
        <f>IF(K5=SUM(#REF!),"OK","@@")</f>
        <v>#REF!</v>
      </c>
      <c r="M5" s="38"/>
    </row>
    <row r="6" spans="1:13" ht="24.95" customHeight="1">
      <c r="A6" s="39" t="s">
        <v>440</v>
      </c>
      <c r="B6" s="40" t="e">
        <f>SUM(B7:B8)</f>
        <v>#REF!</v>
      </c>
      <c r="C6" s="39" t="e">
        <f>IF(B6=#REF!,"OK","@@")</f>
        <v>#REF!</v>
      </c>
      <c r="D6" s="40" t="e">
        <f>SUM(D7:D8)</f>
        <v>#REF!</v>
      </c>
      <c r="E6" s="39" t="e">
        <f>IF(D6=#REF!,"OK","@@")</f>
        <v>#REF!</v>
      </c>
      <c r="F6" s="40"/>
      <c r="H6" s="39" t="s">
        <v>440</v>
      </c>
      <c r="I6" s="40" t="e">
        <f>SUM(I7:I8)</f>
        <v>#REF!</v>
      </c>
      <c r="J6" s="39" t="e">
        <f>IF(I6=#REF!,"OK","@@")</f>
        <v>#REF!</v>
      </c>
      <c r="K6" s="40" t="e">
        <f>SUM(K7:K8)</f>
        <v>#REF!</v>
      </c>
      <c r="L6" s="39" t="e">
        <f>IF(K6=#REF!,"OK","@@")</f>
        <v>#REF!</v>
      </c>
      <c r="M6" s="40"/>
    </row>
    <row r="7" spans="1:13" ht="24.95" customHeight="1">
      <c r="A7" s="31" t="s">
        <v>441</v>
      </c>
      <c r="B7" s="32" t="e">
        <f>SUMIFS(#REF!,#REF!,"도비")</f>
        <v>#REF!</v>
      </c>
      <c r="C7" s="31"/>
      <c r="D7" s="32" t="e">
        <f>SUMIFS(#REF!,#REF!,"도비")</f>
        <v>#REF!</v>
      </c>
      <c r="E7" s="31"/>
      <c r="F7" s="32"/>
      <c r="H7" s="31" t="s">
        <v>441</v>
      </c>
      <c r="I7" s="32" t="e">
        <f>SUMIFS(#REF!,#REF!,"국비")</f>
        <v>#REF!</v>
      </c>
      <c r="J7" s="31"/>
      <c r="K7" s="32" t="e">
        <f>SUMIFS(#REF!,#REF!,"도비")</f>
        <v>#REF!</v>
      </c>
      <c r="L7" s="31"/>
      <c r="M7" s="32"/>
    </row>
    <row r="8" spans="1:13" ht="24.95" customHeight="1">
      <c r="A8" s="31" t="s">
        <v>442</v>
      </c>
      <c r="B8" s="32" t="e">
        <f>SUMIFS(#REF!,#REF!,"국비")+SUMIFS(#REF!,#REF!,"지특")+SUMIFS(#REF!,#REF!,"기금")+SUMIFS(#REF!,#REF!,"특교")</f>
        <v>#REF!</v>
      </c>
      <c r="C8" s="31"/>
      <c r="D8" s="32" t="e">
        <f>SUMIFS(#REF!,#REF!,"국비")+SUMIFS(#REF!,#REF!,"지특")+SUMIFS(#REF!,#REF!,"기금")+SUMIFS(#REF!,#REF!,"특교")</f>
        <v>#REF!</v>
      </c>
      <c r="E8" s="31"/>
      <c r="F8" s="32"/>
      <c r="H8" s="31" t="s">
        <v>442</v>
      </c>
      <c r="I8" s="32" t="e">
        <f>SUMIFS(#REF!,#REF!,"국비")+SUMIFS(#REF!,#REF!,"지특")+SUMIFS(#REF!,#REF!,"기금")+SUMIFS(#REF!,#REF!,"특교")</f>
        <v>#REF!</v>
      </c>
      <c r="J8" s="31"/>
      <c r="K8" s="32" t="e">
        <f>SUMIFS(#REF!,#REF!,"국비")+SUMIFS(#REF!,#REF!,"지특")+SUMIFS(#REF!,#REF!,"기금")+SUMIFS(#REF!,#REF!,"특교")</f>
        <v>#REF!</v>
      </c>
      <c r="L8" s="31"/>
      <c r="M8" s="32"/>
    </row>
    <row r="9" spans="1:13" ht="24.95" customHeight="1">
      <c r="A9" s="39" t="s">
        <v>443</v>
      </c>
      <c r="B9" s="40" t="e">
        <f>SUM(B10:B13)</f>
        <v>#REF!</v>
      </c>
      <c r="C9" s="39" t="e">
        <f>IF(B9=#REF!,"OK","@@")</f>
        <v>#REF!</v>
      </c>
      <c r="D9" s="40" t="e">
        <f>SUM(D10:D13)</f>
        <v>#REF!</v>
      </c>
      <c r="E9" s="39" t="e">
        <f>IF(D9=#REF!,"OK","@@")</f>
        <v>#REF!</v>
      </c>
      <c r="F9" s="40" t="e">
        <f>SUM(F10:F13)</f>
        <v>#REF!</v>
      </c>
      <c r="H9" s="39" t="s">
        <v>443</v>
      </c>
      <c r="I9" s="40" t="e">
        <f>SUM(I10:I13)</f>
        <v>#REF!</v>
      </c>
      <c r="J9" s="39" t="e">
        <f>IF(I9=#REF!,"OK","@@")</f>
        <v>#REF!</v>
      </c>
      <c r="K9" s="40" t="e">
        <f>SUM(K10:K13)</f>
        <v>#REF!</v>
      </c>
      <c r="L9" s="39" t="e">
        <f>IF(K9=#REF!,"OK","@@")</f>
        <v>#REF!</v>
      </c>
      <c r="M9" s="40" t="e">
        <f>SUM(M10:M13)</f>
        <v>#REF!</v>
      </c>
    </row>
    <row r="10" spans="1:13" ht="24.95" customHeight="1">
      <c r="A10" s="31" t="s">
        <v>444</v>
      </c>
      <c r="B10" s="32" t="e">
        <f>SUMIFS(#REF!,#REF!,검증!A10)</f>
        <v>#REF!</v>
      </c>
      <c r="C10" s="31"/>
      <c r="D10" s="32" t="e">
        <f>SUMIFS(#REF!,#REF!,검증!A10)</f>
        <v>#REF!</v>
      </c>
      <c r="E10" s="31"/>
      <c r="F10" s="32" t="e">
        <f>D10-B10</f>
        <v>#REF!</v>
      </c>
      <c r="H10" s="31" t="s">
        <v>444</v>
      </c>
      <c r="I10" s="32" t="e">
        <f>SUMIFS(#REF!,#REF!,검증!H10)</f>
        <v>#REF!</v>
      </c>
      <c r="J10" s="31"/>
      <c r="K10" s="32" t="e">
        <f>SUMIFS(#REF!,#REF!,검증!H10)</f>
        <v>#REF!</v>
      </c>
      <c r="L10" s="31"/>
      <c r="M10" s="32" t="e">
        <f>K10-I10</f>
        <v>#REF!</v>
      </c>
    </row>
    <row r="11" spans="1:13" ht="24.95" customHeight="1">
      <c r="A11" s="31" t="s">
        <v>450</v>
      </c>
      <c r="B11" s="32" t="e">
        <f>SUMIFS(#REF!,#REF!,검증!A11)</f>
        <v>#REF!</v>
      </c>
      <c r="C11" s="31"/>
      <c r="D11" s="32" t="e">
        <f>SUMIFS(#REF!,#REF!,검증!A11)</f>
        <v>#REF!</v>
      </c>
      <c r="E11" s="31"/>
      <c r="F11" s="32" t="e">
        <f t="shared" ref="F11:F13" si="0">D11-B11</f>
        <v>#REF!</v>
      </c>
      <c r="H11" s="31" t="s">
        <v>450</v>
      </c>
      <c r="I11" s="32" t="e">
        <f>SUMIFS(#REF!,#REF!,검증!H11)</f>
        <v>#REF!</v>
      </c>
      <c r="J11" s="31"/>
      <c r="K11" s="32" t="e">
        <f>SUMIFS(#REF!,#REF!,검증!H11)</f>
        <v>#REF!</v>
      </c>
      <c r="L11" s="31"/>
      <c r="M11" s="32" t="e">
        <f t="shared" ref="M11:M13" si="1">K11-I11</f>
        <v>#REF!</v>
      </c>
    </row>
    <row r="12" spans="1:13" ht="24.95" customHeight="1">
      <c r="A12" s="31" t="s">
        <v>445</v>
      </c>
      <c r="B12" s="32" t="e">
        <f>SUMIFS(#REF!,#REF!,검증!A12)</f>
        <v>#REF!</v>
      </c>
      <c r="C12" s="31"/>
      <c r="D12" s="32" t="e">
        <f>SUMIFS(#REF!,#REF!,검증!A12)</f>
        <v>#REF!</v>
      </c>
      <c r="E12" s="31"/>
      <c r="F12" s="32" t="e">
        <f t="shared" si="0"/>
        <v>#REF!</v>
      </c>
      <c r="H12" s="31" t="s">
        <v>445</v>
      </c>
      <c r="I12" s="32" t="e">
        <f>SUMIFS(#REF!,#REF!,검증!H12)</f>
        <v>#REF!</v>
      </c>
      <c r="J12" s="31"/>
      <c r="K12" s="32" t="e">
        <f>SUMIFS(#REF!,#REF!,검증!H12)</f>
        <v>#REF!</v>
      </c>
      <c r="L12" s="31"/>
      <c r="M12" s="32" t="e">
        <f t="shared" si="1"/>
        <v>#REF!</v>
      </c>
    </row>
    <row r="13" spans="1:13" ht="24.95" customHeight="1">
      <c r="A13" s="31" t="s">
        <v>446</v>
      </c>
      <c r="B13" s="32" t="e">
        <f>SUMIFS(#REF!,#REF!,검증!A13)</f>
        <v>#REF!</v>
      </c>
      <c r="C13" s="31"/>
      <c r="D13" s="32" t="e">
        <f>SUMIFS(#REF!,#REF!,검증!A13)</f>
        <v>#REF!</v>
      </c>
      <c r="E13" s="31"/>
      <c r="F13" s="32" t="e">
        <f t="shared" si="0"/>
        <v>#REF!</v>
      </c>
      <c r="H13" s="31" t="s">
        <v>446</v>
      </c>
      <c r="I13" s="32" t="e">
        <f>SUMIFS(#REF!,#REF!,검증!H13)</f>
        <v>#REF!</v>
      </c>
      <c r="J13" s="31"/>
      <c r="K13" s="32" t="e">
        <f>SUMIFS(#REF!,#REF!,검증!H13)</f>
        <v>#REF!</v>
      </c>
      <c r="L13" s="31"/>
      <c r="M13" s="32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AQ116"/>
  <sheetViews>
    <sheetView view="pageBreakPreview" zoomScale="85" zoomScaleNormal="70" zoomScaleSheetLayoutView="85" workbookViewId="0">
      <pane xSplit="9" ySplit="6" topLeftCell="J7" activePane="bottomRight" state="frozen"/>
      <selection activeCell="O29" sqref="O29:P29"/>
      <selection pane="topRight" activeCell="O29" sqref="O29:P29"/>
      <selection pane="bottomLeft" activeCell="O29" sqref="O29:P29"/>
      <selection pane="bottomRight" activeCell="I42" sqref="I42"/>
    </sheetView>
  </sheetViews>
  <sheetFormatPr defaultColWidth="9" defaultRowHeight="50.1" customHeight="1"/>
  <cols>
    <col min="1" max="1" width="5.25" style="73" customWidth="1"/>
    <col min="2" max="2" width="12.625" style="70" customWidth="1"/>
    <col min="3" max="3" width="12.125" style="70" customWidth="1"/>
    <col min="4" max="4" width="12.625" style="70" customWidth="1"/>
    <col min="5" max="5" width="7.125" style="70" customWidth="1"/>
    <col min="6" max="6" width="4.75" style="70" customWidth="1"/>
    <col min="7" max="8" width="7.125" style="70" customWidth="1"/>
    <col min="9" max="9" width="44.125" style="70" customWidth="1"/>
    <col min="10" max="11" width="14.625" style="70" customWidth="1"/>
    <col min="12" max="12" width="15.625" style="70" customWidth="1"/>
    <col min="13" max="14" width="13.125" style="70" customWidth="1"/>
    <col min="15" max="15" width="15.625" style="70" customWidth="1"/>
    <col min="16" max="17" width="12.125" style="70" customWidth="1"/>
    <col min="18" max="18" width="15.625" style="127" customWidth="1"/>
    <col min="19" max="19" width="7.625" style="70" customWidth="1"/>
    <col min="20" max="20" width="17.125" style="70" bestFit="1" customWidth="1"/>
    <col min="21" max="21" width="19.5" style="70" bestFit="1" customWidth="1"/>
    <col min="22" max="22" width="35.625" style="72" customWidth="1"/>
    <col min="23" max="23" width="6.625" style="70" customWidth="1"/>
    <col min="24" max="24" width="2.625" style="70" customWidth="1"/>
    <col min="25" max="25" width="6.625" style="70" customWidth="1"/>
    <col min="26" max="27" width="11.625" style="70" customWidth="1"/>
    <col min="28" max="28" width="6.625" style="70" customWidth="1"/>
    <col min="29" max="29" width="2.625" style="70" customWidth="1"/>
    <col min="30" max="30" width="6.625" style="70" customWidth="1"/>
    <col min="31" max="32" width="11.625" style="70" customWidth="1"/>
    <col min="33" max="33" width="6.625" style="70" customWidth="1"/>
    <col min="34" max="34" width="2.625" style="70" customWidth="1"/>
    <col min="35" max="35" width="12.625" style="70" customWidth="1"/>
    <col min="36" max="36" width="2.625" style="70" customWidth="1"/>
    <col min="37" max="38" width="7.625" style="70" customWidth="1"/>
    <col min="39" max="39" width="2.625" style="70" customWidth="1"/>
    <col min="40" max="40" width="10.625" style="70" customWidth="1"/>
    <col min="41" max="41" width="2.625" style="70" customWidth="1"/>
    <col min="42" max="42" width="6.625" style="70" customWidth="1"/>
    <col min="43" max="16384" width="9" style="70"/>
  </cols>
  <sheetData>
    <row r="1" spans="1:42" ht="35.1" customHeight="1">
      <c r="B1" s="67" t="s">
        <v>670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91"/>
      <c r="S1" s="68"/>
      <c r="T1" s="68"/>
      <c r="U1" s="68"/>
      <c r="V1" s="69"/>
    </row>
    <row r="2" spans="1:42" ht="20.25" customHeight="1">
      <c r="B2" s="71" t="s">
        <v>669</v>
      </c>
      <c r="L2" s="92"/>
      <c r="M2" s="92"/>
      <c r="N2" s="92"/>
      <c r="O2" s="92"/>
      <c r="P2" s="92"/>
      <c r="Q2" s="129">
        <f>R2-'[1]1추일입'!P2</f>
        <v>0</v>
      </c>
      <c r="R2" s="130">
        <f>R6-L6</f>
        <v>0</v>
      </c>
      <c r="Z2" s="73" t="s">
        <v>668</v>
      </c>
      <c r="AE2" s="73" t="s">
        <v>668</v>
      </c>
    </row>
    <row r="3" spans="1:42" ht="20.25" customHeight="1">
      <c r="L3" s="93">
        <f t="shared" ref="L3:R3" si="0">SUM(L7:L248)/2</f>
        <v>200000</v>
      </c>
      <c r="M3" s="93">
        <f t="shared" si="0"/>
        <v>0</v>
      </c>
      <c r="N3" s="93">
        <f t="shared" si="0"/>
        <v>745000</v>
      </c>
      <c r="O3" s="93">
        <f t="shared" si="0"/>
        <v>945000</v>
      </c>
      <c r="P3" s="93">
        <f t="shared" si="0"/>
        <v>0</v>
      </c>
      <c r="Q3" s="93">
        <f t="shared" si="0"/>
        <v>0</v>
      </c>
      <c r="R3" s="93">
        <f t="shared" si="0"/>
        <v>200000</v>
      </c>
      <c r="V3" s="74" t="s">
        <v>667</v>
      </c>
      <c r="Z3" s="75" t="str">
        <f>IF(Z6='[1]1추일입'!X6,"OK","@@")</f>
        <v>@@</v>
      </c>
      <c r="AA3" s="94">
        <f>M6+N6-Z6-AA6</f>
        <v>0</v>
      </c>
      <c r="AB3" s="75" t="str">
        <f>IF(COUNTIF(AB6:AB116,"검토")&gt;0,"@@","OK")</f>
        <v>OK</v>
      </c>
      <c r="AE3" s="75" t="str">
        <f>IF(AE6='[1]1추일입'!AC6,"OK","@@")</f>
        <v>OK</v>
      </c>
      <c r="AF3" s="76">
        <f>P6+Q6-AE6-AF6</f>
        <v>0</v>
      </c>
      <c r="AG3" s="75" t="str">
        <f>IF(COUNTIF(AG6:AG116,"검토")&gt;0,"@@","OK")</f>
        <v>OK</v>
      </c>
    </row>
    <row r="4" spans="1:42" s="146" customFormat="1" ht="30" customHeight="1">
      <c r="A4" s="212" t="s">
        <v>666</v>
      </c>
      <c r="B4" s="216" t="s">
        <v>665</v>
      </c>
      <c r="C4" s="218" t="s">
        <v>664</v>
      </c>
      <c r="D4" s="220" t="s">
        <v>663</v>
      </c>
      <c r="E4" s="190" t="s">
        <v>662</v>
      </c>
      <c r="F4" s="190" t="s">
        <v>661</v>
      </c>
      <c r="G4" s="192" t="s">
        <v>660</v>
      </c>
      <c r="H4" s="190" t="s">
        <v>659</v>
      </c>
      <c r="I4" s="194" t="s">
        <v>658</v>
      </c>
      <c r="J4" s="202" t="s">
        <v>657</v>
      </c>
      <c r="K4" s="204" t="s">
        <v>656</v>
      </c>
      <c r="L4" s="195" t="s">
        <v>655</v>
      </c>
      <c r="M4" s="197" t="s">
        <v>654</v>
      </c>
      <c r="N4" s="198"/>
      <c r="O4" s="199" t="s">
        <v>653</v>
      </c>
      <c r="P4" s="214" t="s">
        <v>652</v>
      </c>
      <c r="Q4" s="215"/>
      <c r="R4" s="224" t="s">
        <v>651</v>
      </c>
      <c r="S4" s="209" t="s">
        <v>650</v>
      </c>
      <c r="T4" s="210" t="s">
        <v>649</v>
      </c>
      <c r="U4" s="210" t="s">
        <v>648</v>
      </c>
      <c r="V4" s="208" t="s">
        <v>647</v>
      </c>
      <c r="W4" s="227" t="s">
        <v>646</v>
      </c>
      <c r="Y4" s="207" t="s">
        <v>644</v>
      </c>
      <c r="Z4" s="228" t="s">
        <v>645</v>
      </c>
      <c r="AA4" s="228"/>
      <c r="AB4" s="228"/>
      <c r="AD4" s="223" t="s">
        <v>644</v>
      </c>
      <c r="AE4" s="206" t="s">
        <v>643</v>
      </c>
      <c r="AF4" s="206"/>
      <c r="AG4" s="206"/>
      <c r="AI4" s="207" t="s">
        <v>642</v>
      </c>
      <c r="AK4" s="229" t="s">
        <v>641</v>
      </c>
      <c r="AL4" s="231" t="s">
        <v>640</v>
      </c>
      <c r="AN4" s="222" t="s">
        <v>639</v>
      </c>
      <c r="AP4" s="222" t="s">
        <v>638</v>
      </c>
    </row>
    <row r="5" spans="1:42" s="146" customFormat="1" ht="29.25" customHeight="1">
      <c r="A5" s="213"/>
      <c r="B5" s="217"/>
      <c r="C5" s="219"/>
      <c r="D5" s="221"/>
      <c r="E5" s="191"/>
      <c r="F5" s="201"/>
      <c r="G5" s="193"/>
      <c r="H5" s="201"/>
      <c r="I5" s="191"/>
      <c r="J5" s="203"/>
      <c r="K5" s="205"/>
      <c r="L5" s="196"/>
      <c r="M5" s="182" t="s">
        <v>637</v>
      </c>
      <c r="N5" s="182" t="s">
        <v>636</v>
      </c>
      <c r="O5" s="200"/>
      <c r="P5" s="179" t="s">
        <v>637</v>
      </c>
      <c r="Q5" s="179" t="s">
        <v>636</v>
      </c>
      <c r="R5" s="225"/>
      <c r="S5" s="226"/>
      <c r="T5" s="211"/>
      <c r="U5" s="211"/>
      <c r="V5" s="209"/>
      <c r="W5" s="207"/>
      <c r="Y5" s="207"/>
      <c r="Z5" s="187" t="s">
        <v>635</v>
      </c>
      <c r="AA5" s="187" t="s">
        <v>634</v>
      </c>
      <c r="AB5" s="187" t="s">
        <v>633</v>
      </c>
      <c r="AD5" s="223"/>
      <c r="AE5" s="188" t="s">
        <v>635</v>
      </c>
      <c r="AF5" s="188" t="s">
        <v>634</v>
      </c>
      <c r="AG5" s="188" t="s">
        <v>633</v>
      </c>
      <c r="AI5" s="207"/>
      <c r="AK5" s="230"/>
      <c r="AL5" s="232"/>
      <c r="AN5" s="223"/>
      <c r="AP5" s="223"/>
    </row>
    <row r="6" spans="1:42" ht="50.1" customHeight="1">
      <c r="A6" s="157"/>
      <c r="B6" s="158" t="s">
        <v>632</v>
      </c>
      <c r="C6" s="159"/>
      <c r="D6" s="159"/>
      <c r="E6" s="159"/>
      <c r="F6" s="160"/>
      <c r="G6" s="161"/>
      <c r="H6" s="159"/>
      <c r="I6" s="162"/>
      <c r="J6" s="163">
        <f t="shared" ref="J6:R6" si="1">SUBTOTAL(9,J7:J116)</f>
        <v>4986500</v>
      </c>
      <c r="K6" s="163">
        <f t="shared" si="1"/>
        <v>4786500</v>
      </c>
      <c r="L6" s="163">
        <f t="shared" si="1"/>
        <v>200000</v>
      </c>
      <c r="M6" s="163">
        <f t="shared" si="1"/>
        <v>0</v>
      </c>
      <c r="N6" s="163">
        <f t="shared" si="1"/>
        <v>745000</v>
      </c>
      <c r="O6" s="164">
        <f t="shared" si="1"/>
        <v>945000</v>
      </c>
      <c r="P6" s="165">
        <f t="shared" si="1"/>
        <v>0</v>
      </c>
      <c r="Q6" s="163">
        <f t="shared" si="1"/>
        <v>0</v>
      </c>
      <c r="R6" s="166">
        <f t="shared" si="1"/>
        <v>200000</v>
      </c>
      <c r="S6" s="167"/>
      <c r="T6" s="167"/>
      <c r="U6" s="167"/>
      <c r="V6" s="168"/>
      <c r="W6" s="77"/>
      <c r="Y6" s="95"/>
      <c r="Z6" s="78">
        <f>SUBTOTAL(9,Z7:Z116)</f>
        <v>745000</v>
      </c>
      <c r="AA6" s="78">
        <f>SUBTOTAL(9,AA7:AA116)</f>
        <v>0</v>
      </c>
      <c r="AB6" s="89" t="str">
        <f t="shared" ref="AB6:AB37" si="2">IF(SUM($M6:$N6)=SUM($Z6:$AA6),"OK","검토")</f>
        <v>OK</v>
      </c>
      <c r="AD6" s="77"/>
      <c r="AE6" s="78">
        <f>SUBTOTAL(9,AE7:AE116)</f>
        <v>0</v>
      </c>
      <c r="AF6" s="78">
        <f>SUBTOTAL(9,AF7:AF116)</f>
        <v>0</v>
      </c>
      <c r="AG6" s="89" t="str">
        <f t="shared" ref="AG6:AG37" si="3">IF(SUM(P6:Q6)=SUM(AE6:AF6),"OK","검토")</f>
        <v>OK</v>
      </c>
      <c r="AI6" s="77"/>
      <c r="AK6" s="96"/>
      <c r="AL6" s="97"/>
      <c r="AN6" s="77"/>
      <c r="AP6" s="77"/>
    </row>
    <row r="7" spans="1:42" ht="60" hidden="1" customHeight="1">
      <c r="A7" s="133"/>
      <c r="B7" s="98" t="s">
        <v>631</v>
      </c>
      <c r="C7" s="99"/>
      <c r="D7" s="100"/>
      <c r="E7" s="99"/>
      <c r="F7" s="101"/>
      <c r="G7" s="100"/>
      <c r="H7" s="99"/>
      <c r="I7" s="102"/>
      <c r="J7" s="132">
        <f t="shared" ref="J7:R7" si="4">SUBTOTAL(9,J8:J17)</f>
        <v>0</v>
      </c>
      <c r="K7" s="132">
        <f t="shared" si="4"/>
        <v>0</v>
      </c>
      <c r="L7" s="132">
        <f t="shared" si="4"/>
        <v>0</v>
      </c>
      <c r="M7" s="132">
        <f t="shared" si="4"/>
        <v>0</v>
      </c>
      <c r="N7" s="132">
        <f t="shared" si="4"/>
        <v>0</v>
      </c>
      <c r="O7" s="141">
        <f t="shared" si="4"/>
        <v>0</v>
      </c>
      <c r="P7" s="103">
        <f t="shared" si="4"/>
        <v>0</v>
      </c>
      <c r="Q7" s="103">
        <f t="shared" si="4"/>
        <v>0</v>
      </c>
      <c r="R7" s="114">
        <f t="shared" si="4"/>
        <v>0</v>
      </c>
      <c r="S7" s="104"/>
      <c r="T7" s="104"/>
      <c r="U7" s="104"/>
      <c r="V7" s="105"/>
      <c r="W7" s="89"/>
      <c r="Y7" s="106"/>
      <c r="Z7" s="84">
        <f t="shared" ref="Z7:Z38" si="5">IF($Y7&lt;&gt;"도비",IF($W7="국도비","직접입력",SUM($M7:$N7)),)</f>
        <v>0</v>
      </c>
      <c r="AA7" s="84">
        <f t="shared" ref="AA7:AA38" si="6">IF($Y7="도비",SUM($M7:$N7),IF($W7="국도비","직접입력",SUM($M7:$N7)-$Z7))</f>
        <v>0</v>
      </c>
      <c r="AB7" s="89" t="str">
        <f t="shared" si="2"/>
        <v>OK</v>
      </c>
      <c r="AD7" s="89"/>
      <c r="AE7" s="84">
        <f t="shared" ref="AE7:AE38" si="7">IF($Y7&lt;&gt;"도비",IF($W7="국도비","직접입력",SUM($P7:$Q7)),)</f>
        <v>0</v>
      </c>
      <c r="AF7" s="84">
        <f t="shared" ref="AF7:AF38" si="8">IF($Y7="도비",SUM(P7:Q7),IF($W7="국도비","직접입력",SUM(P7:Q7)-AE7))</f>
        <v>0</v>
      </c>
      <c r="AG7" s="89" t="str">
        <f t="shared" si="3"/>
        <v>OK</v>
      </c>
      <c r="AI7" s="107" t="str">
        <f t="shared" ref="AI7:AI38" si="9">IF(Y7="","",IF(Y7="도비","세입없음","직접입력"))</f>
        <v/>
      </c>
      <c r="AK7" s="96" t="str">
        <f t="shared" ref="AK7:AK38" si="10">IF(AI7="","",COUNTIF($AI$7:$AI$116,AI7))</f>
        <v/>
      </c>
      <c r="AL7" s="88" t="str">
        <f t="shared" ref="AL7:AL38" si="11">IF(Y7="","",IF(AND(Y7="도비",AI7="세입없음"),"OK",IF(AND(Y7&lt;&gt;"도비",AI7&lt;&gt;""),"OK","@@")))</f>
        <v/>
      </c>
      <c r="AN7" s="89" t="str">
        <f t="array" ref="AN7">IF(D7="","",INDEX([1]구분표!$I$2:$I$311, MATCH(1,([1]구분표!$E$2:$E$311='1추일출 '!C7)*([1]구분표!$F$2:$F$311='1추일출 '!D7)*([1]구분표!$G$2:$G$311='1추일출 '!B7),0)))</f>
        <v/>
      </c>
      <c r="AP7" s="89"/>
    </row>
    <row r="8" spans="1:42" ht="60" hidden="1" customHeight="1">
      <c r="A8" s="134">
        <v>1</v>
      </c>
      <c r="B8" s="79"/>
      <c r="C8" s="80"/>
      <c r="D8" s="90"/>
      <c r="E8" s="82"/>
      <c r="F8" s="109"/>
      <c r="G8" s="83"/>
      <c r="H8" s="82"/>
      <c r="I8" s="110"/>
      <c r="J8" s="85"/>
      <c r="K8" s="85"/>
      <c r="L8" s="180">
        <f t="shared" ref="L8:L17" si="12">J8-K8</f>
        <v>0</v>
      </c>
      <c r="M8" s="84"/>
      <c r="N8" s="85"/>
      <c r="O8" s="86">
        <f t="shared" ref="O8:O17" si="13">L8+M8+N8</f>
        <v>0</v>
      </c>
      <c r="P8" s="142"/>
      <c r="Q8" s="87"/>
      <c r="R8" s="143">
        <f t="shared" ref="R8:R17" si="14">L8+P8+Q8</f>
        <v>0</v>
      </c>
      <c r="S8" s="88" t="str">
        <f t="shared" ref="S8:S17" si="15">IF(AND((O8=0),(R8&gt;0)),"O",IF(AND((M8&lt;0),(O8-R8&lt;0)),"O","X"))</f>
        <v>X</v>
      </c>
      <c r="T8" s="88"/>
      <c r="U8" s="88"/>
      <c r="V8" s="128"/>
      <c r="W8" s="89"/>
      <c r="Y8" s="106"/>
      <c r="Z8" s="84">
        <f t="shared" si="5"/>
        <v>0</v>
      </c>
      <c r="AA8" s="84">
        <f t="shared" si="6"/>
        <v>0</v>
      </c>
      <c r="AB8" s="89" t="str">
        <f t="shared" si="2"/>
        <v>OK</v>
      </c>
      <c r="AD8" s="89"/>
      <c r="AE8" s="84">
        <f t="shared" si="7"/>
        <v>0</v>
      </c>
      <c r="AF8" s="84">
        <f t="shared" si="8"/>
        <v>0</v>
      </c>
      <c r="AG8" s="89" t="str">
        <f t="shared" si="3"/>
        <v>OK</v>
      </c>
      <c r="AI8" s="107" t="str">
        <f t="shared" si="9"/>
        <v/>
      </c>
      <c r="AK8" s="96" t="str">
        <f t="shared" si="10"/>
        <v/>
      </c>
      <c r="AL8" s="88" t="str">
        <f t="shared" si="11"/>
        <v/>
      </c>
      <c r="AN8" s="89" t="str">
        <f t="array" ref="AN8">IF(D8="","",INDEX([1]구분표!$I$2:$I$311, MATCH(1,([1]구분표!$E$2:$E$311='1추일출 '!C8)*([1]구분표!$F$2:$F$311='1추일출 '!D8)*([1]구분표!$G$2:$G$311='1추일출 '!B8),0)))</f>
        <v/>
      </c>
      <c r="AP8" s="89"/>
    </row>
    <row r="9" spans="1:42" ht="60" hidden="1" customHeight="1">
      <c r="A9" s="134">
        <f t="shared" ref="A9:A17" si="16">IF(A8="",A7+1,A8+1)</f>
        <v>2</v>
      </c>
      <c r="B9" s="108"/>
      <c r="C9" s="96"/>
      <c r="D9" s="155"/>
      <c r="E9" s="82"/>
      <c r="F9" s="109"/>
      <c r="G9" s="83"/>
      <c r="H9" s="82"/>
      <c r="I9" s="110"/>
      <c r="J9" s="85"/>
      <c r="K9" s="85"/>
      <c r="L9" s="180">
        <f t="shared" si="12"/>
        <v>0</v>
      </c>
      <c r="M9" s="84"/>
      <c r="N9" s="85"/>
      <c r="O9" s="86">
        <f t="shared" si="13"/>
        <v>0</v>
      </c>
      <c r="P9" s="142"/>
      <c r="Q9" s="87"/>
      <c r="R9" s="143">
        <f t="shared" si="14"/>
        <v>0</v>
      </c>
      <c r="S9" s="88" t="str">
        <f t="shared" si="15"/>
        <v>X</v>
      </c>
      <c r="T9" s="88"/>
      <c r="U9" s="88"/>
      <c r="V9" s="128"/>
      <c r="W9" s="89"/>
      <c r="Y9" s="106"/>
      <c r="Z9" s="84">
        <f t="shared" si="5"/>
        <v>0</v>
      </c>
      <c r="AA9" s="84">
        <f t="shared" si="6"/>
        <v>0</v>
      </c>
      <c r="AB9" s="89" t="str">
        <f t="shared" si="2"/>
        <v>OK</v>
      </c>
      <c r="AD9" s="89"/>
      <c r="AE9" s="84">
        <f t="shared" si="7"/>
        <v>0</v>
      </c>
      <c r="AF9" s="84">
        <f t="shared" si="8"/>
        <v>0</v>
      </c>
      <c r="AG9" s="89" t="str">
        <f t="shared" si="3"/>
        <v>OK</v>
      </c>
      <c r="AI9" s="107" t="str">
        <f t="shared" si="9"/>
        <v/>
      </c>
      <c r="AK9" s="96" t="str">
        <f t="shared" si="10"/>
        <v/>
      </c>
      <c r="AL9" s="88" t="str">
        <f t="shared" si="11"/>
        <v/>
      </c>
      <c r="AN9" s="89" t="str">
        <f t="array" ref="AN9">IF(D9="","",INDEX([1]구분표!$I$2:$I$311, MATCH(1,([1]구분표!$E$2:$E$311='1추일출 '!C9)*([1]구분표!$F$2:$F$311='1추일출 '!D9)*([1]구분표!$G$2:$G$311='1추일출 '!B9),0)))</f>
        <v/>
      </c>
      <c r="AP9" s="89"/>
    </row>
    <row r="10" spans="1:42" ht="60" hidden="1" customHeight="1">
      <c r="A10" s="134">
        <f t="shared" si="16"/>
        <v>3</v>
      </c>
      <c r="B10" s="108"/>
      <c r="C10" s="96"/>
      <c r="D10" s="155"/>
      <c r="E10" s="82"/>
      <c r="F10" s="109"/>
      <c r="G10" s="83"/>
      <c r="H10" s="82"/>
      <c r="I10" s="110"/>
      <c r="J10" s="85"/>
      <c r="K10" s="85"/>
      <c r="L10" s="180">
        <f t="shared" si="12"/>
        <v>0</v>
      </c>
      <c r="M10" s="84"/>
      <c r="N10" s="85"/>
      <c r="O10" s="86">
        <f t="shared" si="13"/>
        <v>0</v>
      </c>
      <c r="P10" s="142"/>
      <c r="Q10" s="87"/>
      <c r="R10" s="143">
        <f t="shared" si="14"/>
        <v>0</v>
      </c>
      <c r="S10" s="88" t="str">
        <f t="shared" si="15"/>
        <v>X</v>
      </c>
      <c r="T10" s="88"/>
      <c r="U10" s="88"/>
      <c r="V10" s="128"/>
      <c r="W10" s="89"/>
      <c r="Y10" s="106"/>
      <c r="Z10" s="84">
        <f t="shared" si="5"/>
        <v>0</v>
      </c>
      <c r="AA10" s="84">
        <f t="shared" si="6"/>
        <v>0</v>
      </c>
      <c r="AB10" s="89" t="str">
        <f t="shared" si="2"/>
        <v>OK</v>
      </c>
      <c r="AD10" s="89"/>
      <c r="AE10" s="84">
        <f t="shared" si="7"/>
        <v>0</v>
      </c>
      <c r="AF10" s="84">
        <f t="shared" si="8"/>
        <v>0</v>
      </c>
      <c r="AG10" s="89" t="str">
        <f t="shared" si="3"/>
        <v>OK</v>
      </c>
      <c r="AI10" s="107" t="str">
        <f t="shared" si="9"/>
        <v/>
      </c>
      <c r="AK10" s="96" t="str">
        <f t="shared" si="10"/>
        <v/>
      </c>
      <c r="AL10" s="88" t="str">
        <f t="shared" si="11"/>
        <v/>
      </c>
      <c r="AN10" s="89" t="str">
        <f t="array" ref="AN10">IF(D10="","",INDEX([1]구분표!$I$2:$I$311, MATCH(1,([1]구분표!$E$2:$E$311='1추일출 '!C10)*([1]구분표!$F$2:$F$311='1추일출 '!D10)*([1]구분표!$G$2:$G$311='1추일출 '!B10),0)))</f>
        <v/>
      </c>
      <c r="AP10" s="89"/>
    </row>
    <row r="11" spans="1:42" ht="60" hidden="1" customHeight="1">
      <c r="A11" s="134">
        <f t="shared" si="16"/>
        <v>4</v>
      </c>
      <c r="B11" s="108"/>
      <c r="C11" s="96"/>
      <c r="D11" s="155"/>
      <c r="E11" s="82"/>
      <c r="F11" s="109"/>
      <c r="G11" s="83"/>
      <c r="H11" s="82"/>
      <c r="I11" s="110"/>
      <c r="J11" s="85"/>
      <c r="K11" s="85"/>
      <c r="L11" s="180">
        <f t="shared" si="12"/>
        <v>0</v>
      </c>
      <c r="M11" s="84"/>
      <c r="N11" s="85"/>
      <c r="O11" s="86">
        <f t="shared" si="13"/>
        <v>0</v>
      </c>
      <c r="P11" s="142"/>
      <c r="Q11" s="87"/>
      <c r="R11" s="143">
        <f t="shared" si="14"/>
        <v>0</v>
      </c>
      <c r="S11" s="88" t="str">
        <f t="shared" si="15"/>
        <v>X</v>
      </c>
      <c r="T11" s="88"/>
      <c r="U11" s="88"/>
      <c r="V11" s="128"/>
      <c r="W11" s="89"/>
      <c r="Y11" s="106"/>
      <c r="Z11" s="84">
        <f t="shared" si="5"/>
        <v>0</v>
      </c>
      <c r="AA11" s="84">
        <f t="shared" si="6"/>
        <v>0</v>
      </c>
      <c r="AB11" s="89" t="str">
        <f t="shared" si="2"/>
        <v>OK</v>
      </c>
      <c r="AD11" s="89"/>
      <c r="AE11" s="84">
        <f t="shared" si="7"/>
        <v>0</v>
      </c>
      <c r="AF11" s="84">
        <f t="shared" si="8"/>
        <v>0</v>
      </c>
      <c r="AG11" s="89" t="str">
        <f t="shared" si="3"/>
        <v>OK</v>
      </c>
      <c r="AI11" s="107" t="str">
        <f t="shared" si="9"/>
        <v/>
      </c>
      <c r="AK11" s="96" t="str">
        <f t="shared" si="10"/>
        <v/>
      </c>
      <c r="AL11" s="88" t="str">
        <f t="shared" si="11"/>
        <v/>
      </c>
      <c r="AN11" s="89" t="str">
        <f t="array" ref="AN11">IF(D11="","",INDEX([1]구분표!$I$2:$I$311, MATCH(1,([1]구분표!$E$2:$E$311='1추일출 '!C11)*([1]구분표!$F$2:$F$311='1추일출 '!D11)*([1]구분표!$G$2:$G$311='1추일출 '!B11),0)))</f>
        <v/>
      </c>
      <c r="AP11" s="89"/>
    </row>
    <row r="12" spans="1:42" ht="60" hidden="1" customHeight="1">
      <c r="A12" s="134">
        <f t="shared" si="16"/>
        <v>5</v>
      </c>
      <c r="B12" s="108"/>
      <c r="C12" s="96"/>
      <c r="D12" s="155"/>
      <c r="E12" s="82"/>
      <c r="F12" s="109"/>
      <c r="G12" s="83"/>
      <c r="H12" s="82"/>
      <c r="I12" s="110"/>
      <c r="J12" s="85"/>
      <c r="K12" s="85"/>
      <c r="L12" s="180">
        <f t="shared" si="12"/>
        <v>0</v>
      </c>
      <c r="M12" s="84"/>
      <c r="N12" s="85"/>
      <c r="O12" s="86">
        <f t="shared" si="13"/>
        <v>0</v>
      </c>
      <c r="P12" s="142"/>
      <c r="Q12" s="87"/>
      <c r="R12" s="143">
        <f t="shared" si="14"/>
        <v>0</v>
      </c>
      <c r="S12" s="88" t="str">
        <f t="shared" si="15"/>
        <v>X</v>
      </c>
      <c r="T12" s="88"/>
      <c r="U12" s="88"/>
      <c r="V12" s="128"/>
      <c r="W12" s="89"/>
      <c r="Y12" s="106"/>
      <c r="Z12" s="84">
        <f t="shared" si="5"/>
        <v>0</v>
      </c>
      <c r="AA12" s="84">
        <f t="shared" si="6"/>
        <v>0</v>
      </c>
      <c r="AB12" s="89" t="str">
        <f t="shared" si="2"/>
        <v>OK</v>
      </c>
      <c r="AD12" s="89"/>
      <c r="AE12" s="84">
        <f t="shared" si="7"/>
        <v>0</v>
      </c>
      <c r="AF12" s="84">
        <f t="shared" si="8"/>
        <v>0</v>
      </c>
      <c r="AG12" s="89" t="str">
        <f t="shared" si="3"/>
        <v>OK</v>
      </c>
      <c r="AI12" s="107" t="str">
        <f t="shared" si="9"/>
        <v/>
      </c>
      <c r="AK12" s="96" t="str">
        <f t="shared" si="10"/>
        <v/>
      </c>
      <c r="AL12" s="88" t="str">
        <f t="shared" si="11"/>
        <v/>
      </c>
      <c r="AN12" s="89" t="str">
        <f t="array" ref="AN12">IF(D12="","",INDEX([1]구분표!$I$2:$I$311, MATCH(1,([1]구분표!$E$2:$E$311='1추일출 '!C12)*([1]구분표!$F$2:$F$311='1추일출 '!D12)*([1]구분표!$G$2:$G$311='1추일출 '!B12),0)))</f>
        <v/>
      </c>
      <c r="AP12" s="89"/>
    </row>
    <row r="13" spans="1:42" ht="60" hidden="1" customHeight="1">
      <c r="A13" s="134">
        <f t="shared" si="16"/>
        <v>6</v>
      </c>
      <c r="B13" s="108"/>
      <c r="C13" s="96"/>
      <c r="D13" s="155"/>
      <c r="E13" s="82"/>
      <c r="F13" s="109"/>
      <c r="G13" s="83"/>
      <c r="H13" s="82"/>
      <c r="I13" s="110"/>
      <c r="J13" s="85"/>
      <c r="K13" s="85"/>
      <c r="L13" s="180">
        <f t="shared" si="12"/>
        <v>0</v>
      </c>
      <c r="M13" s="84"/>
      <c r="N13" s="85"/>
      <c r="O13" s="86">
        <f t="shared" si="13"/>
        <v>0</v>
      </c>
      <c r="P13" s="142"/>
      <c r="Q13" s="87"/>
      <c r="R13" s="143">
        <f t="shared" si="14"/>
        <v>0</v>
      </c>
      <c r="S13" s="88" t="str">
        <f t="shared" si="15"/>
        <v>X</v>
      </c>
      <c r="T13" s="88"/>
      <c r="U13" s="88"/>
      <c r="V13" s="128"/>
      <c r="W13" s="89"/>
      <c r="Y13" s="106"/>
      <c r="Z13" s="84">
        <f t="shared" si="5"/>
        <v>0</v>
      </c>
      <c r="AA13" s="84">
        <f t="shared" si="6"/>
        <v>0</v>
      </c>
      <c r="AB13" s="89" t="str">
        <f t="shared" si="2"/>
        <v>OK</v>
      </c>
      <c r="AD13" s="89"/>
      <c r="AE13" s="84">
        <f t="shared" si="7"/>
        <v>0</v>
      </c>
      <c r="AF13" s="84">
        <f t="shared" si="8"/>
        <v>0</v>
      </c>
      <c r="AG13" s="89" t="str">
        <f t="shared" si="3"/>
        <v>OK</v>
      </c>
      <c r="AI13" s="107" t="str">
        <f t="shared" si="9"/>
        <v/>
      </c>
      <c r="AK13" s="96" t="str">
        <f t="shared" si="10"/>
        <v/>
      </c>
      <c r="AL13" s="88" t="str">
        <f t="shared" si="11"/>
        <v/>
      </c>
      <c r="AN13" s="89" t="str">
        <f t="array" ref="AN13">IF(D13="","",INDEX([1]구분표!$I$2:$I$311, MATCH(1,([1]구분표!$E$2:$E$311='1추일출 '!C13)*([1]구분표!$F$2:$F$311='1추일출 '!D13)*([1]구분표!$G$2:$G$311='1추일출 '!B13),0)))</f>
        <v/>
      </c>
      <c r="AP13" s="89"/>
    </row>
    <row r="14" spans="1:42" ht="60" hidden="1" customHeight="1">
      <c r="A14" s="134">
        <f t="shared" si="16"/>
        <v>7</v>
      </c>
      <c r="B14" s="108"/>
      <c r="C14" s="96"/>
      <c r="D14" s="155"/>
      <c r="E14" s="82"/>
      <c r="F14" s="109"/>
      <c r="G14" s="83"/>
      <c r="H14" s="82"/>
      <c r="I14" s="110"/>
      <c r="J14" s="85"/>
      <c r="K14" s="85"/>
      <c r="L14" s="180">
        <f t="shared" si="12"/>
        <v>0</v>
      </c>
      <c r="M14" s="84"/>
      <c r="N14" s="85"/>
      <c r="O14" s="86">
        <f t="shared" si="13"/>
        <v>0</v>
      </c>
      <c r="P14" s="142"/>
      <c r="Q14" s="87"/>
      <c r="R14" s="143">
        <f t="shared" si="14"/>
        <v>0</v>
      </c>
      <c r="S14" s="88" t="str">
        <f t="shared" si="15"/>
        <v>X</v>
      </c>
      <c r="T14" s="88"/>
      <c r="U14" s="88"/>
      <c r="V14" s="128"/>
      <c r="W14" s="89"/>
      <c r="Y14" s="106"/>
      <c r="Z14" s="84">
        <f t="shared" si="5"/>
        <v>0</v>
      </c>
      <c r="AA14" s="84">
        <f t="shared" si="6"/>
        <v>0</v>
      </c>
      <c r="AB14" s="89" t="str">
        <f t="shared" si="2"/>
        <v>OK</v>
      </c>
      <c r="AD14" s="89"/>
      <c r="AE14" s="84">
        <f t="shared" si="7"/>
        <v>0</v>
      </c>
      <c r="AF14" s="84">
        <f t="shared" si="8"/>
        <v>0</v>
      </c>
      <c r="AG14" s="89" t="str">
        <f t="shared" si="3"/>
        <v>OK</v>
      </c>
      <c r="AI14" s="107" t="str">
        <f t="shared" si="9"/>
        <v/>
      </c>
      <c r="AK14" s="96" t="str">
        <f t="shared" si="10"/>
        <v/>
      </c>
      <c r="AL14" s="88" t="str">
        <f t="shared" si="11"/>
        <v/>
      </c>
      <c r="AN14" s="89" t="str">
        <f t="array" ref="AN14">IF(D14="","",INDEX([1]구분표!$I$2:$I$311, MATCH(1,([1]구분표!$E$2:$E$311='1추일출 '!C14)*([1]구분표!$F$2:$F$311='1추일출 '!D14)*([1]구분표!$G$2:$G$311='1추일출 '!B14),0)))</f>
        <v/>
      </c>
      <c r="AP14" s="89"/>
    </row>
    <row r="15" spans="1:42" ht="60" hidden="1" customHeight="1">
      <c r="A15" s="134">
        <f t="shared" si="16"/>
        <v>8</v>
      </c>
      <c r="B15" s="108"/>
      <c r="C15" s="96"/>
      <c r="D15" s="155"/>
      <c r="E15" s="82"/>
      <c r="F15" s="109"/>
      <c r="G15" s="83"/>
      <c r="H15" s="82"/>
      <c r="I15" s="110"/>
      <c r="J15" s="85"/>
      <c r="K15" s="85"/>
      <c r="L15" s="180">
        <f t="shared" si="12"/>
        <v>0</v>
      </c>
      <c r="M15" s="84"/>
      <c r="N15" s="85"/>
      <c r="O15" s="86">
        <f t="shared" si="13"/>
        <v>0</v>
      </c>
      <c r="P15" s="142"/>
      <c r="Q15" s="87"/>
      <c r="R15" s="143">
        <f t="shared" si="14"/>
        <v>0</v>
      </c>
      <c r="S15" s="88" t="str">
        <f t="shared" si="15"/>
        <v>X</v>
      </c>
      <c r="T15" s="88"/>
      <c r="U15" s="88"/>
      <c r="V15" s="128"/>
      <c r="W15" s="89"/>
      <c r="Y15" s="106"/>
      <c r="Z15" s="84">
        <f t="shared" si="5"/>
        <v>0</v>
      </c>
      <c r="AA15" s="84">
        <f t="shared" si="6"/>
        <v>0</v>
      </c>
      <c r="AB15" s="89" t="str">
        <f t="shared" si="2"/>
        <v>OK</v>
      </c>
      <c r="AD15" s="89"/>
      <c r="AE15" s="84">
        <f t="shared" si="7"/>
        <v>0</v>
      </c>
      <c r="AF15" s="84">
        <f t="shared" si="8"/>
        <v>0</v>
      </c>
      <c r="AG15" s="89" t="str">
        <f t="shared" si="3"/>
        <v>OK</v>
      </c>
      <c r="AI15" s="107" t="str">
        <f t="shared" si="9"/>
        <v/>
      </c>
      <c r="AK15" s="96" t="str">
        <f t="shared" si="10"/>
        <v/>
      </c>
      <c r="AL15" s="88" t="str">
        <f t="shared" si="11"/>
        <v/>
      </c>
      <c r="AN15" s="89" t="str">
        <f t="array" ref="AN15">IF(D15="","",INDEX([1]구분표!$I$2:$I$311, MATCH(1,([1]구분표!$E$2:$E$311='1추일출 '!C15)*([1]구분표!$F$2:$F$311='1추일출 '!D15)*([1]구분표!$G$2:$G$311='1추일출 '!B15),0)))</f>
        <v/>
      </c>
      <c r="AP15" s="89"/>
    </row>
    <row r="16" spans="1:42" ht="60" hidden="1" customHeight="1">
      <c r="A16" s="134">
        <f t="shared" si="16"/>
        <v>9</v>
      </c>
      <c r="B16" s="108"/>
      <c r="C16" s="96"/>
      <c r="D16" s="155"/>
      <c r="E16" s="82"/>
      <c r="F16" s="109"/>
      <c r="G16" s="83"/>
      <c r="H16" s="82"/>
      <c r="I16" s="110"/>
      <c r="J16" s="85"/>
      <c r="K16" s="85"/>
      <c r="L16" s="180">
        <f t="shared" si="12"/>
        <v>0</v>
      </c>
      <c r="M16" s="84"/>
      <c r="N16" s="85"/>
      <c r="O16" s="86">
        <f t="shared" si="13"/>
        <v>0</v>
      </c>
      <c r="P16" s="142"/>
      <c r="Q16" s="87"/>
      <c r="R16" s="143">
        <f t="shared" si="14"/>
        <v>0</v>
      </c>
      <c r="S16" s="88" t="str">
        <f t="shared" si="15"/>
        <v>X</v>
      </c>
      <c r="T16" s="88"/>
      <c r="U16" s="88"/>
      <c r="V16" s="128"/>
      <c r="W16" s="89"/>
      <c r="Y16" s="106"/>
      <c r="Z16" s="84">
        <f t="shared" si="5"/>
        <v>0</v>
      </c>
      <c r="AA16" s="84">
        <f t="shared" si="6"/>
        <v>0</v>
      </c>
      <c r="AB16" s="89" t="str">
        <f t="shared" si="2"/>
        <v>OK</v>
      </c>
      <c r="AD16" s="89"/>
      <c r="AE16" s="84">
        <f t="shared" si="7"/>
        <v>0</v>
      </c>
      <c r="AF16" s="84">
        <f t="shared" si="8"/>
        <v>0</v>
      </c>
      <c r="AG16" s="89" t="str">
        <f t="shared" si="3"/>
        <v>OK</v>
      </c>
      <c r="AI16" s="107" t="str">
        <f t="shared" si="9"/>
        <v/>
      </c>
      <c r="AK16" s="96" t="str">
        <f t="shared" si="10"/>
        <v/>
      </c>
      <c r="AL16" s="88" t="str">
        <f t="shared" si="11"/>
        <v/>
      </c>
      <c r="AN16" s="89" t="str">
        <f t="array" ref="AN16">IF(D16="","",INDEX([1]구분표!$I$2:$I$311, MATCH(1,([1]구분표!$E$2:$E$311='1추일출 '!C16)*([1]구분표!$F$2:$F$311='1추일출 '!D16)*([1]구분표!$G$2:$G$311='1추일출 '!B16),0)))</f>
        <v/>
      </c>
      <c r="AP16" s="89"/>
    </row>
    <row r="17" spans="1:42" ht="60" hidden="1" customHeight="1">
      <c r="A17" s="134">
        <f t="shared" si="16"/>
        <v>10</v>
      </c>
      <c r="B17" s="108"/>
      <c r="C17" s="96"/>
      <c r="D17" s="155"/>
      <c r="E17" s="82"/>
      <c r="F17" s="109"/>
      <c r="G17" s="83"/>
      <c r="H17" s="82"/>
      <c r="I17" s="110"/>
      <c r="J17" s="85"/>
      <c r="K17" s="85"/>
      <c r="L17" s="180">
        <f t="shared" si="12"/>
        <v>0</v>
      </c>
      <c r="M17" s="84"/>
      <c r="N17" s="85"/>
      <c r="O17" s="86">
        <f t="shared" si="13"/>
        <v>0</v>
      </c>
      <c r="P17" s="142"/>
      <c r="Q17" s="87"/>
      <c r="R17" s="143">
        <f t="shared" si="14"/>
        <v>0</v>
      </c>
      <c r="S17" s="88" t="str">
        <f t="shared" si="15"/>
        <v>X</v>
      </c>
      <c r="T17" s="88"/>
      <c r="U17" s="88"/>
      <c r="V17" s="128"/>
      <c r="W17" s="89"/>
      <c r="Y17" s="106"/>
      <c r="Z17" s="84">
        <f t="shared" si="5"/>
        <v>0</v>
      </c>
      <c r="AA17" s="84">
        <f t="shared" si="6"/>
        <v>0</v>
      </c>
      <c r="AB17" s="89" t="str">
        <f t="shared" si="2"/>
        <v>OK</v>
      </c>
      <c r="AD17" s="89"/>
      <c r="AE17" s="84">
        <f t="shared" si="7"/>
        <v>0</v>
      </c>
      <c r="AF17" s="84">
        <f t="shared" si="8"/>
        <v>0</v>
      </c>
      <c r="AG17" s="89" t="str">
        <f t="shared" si="3"/>
        <v>OK</v>
      </c>
      <c r="AI17" s="107" t="str">
        <f t="shared" si="9"/>
        <v/>
      </c>
      <c r="AK17" s="96" t="str">
        <f t="shared" si="10"/>
        <v/>
      </c>
      <c r="AL17" s="88" t="str">
        <f t="shared" si="11"/>
        <v/>
      </c>
      <c r="AN17" s="89" t="str">
        <f t="array" ref="AN17">IF(D17="","",INDEX([1]구분표!$I$2:$I$311, MATCH(1,([1]구분표!$E$2:$E$311='1추일출 '!C17)*([1]구분표!$F$2:$F$311='1추일출 '!D17)*([1]구분표!$G$2:$G$311='1추일출 '!B17),0)))</f>
        <v/>
      </c>
      <c r="AP17" s="89"/>
    </row>
    <row r="18" spans="1:42" ht="60" hidden="1" customHeight="1">
      <c r="A18" s="133"/>
      <c r="B18" s="98" t="s">
        <v>630</v>
      </c>
      <c r="C18" s="99"/>
      <c r="D18" s="100"/>
      <c r="E18" s="99"/>
      <c r="F18" s="101"/>
      <c r="G18" s="100"/>
      <c r="H18" s="99"/>
      <c r="I18" s="112"/>
      <c r="J18" s="115">
        <f t="shared" ref="J18:R18" si="17">SUBTOTAL(9,J19:J28)</f>
        <v>0</v>
      </c>
      <c r="K18" s="115">
        <f t="shared" si="17"/>
        <v>0</v>
      </c>
      <c r="L18" s="114">
        <f t="shared" si="17"/>
        <v>0</v>
      </c>
      <c r="M18" s="114">
        <f t="shared" si="17"/>
        <v>0</v>
      </c>
      <c r="N18" s="114">
        <f t="shared" si="17"/>
        <v>0</v>
      </c>
      <c r="O18" s="141">
        <f t="shared" si="17"/>
        <v>0</v>
      </c>
      <c r="P18" s="114">
        <f t="shared" si="17"/>
        <v>0</v>
      </c>
      <c r="Q18" s="114">
        <f t="shared" si="17"/>
        <v>0</v>
      </c>
      <c r="R18" s="132">
        <f t="shared" si="17"/>
        <v>0</v>
      </c>
      <c r="S18" s="104"/>
      <c r="T18" s="104"/>
      <c r="U18" s="104"/>
      <c r="V18" s="105"/>
      <c r="W18" s="89"/>
      <c r="Y18" s="106"/>
      <c r="Z18" s="84">
        <f t="shared" si="5"/>
        <v>0</v>
      </c>
      <c r="AA18" s="84">
        <f t="shared" si="6"/>
        <v>0</v>
      </c>
      <c r="AB18" s="89" t="str">
        <f t="shared" si="2"/>
        <v>OK</v>
      </c>
      <c r="AD18" s="89"/>
      <c r="AE18" s="84">
        <f t="shared" si="7"/>
        <v>0</v>
      </c>
      <c r="AF18" s="84">
        <f t="shared" si="8"/>
        <v>0</v>
      </c>
      <c r="AG18" s="89" t="str">
        <f t="shared" si="3"/>
        <v>OK</v>
      </c>
      <c r="AI18" s="107" t="str">
        <f t="shared" si="9"/>
        <v/>
      </c>
      <c r="AK18" s="96" t="str">
        <f t="shared" si="10"/>
        <v/>
      </c>
      <c r="AL18" s="88" t="str">
        <f t="shared" si="11"/>
        <v/>
      </c>
      <c r="AN18" s="89" t="str">
        <f t="array" ref="AN18">IF(D18="","",INDEX([1]구분표!$I$2:$I$311, MATCH(1,([1]구분표!$E$2:$E$311='1추일출 '!C18)*([1]구분표!$F$2:$F$311='1추일출 '!D18)*([1]구분표!$G$2:$G$311='1추일출 '!B18),0)))</f>
        <v/>
      </c>
      <c r="AP18" s="89"/>
    </row>
    <row r="19" spans="1:42" ht="60" hidden="1" customHeight="1">
      <c r="A19" s="134">
        <f t="shared" ref="A19:A28" si="18">IF(A18="",A17+1,A18+1)</f>
        <v>11</v>
      </c>
      <c r="B19" s="108"/>
      <c r="C19" s="96"/>
      <c r="D19" s="90"/>
      <c r="E19" s="82"/>
      <c r="F19" s="109"/>
      <c r="G19" s="83"/>
      <c r="H19" s="82"/>
      <c r="I19" s="110"/>
      <c r="J19" s="85"/>
      <c r="K19" s="85"/>
      <c r="L19" s="180">
        <f t="shared" ref="L19:L28" si="19">J19-K19</f>
        <v>0</v>
      </c>
      <c r="M19" s="84"/>
      <c r="N19" s="85"/>
      <c r="O19" s="86">
        <f t="shared" ref="O19:O28" si="20">L19+M19+N19</f>
        <v>0</v>
      </c>
      <c r="P19" s="142"/>
      <c r="Q19" s="87"/>
      <c r="R19" s="143">
        <f t="shared" ref="R19:R28" si="21">L19+P19+Q19</f>
        <v>0</v>
      </c>
      <c r="S19" s="88" t="str">
        <f t="shared" ref="S19:S28" si="22">IF(AND((O19=0),(R19&gt;0)),"O",IF(AND((M19&lt;0),(O19-R19&lt;0)),"O","X"))</f>
        <v>X</v>
      </c>
      <c r="T19" s="88"/>
      <c r="U19" s="88"/>
      <c r="V19" s="128"/>
      <c r="W19" s="89"/>
      <c r="Y19" s="106"/>
      <c r="Z19" s="84">
        <f t="shared" si="5"/>
        <v>0</v>
      </c>
      <c r="AA19" s="84">
        <f t="shared" si="6"/>
        <v>0</v>
      </c>
      <c r="AB19" s="89" t="str">
        <f t="shared" si="2"/>
        <v>OK</v>
      </c>
      <c r="AD19" s="89"/>
      <c r="AE19" s="84">
        <f t="shared" si="7"/>
        <v>0</v>
      </c>
      <c r="AF19" s="84">
        <f t="shared" si="8"/>
        <v>0</v>
      </c>
      <c r="AG19" s="89" t="str">
        <f t="shared" si="3"/>
        <v>OK</v>
      </c>
      <c r="AI19" s="107" t="str">
        <f t="shared" si="9"/>
        <v/>
      </c>
      <c r="AK19" s="96" t="str">
        <f t="shared" si="10"/>
        <v/>
      </c>
      <c r="AL19" s="88" t="str">
        <f t="shared" si="11"/>
        <v/>
      </c>
      <c r="AN19" s="89" t="str">
        <f t="array" ref="AN19">IF(D19="","",INDEX([1]구분표!$I$2:$I$311, MATCH(1,([1]구분표!$E$2:$E$311='1추일출 '!C19)*([1]구분표!$F$2:$F$311='1추일출 '!D19)*([1]구분표!$G$2:$G$311='1추일출 '!B19),0)))</f>
        <v/>
      </c>
      <c r="AP19" s="89"/>
    </row>
    <row r="20" spans="1:42" ht="60" hidden="1" customHeight="1">
      <c r="A20" s="134">
        <f t="shared" si="18"/>
        <v>12</v>
      </c>
      <c r="B20" s="108"/>
      <c r="C20" s="96"/>
      <c r="D20" s="90"/>
      <c r="E20" s="82"/>
      <c r="F20" s="109"/>
      <c r="G20" s="83"/>
      <c r="H20" s="82"/>
      <c r="I20" s="110"/>
      <c r="J20" s="85"/>
      <c r="K20" s="85"/>
      <c r="L20" s="180">
        <f t="shared" si="19"/>
        <v>0</v>
      </c>
      <c r="M20" s="84"/>
      <c r="N20" s="85"/>
      <c r="O20" s="86">
        <f t="shared" si="20"/>
        <v>0</v>
      </c>
      <c r="P20" s="142"/>
      <c r="Q20" s="87"/>
      <c r="R20" s="143">
        <f t="shared" si="21"/>
        <v>0</v>
      </c>
      <c r="S20" s="88" t="str">
        <f t="shared" si="22"/>
        <v>X</v>
      </c>
      <c r="T20" s="88"/>
      <c r="U20" s="88"/>
      <c r="V20" s="128"/>
      <c r="W20" s="89"/>
      <c r="Y20" s="106"/>
      <c r="Z20" s="84">
        <f t="shared" si="5"/>
        <v>0</v>
      </c>
      <c r="AA20" s="84">
        <f t="shared" si="6"/>
        <v>0</v>
      </c>
      <c r="AB20" s="89" t="str">
        <f t="shared" si="2"/>
        <v>OK</v>
      </c>
      <c r="AD20" s="89"/>
      <c r="AE20" s="84">
        <f t="shared" si="7"/>
        <v>0</v>
      </c>
      <c r="AF20" s="84">
        <f t="shared" si="8"/>
        <v>0</v>
      </c>
      <c r="AG20" s="89" t="str">
        <f t="shared" si="3"/>
        <v>OK</v>
      </c>
      <c r="AI20" s="107" t="str">
        <f t="shared" si="9"/>
        <v/>
      </c>
      <c r="AK20" s="96" t="str">
        <f t="shared" si="10"/>
        <v/>
      </c>
      <c r="AL20" s="88" t="str">
        <f t="shared" si="11"/>
        <v/>
      </c>
      <c r="AN20" s="89" t="str">
        <f t="array" ref="AN20">IF(D20="","",INDEX([1]구분표!$I$2:$I$311, MATCH(1,([1]구분표!$E$2:$E$311='1추일출 '!C20)*([1]구분표!$F$2:$F$311='1추일출 '!D20)*([1]구분표!$G$2:$G$311='1추일출 '!B20),0)))</f>
        <v/>
      </c>
      <c r="AP20" s="89"/>
    </row>
    <row r="21" spans="1:42" ht="60" hidden="1" customHeight="1">
      <c r="A21" s="134">
        <f t="shared" si="18"/>
        <v>13</v>
      </c>
      <c r="B21" s="108"/>
      <c r="C21" s="96"/>
      <c r="D21" s="90"/>
      <c r="E21" s="82"/>
      <c r="F21" s="109"/>
      <c r="G21" s="83"/>
      <c r="H21" s="82"/>
      <c r="I21" s="110"/>
      <c r="J21" s="85"/>
      <c r="K21" s="85"/>
      <c r="L21" s="180">
        <f t="shared" si="19"/>
        <v>0</v>
      </c>
      <c r="M21" s="84"/>
      <c r="N21" s="85"/>
      <c r="O21" s="86">
        <f t="shared" si="20"/>
        <v>0</v>
      </c>
      <c r="P21" s="142"/>
      <c r="Q21" s="87"/>
      <c r="R21" s="143">
        <f t="shared" si="21"/>
        <v>0</v>
      </c>
      <c r="S21" s="88" t="str">
        <f t="shared" si="22"/>
        <v>X</v>
      </c>
      <c r="T21" s="88"/>
      <c r="U21" s="88"/>
      <c r="V21" s="128"/>
      <c r="W21" s="89"/>
      <c r="Y21" s="106"/>
      <c r="Z21" s="84">
        <f t="shared" si="5"/>
        <v>0</v>
      </c>
      <c r="AA21" s="84">
        <f t="shared" si="6"/>
        <v>0</v>
      </c>
      <c r="AB21" s="89" t="str">
        <f t="shared" si="2"/>
        <v>OK</v>
      </c>
      <c r="AD21" s="89"/>
      <c r="AE21" s="84">
        <f t="shared" si="7"/>
        <v>0</v>
      </c>
      <c r="AF21" s="84">
        <f t="shared" si="8"/>
        <v>0</v>
      </c>
      <c r="AG21" s="89" t="str">
        <f t="shared" si="3"/>
        <v>OK</v>
      </c>
      <c r="AI21" s="107" t="str">
        <f t="shared" si="9"/>
        <v/>
      </c>
      <c r="AK21" s="96" t="str">
        <f t="shared" si="10"/>
        <v/>
      </c>
      <c r="AL21" s="88" t="str">
        <f t="shared" si="11"/>
        <v/>
      </c>
      <c r="AN21" s="89" t="str">
        <f t="array" ref="AN21">IF(D21="","",INDEX([1]구분표!$I$2:$I$311, MATCH(1,([1]구분표!$E$2:$E$311='1추일출 '!C21)*([1]구분표!$F$2:$F$311='1추일출 '!D21)*([1]구분표!$G$2:$G$311='1추일출 '!B21),0)))</f>
        <v/>
      </c>
      <c r="AP21" s="89"/>
    </row>
    <row r="22" spans="1:42" ht="60" hidden="1" customHeight="1">
      <c r="A22" s="134">
        <f t="shared" si="18"/>
        <v>14</v>
      </c>
      <c r="B22" s="108"/>
      <c r="C22" s="96"/>
      <c r="D22" s="90"/>
      <c r="E22" s="82"/>
      <c r="F22" s="109"/>
      <c r="G22" s="83"/>
      <c r="H22" s="82"/>
      <c r="I22" s="110"/>
      <c r="J22" s="85"/>
      <c r="K22" s="85"/>
      <c r="L22" s="180">
        <f t="shared" si="19"/>
        <v>0</v>
      </c>
      <c r="M22" s="84"/>
      <c r="N22" s="85"/>
      <c r="O22" s="86">
        <f t="shared" si="20"/>
        <v>0</v>
      </c>
      <c r="P22" s="142"/>
      <c r="Q22" s="87"/>
      <c r="R22" s="143">
        <f t="shared" si="21"/>
        <v>0</v>
      </c>
      <c r="S22" s="88" t="str">
        <f t="shared" si="22"/>
        <v>X</v>
      </c>
      <c r="T22" s="88"/>
      <c r="U22" s="88"/>
      <c r="V22" s="128"/>
      <c r="W22" s="89"/>
      <c r="Y22" s="106"/>
      <c r="Z22" s="84">
        <f t="shared" si="5"/>
        <v>0</v>
      </c>
      <c r="AA22" s="84">
        <f t="shared" si="6"/>
        <v>0</v>
      </c>
      <c r="AB22" s="89" t="str">
        <f t="shared" si="2"/>
        <v>OK</v>
      </c>
      <c r="AD22" s="89"/>
      <c r="AE22" s="84">
        <f t="shared" si="7"/>
        <v>0</v>
      </c>
      <c r="AF22" s="84">
        <f t="shared" si="8"/>
        <v>0</v>
      </c>
      <c r="AG22" s="89" t="str">
        <f t="shared" si="3"/>
        <v>OK</v>
      </c>
      <c r="AI22" s="107" t="str">
        <f t="shared" si="9"/>
        <v/>
      </c>
      <c r="AK22" s="96" t="str">
        <f t="shared" si="10"/>
        <v/>
      </c>
      <c r="AL22" s="88" t="str">
        <f t="shared" si="11"/>
        <v/>
      </c>
      <c r="AN22" s="89" t="str">
        <f t="array" ref="AN22">IF(D22="","",INDEX([1]구분표!$I$2:$I$311, MATCH(1,([1]구분표!$E$2:$E$311='1추일출 '!C22)*([1]구분표!$F$2:$F$311='1추일출 '!D22)*([1]구분표!$G$2:$G$311='1추일출 '!B22),0)))</f>
        <v/>
      </c>
      <c r="AP22" s="89"/>
    </row>
    <row r="23" spans="1:42" ht="60" hidden="1" customHeight="1">
      <c r="A23" s="134">
        <f t="shared" si="18"/>
        <v>15</v>
      </c>
      <c r="B23" s="108"/>
      <c r="C23" s="96"/>
      <c r="D23" s="90"/>
      <c r="E23" s="82"/>
      <c r="F23" s="109"/>
      <c r="G23" s="83"/>
      <c r="H23" s="82"/>
      <c r="I23" s="110"/>
      <c r="J23" s="85"/>
      <c r="K23" s="85"/>
      <c r="L23" s="180">
        <f t="shared" si="19"/>
        <v>0</v>
      </c>
      <c r="M23" s="84"/>
      <c r="N23" s="85"/>
      <c r="O23" s="86">
        <f t="shared" si="20"/>
        <v>0</v>
      </c>
      <c r="P23" s="142"/>
      <c r="Q23" s="87"/>
      <c r="R23" s="143">
        <f t="shared" si="21"/>
        <v>0</v>
      </c>
      <c r="S23" s="88" t="str">
        <f t="shared" si="22"/>
        <v>X</v>
      </c>
      <c r="T23" s="88"/>
      <c r="U23" s="88"/>
      <c r="V23" s="128"/>
      <c r="W23" s="89"/>
      <c r="Y23" s="106"/>
      <c r="Z23" s="84">
        <f t="shared" si="5"/>
        <v>0</v>
      </c>
      <c r="AA23" s="84">
        <f t="shared" si="6"/>
        <v>0</v>
      </c>
      <c r="AB23" s="89" t="str">
        <f t="shared" si="2"/>
        <v>OK</v>
      </c>
      <c r="AD23" s="89"/>
      <c r="AE23" s="84">
        <f t="shared" si="7"/>
        <v>0</v>
      </c>
      <c r="AF23" s="84">
        <f t="shared" si="8"/>
        <v>0</v>
      </c>
      <c r="AG23" s="89" t="str">
        <f t="shared" si="3"/>
        <v>OK</v>
      </c>
      <c r="AI23" s="107" t="str">
        <f t="shared" si="9"/>
        <v/>
      </c>
      <c r="AK23" s="96" t="str">
        <f t="shared" si="10"/>
        <v/>
      </c>
      <c r="AL23" s="88" t="str">
        <f t="shared" si="11"/>
        <v/>
      </c>
      <c r="AN23" s="89" t="str">
        <f t="array" ref="AN23">IF(D23="","",INDEX([1]구분표!$I$2:$I$311, MATCH(1,([1]구분표!$E$2:$E$311='1추일출 '!C23)*([1]구분표!$F$2:$F$311='1추일출 '!D23)*([1]구분표!$G$2:$G$311='1추일출 '!B23),0)))</f>
        <v/>
      </c>
      <c r="AP23" s="89"/>
    </row>
    <row r="24" spans="1:42" ht="60" hidden="1" customHeight="1">
      <c r="A24" s="134">
        <f t="shared" si="18"/>
        <v>16</v>
      </c>
      <c r="B24" s="108"/>
      <c r="C24" s="96"/>
      <c r="D24" s="90"/>
      <c r="E24" s="82"/>
      <c r="F24" s="109"/>
      <c r="G24" s="83"/>
      <c r="H24" s="82"/>
      <c r="I24" s="110"/>
      <c r="J24" s="85"/>
      <c r="K24" s="85"/>
      <c r="L24" s="180">
        <f t="shared" si="19"/>
        <v>0</v>
      </c>
      <c r="M24" s="84"/>
      <c r="N24" s="85"/>
      <c r="O24" s="86">
        <f t="shared" si="20"/>
        <v>0</v>
      </c>
      <c r="P24" s="142"/>
      <c r="Q24" s="87"/>
      <c r="R24" s="143">
        <f t="shared" si="21"/>
        <v>0</v>
      </c>
      <c r="S24" s="88" t="str">
        <f t="shared" si="22"/>
        <v>X</v>
      </c>
      <c r="T24" s="88"/>
      <c r="U24" s="88"/>
      <c r="V24" s="128"/>
      <c r="W24" s="89"/>
      <c r="Y24" s="106"/>
      <c r="Z24" s="84">
        <f t="shared" si="5"/>
        <v>0</v>
      </c>
      <c r="AA24" s="84">
        <f t="shared" si="6"/>
        <v>0</v>
      </c>
      <c r="AB24" s="89" t="str">
        <f t="shared" si="2"/>
        <v>OK</v>
      </c>
      <c r="AD24" s="89"/>
      <c r="AE24" s="84">
        <f t="shared" si="7"/>
        <v>0</v>
      </c>
      <c r="AF24" s="84">
        <f t="shared" si="8"/>
        <v>0</v>
      </c>
      <c r="AG24" s="89" t="str">
        <f t="shared" si="3"/>
        <v>OK</v>
      </c>
      <c r="AI24" s="107" t="str">
        <f t="shared" si="9"/>
        <v/>
      </c>
      <c r="AK24" s="96" t="str">
        <f t="shared" si="10"/>
        <v/>
      </c>
      <c r="AL24" s="88" t="str">
        <f t="shared" si="11"/>
        <v/>
      </c>
      <c r="AN24" s="89" t="str">
        <f t="array" ref="AN24">IF(D24="","",INDEX([1]구분표!$I$2:$I$311, MATCH(1,([1]구분표!$E$2:$E$311='1추일출 '!C24)*([1]구분표!$F$2:$F$311='1추일출 '!D24)*([1]구분표!$G$2:$G$311='1추일출 '!B24),0)))</f>
        <v/>
      </c>
      <c r="AP24" s="89"/>
    </row>
    <row r="25" spans="1:42" ht="60" hidden="1" customHeight="1">
      <c r="A25" s="134">
        <f t="shared" si="18"/>
        <v>17</v>
      </c>
      <c r="B25" s="108"/>
      <c r="C25" s="96"/>
      <c r="D25" s="90"/>
      <c r="E25" s="82"/>
      <c r="F25" s="109"/>
      <c r="G25" s="83"/>
      <c r="H25" s="82"/>
      <c r="I25" s="110"/>
      <c r="J25" s="85"/>
      <c r="K25" s="85"/>
      <c r="L25" s="180">
        <f t="shared" si="19"/>
        <v>0</v>
      </c>
      <c r="M25" s="84"/>
      <c r="N25" s="85"/>
      <c r="O25" s="86">
        <f t="shared" si="20"/>
        <v>0</v>
      </c>
      <c r="P25" s="142"/>
      <c r="Q25" s="87"/>
      <c r="R25" s="143">
        <f t="shared" si="21"/>
        <v>0</v>
      </c>
      <c r="S25" s="88" t="str">
        <f t="shared" si="22"/>
        <v>X</v>
      </c>
      <c r="T25" s="88"/>
      <c r="U25" s="88"/>
      <c r="V25" s="128"/>
      <c r="W25" s="89"/>
      <c r="Y25" s="106"/>
      <c r="Z25" s="84">
        <f t="shared" si="5"/>
        <v>0</v>
      </c>
      <c r="AA25" s="84">
        <f t="shared" si="6"/>
        <v>0</v>
      </c>
      <c r="AB25" s="89" t="str">
        <f t="shared" si="2"/>
        <v>OK</v>
      </c>
      <c r="AD25" s="89"/>
      <c r="AE25" s="84">
        <f t="shared" si="7"/>
        <v>0</v>
      </c>
      <c r="AF25" s="84">
        <f t="shared" si="8"/>
        <v>0</v>
      </c>
      <c r="AG25" s="89" t="str">
        <f t="shared" si="3"/>
        <v>OK</v>
      </c>
      <c r="AI25" s="107" t="str">
        <f t="shared" si="9"/>
        <v/>
      </c>
      <c r="AK25" s="96" t="str">
        <f t="shared" si="10"/>
        <v/>
      </c>
      <c r="AL25" s="88" t="str">
        <f t="shared" si="11"/>
        <v/>
      </c>
      <c r="AN25" s="89" t="str">
        <f t="array" ref="AN25">IF(D25="","",INDEX([1]구분표!$I$2:$I$311, MATCH(1,([1]구분표!$E$2:$E$311='1추일출 '!C25)*([1]구분표!$F$2:$F$311='1추일출 '!D25)*([1]구분표!$G$2:$G$311='1추일출 '!B25),0)))</f>
        <v/>
      </c>
      <c r="AP25" s="89"/>
    </row>
    <row r="26" spans="1:42" ht="60" hidden="1" customHeight="1">
      <c r="A26" s="134">
        <f t="shared" si="18"/>
        <v>18</v>
      </c>
      <c r="B26" s="108"/>
      <c r="C26" s="96"/>
      <c r="D26" s="90"/>
      <c r="E26" s="82"/>
      <c r="F26" s="109"/>
      <c r="G26" s="83"/>
      <c r="H26" s="82"/>
      <c r="I26" s="110"/>
      <c r="J26" s="85"/>
      <c r="K26" s="85"/>
      <c r="L26" s="180">
        <f t="shared" si="19"/>
        <v>0</v>
      </c>
      <c r="M26" s="84"/>
      <c r="N26" s="85"/>
      <c r="O26" s="86">
        <f t="shared" si="20"/>
        <v>0</v>
      </c>
      <c r="P26" s="142"/>
      <c r="Q26" s="87"/>
      <c r="R26" s="143">
        <f t="shared" si="21"/>
        <v>0</v>
      </c>
      <c r="S26" s="88" t="str">
        <f t="shared" si="22"/>
        <v>X</v>
      </c>
      <c r="T26" s="88"/>
      <c r="U26" s="88"/>
      <c r="V26" s="128"/>
      <c r="W26" s="89"/>
      <c r="Y26" s="106"/>
      <c r="Z26" s="84">
        <f t="shared" si="5"/>
        <v>0</v>
      </c>
      <c r="AA26" s="84">
        <f t="shared" si="6"/>
        <v>0</v>
      </c>
      <c r="AB26" s="89" t="str">
        <f t="shared" si="2"/>
        <v>OK</v>
      </c>
      <c r="AD26" s="89"/>
      <c r="AE26" s="84">
        <f t="shared" si="7"/>
        <v>0</v>
      </c>
      <c r="AF26" s="84">
        <f t="shared" si="8"/>
        <v>0</v>
      </c>
      <c r="AG26" s="89" t="str">
        <f t="shared" si="3"/>
        <v>OK</v>
      </c>
      <c r="AI26" s="107" t="str">
        <f t="shared" si="9"/>
        <v/>
      </c>
      <c r="AK26" s="96" t="str">
        <f t="shared" si="10"/>
        <v/>
      </c>
      <c r="AL26" s="88" t="str">
        <f t="shared" si="11"/>
        <v/>
      </c>
      <c r="AN26" s="89" t="str">
        <f t="array" ref="AN26">IF(D26="","",INDEX([1]구분표!$I$2:$I$311, MATCH(1,([1]구분표!$E$2:$E$311='1추일출 '!C26)*([1]구분표!$F$2:$F$311='1추일출 '!D26)*([1]구분표!$G$2:$G$311='1추일출 '!B26),0)))</f>
        <v/>
      </c>
      <c r="AP26" s="89"/>
    </row>
    <row r="27" spans="1:42" ht="60" hidden="1" customHeight="1">
      <c r="A27" s="134">
        <f t="shared" si="18"/>
        <v>19</v>
      </c>
      <c r="B27" s="108"/>
      <c r="C27" s="96"/>
      <c r="D27" s="155"/>
      <c r="E27" s="82"/>
      <c r="F27" s="109"/>
      <c r="G27" s="83"/>
      <c r="H27" s="82"/>
      <c r="I27" s="110"/>
      <c r="J27" s="85"/>
      <c r="K27" s="85"/>
      <c r="L27" s="180">
        <f t="shared" si="19"/>
        <v>0</v>
      </c>
      <c r="M27" s="84"/>
      <c r="N27" s="85"/>
      <c r="O27" s="86">
        <f t="shared" si="20"/>
        <v>0</v>
      </c>
      <c r="P27" s="142"/>
      <c r="Q27" s="87"/>
      <c r="R27" s="143">
        <f t="shared" si="21"/>
        <v>0</v>
      </c>
      <c r="S27" s="88" t="str">
        <f t="shared" si="22"/>
        <v>X</v>
      </c>
      <c r="T27" s="88"/>
      <c r="U27" s="88"/>
      <c r="V27" s="128"/>
      <c r="W27" s="89"/>
      <c r="Y27" s="106"/>
      <c r="Z27" s="84">
        <f t="shared" si="5"/>
        <v>0</v>
      </c>
      <c r="AA27" s="84">
        <f t="shared" si="6"/>
        <v>0</v>
      </c>
      <c r="AB27" s="89" t="str">
        <f t="shared" si="2"/>
        <v>OK</v>
      </c>
      <c r="AD27" s="89"/>
      <c r="AE27" s="84">
        <f t="shared" si="7"/>
        <v>0</v>
      </c>
      <c r="AF27" s="84">
        <f t="shared" si="8"/>
        <v>0</v>
      </c>
      <c r="AG27" s="89" t="str">
        <f t="shared" si="3"/>
        <v>OK</v>
      </c>
      <c r="AI27" s="107" t="str">
        <f t="shared" si="9"/>
        <v/>
      </c>
      <c r="AK27" s="96" t="str">
        <f t="shared" si="10"/>
        <v/>
      </c>
      <c r="AL27" s="88" t="str">
        <f t="shared" si="11"/>
        <v/>
      </c>
      <c r="AN27" s="89" t="str">
        <f t="array" ref="AN27">IF(D27="","",INDEX([1]구분표!$I$2:$I$311, MATCH(1,([1]구분표!$E$2:$E$311='1추일출 '!C27)*([1]구분표!$F$2:$F$311='1추일출 '!D27)*([1]구분표!$G$2:$G$311='1추일출 '!B27),0)))</f>
        <v/>
      </c>
      <c r="AP27" s="89"/>
    </row>
    <row r="28" spans="1:42" ht="60" hidden="1" customHeight="1">
      <c r="A28" s="134">
        <f t="shared" si="18"/>
        <v>20</v>
      </c>
      <c r="B28" s="108"/>
      <c r="C28" s="96"/>
      <c r="D28" s="155"/>
      <c r="E28" s="82"/>
      <c r="F28" s="109"/>
      <c r="G28" s="83"/>
      <c r="H28" s="82"/>
      <c r="I28" s="110"/>
      <c r="J28" s="85"/>
      <c r="K28" s="85"/>
      <c r="L28" s="180">
        <f t="shared" si="19"/>
        <v>0</v>
      </c>
      <c r="M28" s="84"/>
      <c r="N28" s="85"/>
      <c r="O28" s="86">
        <f t="shared" si="20"/>
        <v>0</v>
      </c>
      <c r="P28" s="142"/>
      <c r="Q28" s="87"/>
      <c r="R28" s="143">
        <f t="shared" si="21"/>
        <v>0</v>
      </c>
      <c r="S28" s="88" t="str">
        <f t="shared" si="22"/>
        <v>X</v>
      </c>
      <c r="T28" s="88"/>
      <c r="U28" s="88"/>
      <c r="V28" s="128"/>
      <c r="W28" s="89"/>
      <c r="Y28" s="106"/>
      <c r="Z28" s="84">
        <f t="shared" si="5"/>
        <v>0</v>
      </c>
      <c r="AA28" s="84">
        <f t="shared" si="6"/>
        <v>0</v>
      </c>
      <c r="AB28" s="89" t="str">
        <f t="shared" si="2"/>
        <v>OK</v>
      </c>
      <c r="AD28" s="89"/>
      <c r="AE28" s="84">
        <f t="shared" si="7"/>
        <v>0</v>
      </c>
      <c r="AF28" s="84">
        <f t="shared" si="8"/>
        <v>0</v>
      </c>
      <c r="AG28" s="89" t="str">
        <f t="shared" si="3"/>
        <v>OK</v>
      </c>
      <c r="AI28" s="107" t="str">
        <f t="shared" si="9"/>
        <v/>
      </c>
      <c r="AK28" s="96" t="str">
        <f t="shared" si="10"/>
        <v/>
      </c>
      <c r="AL28" s="88" t="str">
        <f t="shared" si="11"/>
        <v/>
      </c>
      <c r="AN28" s="89" t="str">
        <f t="array" ref="AN28">IF(D28="","",INDEX([1]구분표!$I$2:$I$311, MATCH(1,([1]구분표!$E$2:$E$311='1추일출 '!C28)*([1]구분표!$F$2:$F$311='1추일출 '!D28)*([1]구분표!$G$2:$G$311='1추일출 '!B28),0)))</f>
        <v/>
      </c>
      <c r="AP28" s="89"/>
    </row>
    <row r="29" spans="1:42" ht="60" hidden="1" customHeight="1">
      <c r="A29" s="133"/>
      <c r="B29" s="98" t="s">
        <v>629</v>
      </c>
      <c r="C29" s="99"/>
      <c r="D29" s="100"/>
      <c r="E29" s="99"/>
      <c r="F29" s="113"/>
      <c r="G29" s="100"/>
      <c r="H29" s="99"/>
      <c r="I29" s="112"/>
      <c r="J29" s="115">
        <f t="shared" ref="J29:R29" si="23">SUBTOTAL(9,J30:J39)</f>
        <v>0</v>
      </c>
      <c r="K29" s="115">
        <f t="shared" si="23"/>
        <v>0</v>
      </c>
      <c r="L29" s="114">
        <f t="shared" si="23"/>
        <v>0</v>
      </c>
      <c r="M29" s="114">
        <f t="shared" si="23"/>
        <v>0</v>
      </c>
      <c r="N29" s="114">
        <f t="shared" si="23"/>
        <v>0</v>
      </c>
      <c r="O29" s="141">
        <f t="shared" si="23"/>
        <v>0</v>
      </c>
      <c r="P29" s="114">
        <f t="shared" si="23"/>
        <v>0</v>
      </c>
      <c r="Q29" s="114">
        <f t="shared" si="23"/>
        <v>0</v>
      </c>
      <c r="R29" s="132">
        <f t="shared" si="23"/>
        <v>0</v>
      </c>
      <c r="S29" s="104"/>
      <c r="T29" s="104"/>
      <c r="U29" s="104"/>
      <c r="V29" s="105"/>
      <c r="W29" s="89"/>
      <c r="Y29" s="106"/>
      <c r="Z29" s="84">
        <f t="shared" si="5"/>
        <v>0</v>
      </c>
      <c r="AA29" s="84">
        <f t="shared" si="6"/>
        <v>0</v>
      </c>
      <c r="AB29" s="89" t="str">
        <f t="shared" si="2"/>
        <v>OK</v>
      </c>
      <c r="AD29" s="89"/>
      <c r="AE29" s="84">
        <f t="shared" si="7"/>
        <v>0</v>
      </c>
      <c r="AF29" s="84">
        <f t="shared" si="8"/>
        <v>0</v>
      </c>
      <c r="AG29" s="89" t="str">
        <f t="shared" si="3"/>
        <v>OK</v>
      </c>
      <c r="AI29" s="107" t="str">
        <f t="shared" si="9"/>
        <v/>
      </c>
      <c r="AK29" s="96" t="str">
        <f t="shared" si="10"/>
        <v/>
      </c>
      <c r="AL29" s="88" t="str">
        <f t="shared" si="11"/>
        <v/>
      </c>
      <c r="AN29" s="89" t="str">
        <f t="array" ref="AN29">IF(D29="","",INDEX([1]구분표!$I$2:$I$311, MATCH(1,([1]구분표!$E$2:$E$311='1추일출 '!C29)*([1]구분표!$F$2:$F$311='1추일출 '!D29)*([1]구분표!$G$2:$G$311='1추일출 '!B29),0)))</f>
        <v/>
      </c>
      <c r="AP29" s="89"/>
    </row>
    <row r="30" spans="1:42" ht="60" hidden="1" customHeight="1">
      <c r="A30" s="134">
        <f t="shared" ref="A30:A39" si="24">IF(A29="",A28+1,A29+1)</f>
        <v>21</v>
      </c>
      <c r="B30" s="108"/>
      <c r="C30" s="96"/>
      <c r="D30" s="155"/>
      <c r="E30" s="82"/>
      <c r="F30" s="109"/>
      <c r="G30" s="83"/>
      <c r="H30" s="82"/>
      <c r="I30" s="110"/>
      <c r="J30" s="85"/>
      <c r="K30" s="85"/>
      <c r="L30" s="180">
        <f t="shared" ref="L30:L39" si="25">J30-K30</f>
        <v>0</v>
      </c>
      <c r="M30" s="84"/>
      <c r="N30" s="85"/>
      <c r="O30" s="86">
        <f t="shared" ref="O30:O39" si="26">L30+M30+N30</f>
        <v>0</v>
      </c>
      <c r="P30" s="142"/>
      <c r="Q30" s="87"/>
      <c r="R30" s="143">
        <f t="shared" ref="R30:R39" si="27">L30+P30+Q30</f>
        <v>0</v>
      </c>
      <c r="S30" s="88" t="str">
        <f t="shared" ref="S30:S39" si="28">IF(AND((O30=0),(R30&gt;0)),"O",IF(AND((M30&lt;0),(O30-R30&lt;0)),"O","X"))</f>
        <v>X</v>
      </c>
      <c r="T30" s="88"/>
      <c r="U30" s="88"/>
      <c r="V30" s="118"/>
      <c r="W30" s="89"/>
      <c r="Y30" s="106"/>
      <c r="Z30" s="84">
        <f t="shared" si="5"/>
        <v>0</v>
      </c>
      <c r="AA30" s="84">
        <f t="shared" si="6"/>
        <v>0</v>
      </c>
      <c r="AB30" s="89" t="str">
        <f t="shared" si="2"/>
        <v>OK</v>
      </c>
      <c r="AD30" s="89"/>
      <c r="AE30" s="84">
        <f t="shared" si="7"/>
        <v>0</v>
      </c>
      <c r="AF30" s="84">
        <f t="shared" si="8"/>
        <v>0</v>
      </c>
      <c r="AG30" s="89" t="str">
        <f t="shared" si="3"/>
        <v>OK</v>
      </c>
      <c r="AI30" s="107" t="str">
        <f t="shared" si="9"/>
        <v/>
      </c>
      <c r="AK30" s="96" t="str">
        <f t="shared" si="10"/>
        <v/>
      </c>
      <c r="AL30" s="88" t="str">
        <f t="shared" si="11"/>
        <v/>
      </c>
      <c r="AN30" s="89" t="str">
        <f t="array" ref="AN30">IF(D30="","",INDEX([1]구분표!$I$2:$I$311, MATCH(1,([1]구분표!$E$2:$E$311='1추일출 '!C30)*([1]구분표!$F$2:$F$311='1추일출 '!D30)*([1]구분표!$G$2:$G$311='1추일출 '!B30),0)))</f>
        <v/>
      </c>
      <c r="AP30" s="89"/>
    </row>
    <row r="31" spans="1:42" ht="60" hidden="1" customHeight="1">
      <c r="A31" s="134">
        <f t="shared" si="24"/>
        <v>22</v>
      </c>
      <c r="B31" s="108"/>
      <c r="C31" s="96"/>
      <c r="D31" s="155"/>
      <c r="E31" s="82"/>
      <c r="F31" s="109"/>
      <c r="G31" s="83"/>
      <c r="H31" s="82"/>
      <c r="I31" s="110"/>
      <c r="J31" s="85"/>
      <c r="K31" s="85"/>
      <c r="L31" s="180">
        <f t="shared" si="25"/>
        <v>0</v>
      </c>
      <c r="M31" s="84"/>
      <c r="N31" s="85"/>
      <c r="O31" s="86">
        <f t="shared" si="26"/>
        <v>0</v>
      </c>
      <c r="P31" s="142"/>
      <c r="Q31" s="87"/>
      <c r="R31" s="143">
        <f t="shared" si="27"/>
        <v>0</v>
      </c>
      <c r="S31" s="88" t="str">
        <f t="shared" si="28"/>
        <v>X</v>
      </c>
      <c r="T31" s="88"/>
      <c r="U31" s="88"/>
      <c r="V31" s="118"/>
      <c r="W31" s="89"/>
      <c r="Y31" s="106"/>
      <c r="Z31" s="84">
        <f t="shared" si="5"/>
        <v>0</v>
      </c>
      <c r="AA31" s="84">
        <f t="shared" si="6"/>
        <v>0</v>
      </c>
      <c r="AB31" s="89" t="str">
        <f t="shared" si="2"/>
        <v>OK</v>
      </c>
      <c r="AD31" s="89"/>
      <c r="AE31" s="84">
        <f t="shared" si="7"/>
        <v>0</v>
      </c>
      <c r="AF31" s="84">
        <f t="shared" si="8"/>
        <v>0</v>
      </c>
      <c r="AG31" s="89" t="str">
        <f t="shared" si="3"/>
        <v>OK</v>
      </c>
      <c r="AI31" s="107" t="str">
        <f t="shared" si="9"/>
        <v/>
      </c>
      <c r="AK31" s="96" t="str">
        <f t="shared" si="10"/>
        <v/>
      </c>
      <c r="AL31" s="88" t="str">
        <f t="shared" si="11"/>
        <v/>
      </c>
      <c r="AN31" s="89" t="str">
        <f t="array" ref="AN31">IF(D31="","",INDEX([1]구분표!$I$2:$I$311, MATCH(1,([1]구분표!$E$2:$E$311='1추일출 '!C31)*([1]구분표!$F$2:$F$311='1추일출 '!D31)*([1]구분표!$G$2:$G$311='1추일출 '!B31),0)))</f>
        <v/>
      </c>
      <c r="AP31" s="89"/>
    </row>
    <row r="32" spans="1:42" ht="60" hidden="1" customHeight="1">
      <c r="A32" s="134">
        <f t="shared" si="24"/>
        <v>23</v>
      </c>
      <c r="B32" s="108"/>
      <c r="C32" s="96"/>
      <c r="D32" s="155"/>
      <c r="E32" s="82"/>
      <c r="F32" s="109"/>
      <c r="G32" s="83"/>
      <c r="H32" s="82"/>
      <c r="I32" s="110"/>
      <c r="J32" s="85"/>
      <c r="K32" s="85"/>
      <c r="L32" s="180">
        <f t="shared" si="25"/>
        <v>0</v>
      </c>
      <c r="M32" s="84"/>
      <c r="N32" s="85"/>
      <c r="O32" s="86">
        <f t="shared" si="26"/>
        <v>0</v>
      </c>
      <c r="P32" s="142"/>
      <c r="Q32" s="87"/>
      <c r="R32" s="143">
        <f t="shared" si="27"/>
        <v>0</v>
      </c>
      <c r="S32" s="88" t="str">
        <f t="shared" si="28"/>
        <v>X</v>
      </c>
      <c r="T32" s="88"/>
      <c r="U32" s="88"/>
      <c r="V32" s="128"/>
      <c r="W32" s="89"/>
      <c r="Y32" s="106"/>
      <c r="Z32" s="84">
        <f t="shared" si="5"/>
        <v>0</v>
      </c>
      <c r="AA32" s="84">
        <f t="shared" si="6"/>
        <v>0</v>
      </c>
      <c r="AB32" s="89" t="str">
        <f t="shared" si="2"/>
        <v>OK</v>
      </c>
      <c r="AD32" s="89"/>
      <c r="AE32" s="84">
        <f t="shared" si="7"/>
        <v>0</v>
      </c>
      <c r="AF32" s="84">
        <f t="shared" si="8"/>
        <v>0</v>
      </c>
      <c r="AG32" s="89" t="str">
        <f t="shared" si="3"/>
        <v>OK</v>
      </c>
      <c r="AI32" s="107" t="str">
        <f t="shared" si="9"/>
        <v/>
      </c>
      <c r="AK32" s="96" t="str">
        <f t="shared" si="10"/>
        <v/>
      </c>
      <c r="AL32" s="88" t="str">
        <f t="shared" si="11"/>
        <v/>
      </c>
      <c r="AN32" s="89" t="str">
        <f t="array" ref="AN32">IF(D32="","",INDEX([1]구분표!$I$2:$I$311, MATCH(1,([1]구분표!$E$2:$E$311='1추일출 '!C32)*([1]구분표!$F$2:$F$311='1추일출 '!D32)*([1]구분표!$G$2:$G$311='1추일출 '!B32),0)))</f>
        <v/>
      </c>
      <c r="AP32" s="89"/>
    </row>
    <row r="33" spans="1:42" ht="60" hidden="1" customHeight="1">
      <c r="A33" s="134">
        <f t="shared" si="24"/>
        <v>24</v>
      </c>
      <c r="B33" s="108"/>
      <c r="C33" s="96"/>
      <c r="D33" s="155"/>
      <c r="E33" s="82"/>
      <c r="F33" s="109"/>
      <c r="G33" s="83"/>
      <c r="H33" s="82"/>
      <c r="I33" s="110"/>
      <c r="J33" s="85"/>
      <c r="K33" s="85"/>
      <c r="L33" s="180">
        <f t="shared" si="25"/>
        <v>0</v>
      </c>
      <c r="M33" s="84"/>
      <c r="N33" s="85"/>
      <c r="O33" s="86">
        <f t="shared" si="26"/>
        <v>0</v>
      </c>
      <c r="P33" s="142"/>
      <c r="Q33" s="87"/>
      <c r="R33" s="143">
        <f t="shared" si="27"/>
        <v>0</v>
      </c>
      <c r="S33" s="88" t="str">
        <f t="shared" si="28"/>
        <v>X</v>
      </c>
      <c r="T33" s="88"/>
      <c r="U33" s="88"/>
      <c r="V33" s="128"/>
      <c r="W33" s="89"/>
      <c r="Y33" s="106"/>
      <c r="Z33" s="84">
        <f t="shared" si="5"/>
        <v>0</v>
      </c>
      <c r="AA33" s="84">
        <f t="shared" si="6"/>
        <v>0</v>
      </c>
      <c r="AB33" s="89" t="str">
        <f t="shared" si="2"/>
        <v>OK</v>
      </c>
      <c r="AD33" s="89"/>
      <c r="AE33" s="84">
        <f t="shared" si="7"/>
        <v>0</v>
      </c>
      <c r="AF33" s="84">
        <f t="shared" si="8"/>
        <v>0</v>
      </c>
      <c r="AG33" s="89" t="str">
        <f t="shared" si="3"/>
        <v>OK</v>
      </c>
      <c r="AI33" s="107" t="str">
        <f t="shared" si="9"/>
        <v/>
      </c>
      <c r="AK33" s="96" t="str">
        <f t="shared" si="10"/>
        <v/>
      </c>
      <c r="AL33" s="88" t="str">
        <f t="shared" si="11"/>
        <v/>
      </c>
      <c r="AN33" s="89" t="str">
        <f t="array" ref="AN33">IF(D33="","",INDEX([1]구분표!$I$2:$I$311, MATCH(1,([1]구분표!$E$2:$E$311='1추일출 '!C33)*([1]구분표!$F$2:$F$311='1추일출 '!D33)*([1]구분표!$G$2:$G$311='1추일출 '!B33),0)))</f>
        <v/>
      </c>
      <c r="AP33" s="89"/>
    </row>
    <row r="34" spans="1:42" ht="60" hidden="1" customHeight="1">
      <c r="A34" s="134">
        <f t="shared" si="24"/>
        <v>25</v>
      </c>
      <c r="B34" s="108"/>
      <c r="C34" s="96"/>
      <c r="D34" s="155"/>
      <c r="E34" s="82"/>
      <c r="F34" s="109"/>
      <c r="G34" s="83"/>
      <c r="H34" s="82"/>
      <c r="I34" s="110"/>
      <c r="J34" s="85"/>
      <c r="K34" s="85"/>
      <c r="L34" s="180">
        <f t="shared" si="25"/>
        <v>0</v>
      </c>
      <c r="M34" s="84"/>
      <c r="N34" s="85"/>
      <c r="O34" s="86">
        <f t="shared" si="26"/>
        <v>0</v>
      </c>
      <c r="P34" s="142"/>
      <c r="Q34" s="87"/>
      <c r="R34" s="143">
        <f t="shared" si="27"/>
        <v>0</v>
      </c>
      <c r="S34" s="88" t="str">
        <f t="shared" si="28"/>
        <v>X</v>
      </c>
      <c r="T34" s="88"/>
      <c r="U34" s="88"/>
      <c r="V34" s="128"/>
      <c r="W34" s="89"/>
      <c r="Y34" s="106"/>
      <c r="Z34" s="84">
        <f t="shared" si="5"/>
        <v>0</v>
      </c>
      <c r="AA34" s="84">
        <f t="shared" si="6"/>
        <v>0</v>
      </c>
      <c r="AB34" s="89" t="str">
        <f t="shared" si="2"/>
        <v>OK</v>
      </c>
      <c r="AD34" s="89"/>
      <c r="AE34" s="84">
        <f t="shared" si="7"/>
        <v>0</v>
      </c>
      <c r="AF34" s="84">
        <f t="shared" si="8"/>
        <v>0</v>
      </c>
      <c r="AG34" s="89" t="str">
        <f t="shared" si="3"/>
        <v>OK</v>
      </c>
      <c r="AI34" s="107" t="str">
        <f t="shared" si="9"/>
        <v/>
      </c>
      <c r="AK34" s="96" t="str">
        <f t="shared" si="10"/>
        <v/>
      </c>
      <c r="AL34" s="88" t="str">
        <f t="shared" si="11"/>
        <v/>
      </c>
      <c r="AN34" s="89" t="str">
        <f t="array" ref="AN34">IF(D34="","",INDEX([1]구분표!$I$2:$I$311, MATCH(1,([1]구분표!$E$2:$E$311='1추일출 '!C34)*([1]구분표!$F$2:$F$311='1추일출 '!D34)*([1]구분표!$G$2:$G$311='1추일출 '!B34),0)))</f>
        <v/>
      </c>
      <c r="AP34" s="89"/>
    </row>
    <row r="35" spans="1:42" ht="60" hidden="1" customHeight="1">
      <c r="A35" s="134">
        <f t="shared" si="24"/>
        <v>26</v>
      </c>
      <c r="B35" s="108"/>
      <c r="C35" s="96"/>
      <c r="D35" s="155"/>
      <c r="E35" s="82"/>
      <c r="F35" s="109"/>
      <c r="G35" s="83"/>
      <c r="H35" s="82"/>
      <c r="I35" s="110"/>
      <c r="J35" s="85"/>
      <c r="K35" s="85"/>
      <c r="L35" s="180">
        <f t="shared" si="25"/>
        <v>0</v>
      </c>
      <c r="M35" s="84"/>
      <c r="N35" s="85"/>
      <c r="O35" s="86">
        <f t="shared" si="26"/>
        <v>0</v>
      </c>
      <c r="P35" s="142"/>
      <c r="Q35" s="87"/>
      <c r="R35" s="143">
        <f t="shared" si="27"/>
        <v>0</v>
      </c>
      <c r="S35" s="88" t="str">
        <f t="shared" si="28"/>
        <v>X</v>
      </c>
      <c r="T35" s="88"/>
      <c r="U35" s="88"/>
      <c r="V35" s="128"/>
      <c r="W35" s="89"/>
      <c r="Y35" s="106"/>
      <c r="Z35" s="84">
        <f t="shared" si="5"/>
        <v>0</v>
      </c>
      <c r="AA35" s="84">
        <f t="shared" si="6"/>
        <v>0</v>
      </c>
      <c r="AB35" s="89" t="str">
        <f t="shared" si="2"/>
        <v>OK</v>
      </c>
      <c r="AD35" s="89"/>
      <c r="AE35" s="84">
        <f t="shared" si="7"/>
        <v>0</v>
      </c>
      <c r="AF35" s="84">
        <f t="shared" si="8"/>
        <v>0</v>
      </c>
      <c r="AG35" s="89" t="str">
        <f t="shared" si="3"/>
        <v>OK</v>
      </c>
      <c r="AI35" s="107" t="str">
        <f t="shared" si="9"/>
        <v/>
      </c>
      <c r="AK35" s="96" t="str">
        <f t="shared" si="10"/>
        <v/>
      </c>
      <c r="AL35" s="88" t="str">
        <f t="shared" si="11"/>
        <v/>
      </c>
      <c r="AN35" s="89" t="str">
        <f t="array" ref="AN35">IF(D35="","",INDEX([1]구분표!$I$2:$I$311, MATCH(1,([1]구분표!$E$2:$E$311='1추일출 '!C35)*([1]구분표!$F$2:$F$311='1추일출 '!D35)*([1]구분표!$G$2:$G$311='1추일출 '!B35),0)))</f>
        <v/>
      </c>
      <c r="AP35" s="89"/>
    </row>
    <row r="36" spans="1:42" ht="60" hidden="1" customHeight="1">
      <c r="A36" s="134">
        <f t="shared" si="24"/>
        <v>27</v>
      </c>
      <c r="B36" s="108"/>
      <c r="C36" s="96"/>
      <c r="D36" s="155"/>
      <c r="E36" s="82"/>
      <c r="F36" s="109"/>
      <c r="G36" s="83"/>
      <c r="H36" s="82"/>
      <c r="I36" s="110"/>
      <c r="J36" s="85"/>
      <c r="K36" s="85"/>
      <c r="L36" s="180">
        <f t="shared" si="25"/>
        <v>0</v>
      </c>
      <c r="M36" s="84"/>
      <c r="N36" s="85"/>
      <c r="O36" s="86">
        <f t="shared" si="26"/>
        <v>0</v>
      </c>
      <c r="P36" s="142"/>
      <c r="Q36" s="87"/>
      <c r="R36" s="143">
        <f t="shared" si="27"/>
        <v>0</v>
      </c>
      <c r="S36" s="88" t="str">
        <f t="shared" si="28"/>
        <v>X</v>
      </c>
      <c r="T36" s="88"/>
      <c r="U36" s="88"/>
      <c r="V36" s="128"/>
      <c r="W36" s="89"/>
      <c r="Y36" s="106"/>
      <c r="Z36" s="84">
        <f t="shared" si="5"/>
        <v>0</v>
      </c>
      <c r="AA36" s="84">
        <f t="shared" si="6"/>
        <v>0</v>
      </c>
      <c r="AB36" s="89" t="str">
        <f t="shared" si="2"/>
        <v>OK</v>
      </c>
      <c r="AD36" s="89"/>
      <c r="AE36" s="84">
        <f t="shared" si="7"/>
        <v>0</v>
      </c>
      <c r="AF36" s="84">
        <f t="shared" si="8"/>
        <v>0</v>
      </c>
      <c r="AG36" s="89" t="str">
        <f t="shared" si="3"/>
        <v>OK</v>
      </c>
      <c r="AI36" s="107" t="str">
        <f t="shared" si="9"/>
        <v/>
      </c>
      <c r="AK36" s="96" t="str">
        <f t="shared" si="10"/>
        <v/>
      </c>
      <c r="AL36" s="88" t="str">
        <f t="shared" si="11"/>
        <v/>
      </c>
      <c r="AN36" s="89" t="str">
        <f t="array" ref="AN36">IF(D36="","",INDEX([1]구분표!$I$2:$I$311, MATCH(1,([1]구분표!$E$2:$E$311='1추일출 '!C36)*([1]구분표!$F$2:$F$311='1추일출 '!D36)*([1]구분표!$G$2:$G$311='1추일출 '!B36),0)))</f>
        <v/>
      </c>
      <c r="AP36" s="89"/>
    </row>
    <row r="37" spans="1:42" ht="60" hidden="1" customHeight="1">
      <c r="A37" s="134">
        <f t="shared" si="24"/>
        <v>28</v>
      </c>
      <c r="B37" s="108"/>
      <c r="C37" s="96"/>
      <c r="D37" s="155"/>
      <c r="E37" s="82"/>
      <c r="F37" s="109"/>
      <c r="G37" s="83"/>
      <c r="H37" s="82"/>
      <c r="I37" s="110"/>
      <c r="J37" s="85"/>
      <c r="K37" s="85"/>
      <c r="L37" s="180">
        <f t="shared" si="25"/>
        <v>0</v>
      </c>
      <c r="M37" s="84"/>
      <c r="N37" s="85"/>
      <c r="O37" s="86">
        <f t="shared" si="26"/>
        <v>0</v>
      </c>
      <c r="P37" s="142"/>
      <c r="Q37" s="87"/>
      <c r="R37" s="143">
        <f t="shared" si="27"/>
        <v>0</v>
      </c>
      <c r="S37" s="88" t="str">
        <f t="shared" si="28"/>
        <v>X</v>
      </c>
      <c r="T37" s="88"/>
      <c r="U37" s="88"/>
      <c r="V37" s="128"/>
      <c r="W37" s="89"/>
      <c r="Y37" s="106"/>
      <c r="Z37" s="84">
        <f t="shared" si="5"/>
        <v>0</v>
      </c>
      <c r="AA37" s="84">
        <f t="shared" si="6"/>
        <v>0</v>
      </c>
      <c r="AB37" s="89" t="str">
        <f t="shared" si="2"/>
        <v>OK</v>
      </c>
      <c r="AD37" s="89"/>
      <c r="AE37" s="84">
        <f t="shared" si="7"/>
        <v>0</v>
      </c>
      <c r="AF37" s="84">
        <f t="shared" si="8"/>
        <v>0</v>
      </c>
      <c r="AG37" s="89" t="str">
        <f t="shared" si="3"/>
        <v>OK</v>
      </c>
      <c r="AI37" s="107" t="str">
        <f t="shared" si="9"/>
        <v/>
      </c>
      <c r="AK37" s="96" t="str">
        <f t="shared" si="10"/>
        <v/>
      </c>
      <c r="AL37" s="88" t="str">
        <f t="shared" si="11"/>
        <v/>
      </c>
      <c r="AN37" s="89" t="str">
        <f t="array" ref="AN37">IF(D37="","",INDEX([1]구분표!$I$2:$I$311, MATCH(1,([1]구분표!$E$2:$E$311='1추일출 '!C37)*([1]구분표!$F$2:$F$311='1추일출 '!D37)*([1]구분표!$G$2:$G$311='1추일출 '!B37),0)))</f>
        <v/>
      </c>
      <c r="AP37" s="89"/>
    </row>
    <row r="38" spans="1:42" ht="60" hidden="1" customHeight="1">
      <c r="A38" s="134">
        <f t="shared" si="24"/>
        <v>29</v>
      </c>
      <c r="B38" s="108"/>
      <c r="C38" s="96"/>
      <c r="D38" s="155"/>
      <c r="E38" s="82"/>
      <c r="F38" s="109"/>
      <c r="G38" s="83"/>
      <c r="H38" s="82"/>
      <c r="I38" s="110"/>
      <c r="J38" s="85"/>
      <c r="K38" s="85"/>
      <c r="L38" s="180">
        <f t="shared" si="25"/>
        <v>0</v>
      </c>
      <c r="M38" s="84"/>
      <c r="N38" s="85"/>
      <c r="O38" s="86">
        <f t="shared" si="26"/>
        <v>0</v>
      </c>
      <c r="P38" s="142"/>
      <c r="Q38" s="87"/>
      <c r="R38" s="143">
        <f t="shared" si="27"/>
        <v>0</v>
      </c>
      <c r="S38" s="88" t="str">
        <f t="shared" si="28"/>
        <v>X</v>
      </c>
      <c r="T38" s="88"/>
      <c r="U38" s="88"/>
      <c r="V38" s="128"/>
      <c r="W38" s="89"/>
      <c r="Y38" s="106"/>
      <c r="Z38" s="84">
        <f t="shared" si="5"/>
        <v>0</v>
      </c>
      <c r="AA38" s="84">
        <f t="shared" si="6"/>
        <v>0</v>
      </c>
      <c r="AB38" s="89" t="str">
        <f t="shared" ref="AB38:AB69" si="29">IF(SUM($M38:$N38)=SUM($Z38:$AA38),"OK","검토")</f>
        <v>OK</v>
      </c>
      <c r="AD38" s="89"/>
      <c r="AE38" s="84">
        <f t="shared" si="7"/>
        <v>0</v>
      </c>
      <c r="AF38" s="84">
        <f t="shared" si="8"/>
        <v>0</v>
      </c>
      <c r="AG38" s="89" t="str">
        <f t="shared" ref="AG38:AG69" si="30">IF(SUM(P38:Q38)=SUM(AE38:AF38),"OK","검토")</f>
        <v>OK</v>
      </c>
      <c r="AI38" s="107" t="str">
        <f t="shared" si="9"/>
        <v/>
      </c>
      <c r="AK38" s="96" t="str">
        <f t="shared" si="10"/>
        <v/>
      </c>
      <c r="AL38" s="88" t="str">
        <f t="shared" si="11"/>
        <v/>
      </c>
      <c r="AN38" s="89" t="str">
        <f t="array" ref="AN38">IF(D38="","",INDEX([1]구분표!$I$2:$I$311, MATCH(1,([1]구분표!$E$2:$E$311='1추일출 '!C38)*([1]구분표!$F$2:$F$311='1추일출 '!D38)*([1]구분표!$G$2:$G$311='1추일출 '!B38),0)))</f>
        <v/>
      </c>
      <c r="AP38" s="89"/>
    </row>
    <row r="39" spans="1:42" ht="60" hidden="1" customHeight="1">
      <c r="A39" s="134">
        <f t="shared" si="24"/>
        <v>30</v>
      </c>
      <c r="B39" s="108"/>
      <c r="C39" s="96"/>
      <c r="D39" s="155"/>
      <c r="E39" s="82"/>
      <c r="F39" s="109"/>
      <c r="G39" s="83"/>
      <c r="H39" s="82"/>
      <c r="I39" s="110"/>
      <c r="J39" s="85"/>
      <c r="K39" s="85"/>
      <c r="L39" s="180">
        <f t="shared" si="25"/>
        <v>0</v>
      </c>
      <c r="M39" s="84"/>
      <c r="N39" s="85"/>
      <c r="O39" s="86">
        <f t="shared" si="26"/>
        <v>0</v>
      </c>
      <c r="P39" s="142"/>
      <c r="Q39" s="87"/>
      <c r="R39" s="143">
        <f t="shared" si="27"/>
        <v>0</v>
      </c>
      <c r="S39" s="88" t="str">
        <f t="shared" si="28"/>
        <v>X</v>
      </c>
      <c r="T39" s="88"/>
      <c r="U39" s="88"/>
      <c r="V39" s="128"/>
      <c r="W39" s="89"/>
      <c r="Y39" s="106"/>
      <c r="Z39" s="84">
        <f t="shared" ref="Z39:Z70" si="31">IF($Y39&lt;&gt;"도비",IF($W39="국도비","직접입력",SUM($M39:$N39)),)</f>
        <v>0</v>
      </c>
      <c r="AA39" s="84">
        <f t="shared" ref="AA39:AA70" si="32">IF($Y39="도비",SUM($M39:$N39),IF($W39="국도비","직접입력",SUM($M39:$N39)-$Z39))</f>
        <v>0</v>
      </c>
      <c r="AB39" s="89" t="str">
        <f t="shared" si="29"/>
        <v>OK</v>
      </c>
      <c r="AD39" s="89"/>
      <c r="AE39" s="84">
        <f t="shared" ref="AE39:AE70" si="33">IF($Y39&lt;&gt;"도비",IF($W39="국도비","직접입력",SUM($P39:$Q39)),)</f>
        <v>0</v>
      </c>
      <c r="AF39" s="84">
        <f t="shared" ref="AF39:AF70" si="34">IF($Y39="도비",SUM(P39:Q39),IF($W39="국도비","직접입력",SUM(P39:Q39)-AE39))</f>
        <v>0</v>
      </c>
      <c r="AG39" s="89" t="str">
        <f t="shared" si="30"/>
        <v>OK</v>
      </c>
      <c r="AI39" s="107" t="str">
        <f t="shared" ref="AI39:AI70" si="35">IF(Y39="","",IF(Y39="도비","세입없음","직접입력"))</f>
        <v/>
      </c>
      <c r="AK39" s="96" t="str">
        <f t="shared" ref="AK39:AK70" si="36">IF(AI39="","",COUNTIF($AI$7:$AI$116,AI39))</f>
        <v/>
      </c>
      <c r="AL39" s="88" t="str">
        <f t="shared" ref="AL39:AL70" si="37">IF(Y39="","",IF(AND(Y39="도비",AI39="세입없음"),"OK",IF(AND(Y39&lt;&gt;"도비",AI39&lt;&gt;""),"OK","@@")))</f>
        <v/>
      </c>
      <c r="AN39" s="89" t="str">
        <f t="array" ref="AN39">IF(D39="","",INDEX([1]구분표!$I$2:$I$311, MATCH(1,([1]구분표!$E$2:$E$311='1추일출 '!C39)*([1]구분표!$F$2:$F$311='1추일출 '!D39)*([1]구분표!$G$2:$G$311='1추일출 '!B39),0)))</f>
        <v/>
      </c>
      <c r="AP39" s="89"/>
    </row>
    <row r="40" spans="1:42" ht="60" hidden="1" customHeight="1">
      <c r="A40" s="133"/>
      <c r="B40" s="98" t="s">
        <v>628</v>
      </c>
      <c r="C40" s="99"/>
      <c r="D40" s="100"/>
      <c r="E40" s="99"/>
      <c r="F40" s="113"/>
      <c r="G40" s="100"/>
      <c r="H40" s="99"/>
      <c r="I40" s="112"/>
      <c r="J40" s="115">
        <f t="shared" ref="J40:R40" si="38">SUBTOTAL(9,J41:J50)</f>
        <v>4986500</v>
      </c>
      <c r="K40" s="115">
        <f t="shared" si="38"/>
        <v>4786500</v>
      </c>
      <c r="L40" s="114">
        <f t="shared" si="38"/>
        <v>200000</v>
      </c>
      <c r="M40" s="114">
        <f t="shared" si="38"/>
        <v>0</v>
      </c>
      <c r="N40" s="114">
        <f t="shared" si="38"/>
        <v>745000</v>
      </c>
      <c r="O40" s="141">
        <f t="shared" si="38"/>
        <v>945000</v>
      </c>
      <c r="P40" s="114">
        <f t="shared" si="38"/>
        <v>0</v>
      </c>
      <c r="Q40" s="114">
        <f t="shared" si="38"/>
        <v>0</v>
      </c>
      <c r="R40" s="132">
        <f t="shared" si="38"/>
        <v>200000</v>
      </c>
      <c r="S40" s="104"/>
      <c r="T40" s="104"/>
      <c r="U40" s="104"/>
      <c r="V40" s="105"/>
      <c r="W40" s="89"/>
      <c r="Y40" s="106"/>
      <c r="Z40" s="84">
        <f t="shared" si="31"/>
        <v>745000</v>
      </c>
      <c r="AA40" s="84">
        <f t="shared" si="32"/>
        <v>0</v>
      </c>
      <c r="AB40" s="89" t="str">
        <f t="shared" si="29"/>
        <v>OK</v>
      </c>
      <c r="AD40" s="89"/>
      <c r="AE40" s="84">
        <f t="shared" si="33"/>
        <v>0</v>
      </c>
      <c r="AF40" s="84">
        <f t="shared" si="34"/>
        <v>0</v>
      </c>
      <c r="AG40" s="89" t="str">
        <f t="shared" si="30"/>
        <v>OK</v>
      </c>
      <c r="AI40" s="107" t="str">
        <f t="shared" si="35"/>
        <v/>
      </c>
      <c r="AK40" s="96" t="str">
        <f t="shared" si="36"/>
        <v/>
      </c>
      <c r="AL40" s="88" t="str">
        <f t="shared" si="37"/>
        <v/>
      </c>
      <c r="AN40" s="89" t="str">
        <f t="array" ref="AN40">IF(D40="","",INDEX([1]구분표!$I$2:$I$311, MATCH(1,([1]구분표!$E$2:$E$311='1추일출 '!C40)*([1]구분표!$F$2:$F$311='1추일출 '!D40)*([1]구분표!$G$2:$G$311='1추일출 '!B40),0)))</f>
        <v/>
      </c>
      <c r="AP40" s="89"/>
    </row>
    <row r="41" spans="1:42" ht="60" customHeight="1">
      <c r="A41" s="134"/>
      <c r="B41" s="108" t="s">
        <v>625</v>
      </c>
      <c r="C41" s="96" t="s">
        <v>624</v>
      </c>
      <c r="D41" s="155" t="s">
        <v>623</v>
      </c>
      <c r="E41" s="82" t="s">
        <v>566</v>
      </c>
      <c r="F41" s="109" t="s">
        <v>603</v>
      </c>
      <c r="G41" s="83"/>
      <c r="H41" s="82"/>
      <c r="I41" s="110" t="s">
        <v>627</v>
      </c>
      <c r="J41" s="85">
        <v>1150000</v>
      </c>
      <c r="K41" s="85">
        <v>1150000</v>
      </c>
      <c r="L41" s="180">
        <f t="shared" ref="L41:L50" si="39">J41-K41</f>
        <v>0</v>
      </c>
      <c r="M41" s="84"/>
      <c r="N41" s="85">
        <v>100000</v>
      </c>
      <c r="O41" s="86">
        <f t="shared" ref="O41:O50" si="40">L41+M41+N41</f>
        <v>100000</v>
      </c>
      <c r="P41" s="142"/>
      <c r="Q41" s="87"/>
      <c r="R41" s="143">
        <f t="shared" ref="R41:R50" si="41">L41+P41+Q41</f>
        <v>0</v>
      </c>
      <c r="S41" s="88" t="str">
        <f t="shared" ref="S41:S50" si="42">IF(AND((O41=0),(R41&gt;0)),"O",IF(AND((M41&lt;0),(O41-R41&lt;0)),"O","X"))</f>
        <v>X</v>
      </c>
      <c r="T41" s="88"/>
      <c r="U41" s="88"/>
      <c r="V41" s="128"/>
      <c r="W41" s="89"/>
      <c r="Y41" s="106"/>
      <c r="Z41" s="84">
        <f t="shared" si="31"/>
        <v>100000</v>
      </c>
      <c r="AA41" s="84">
        <f t="shared" si="32"/>
        <v>0</v>
      </c>
      <c r="AB41" s="89" t="str">
        <f t="shared" si="29"/>
        <v>OK</v>
      </c>
      <c r="AD41" s="89"/>
      <c r="AE41" s="84">
        <f t="shared" si="33"/>
        <v>0</v>
      </c>
      <c r="AF41" s="84">
        <f t="shared" si="34"/>
        <v>0</v>
      </c>
      <c r="AG41" s="89" t="str">
        <f t="shared" si="30"/>
        <v>OK</v>
      </c>
      <c r="AI41" s="107" t="str">
        <f t="shared" si="35"/>
        <v/>
      </c>
      <c r="AK41" s="96" t="str">
        <f t="shared" si="36"/>
        <v/>
      </c>
      <c r="AL41" s="88" t="str">
        <f t="shared" si="37"/>
        <v/>
      </c>
      <c r="AN41" s="89">
        <f t="array" ref="AN41">IF(D41="","",INDEX([1]구분표!$I$2:$I$311, MATCH(1,([1]구분표!$E$2:$E$311='1추일출 '!C41)*([1]구분표!$F$2:$F$311='1추일출 '!D41)*([1]구분표!$G$2:$G$311='1추일출 '!B41),0)))</f>
        <v>10602</v>
      </c>
      <c r="AP41" s="89"/>
    </row>
    <row r="42" spans="1:42" ht="60" customHeight="1">
      <c r="A42" s="134"/>
      <c r="B42" s="108" t="s">
        <v>625</v>
      </c>
      <c r="C42" s="96" t="s">
        <v>624</v>
      </c>
      <c r="D42" s="155" t="s">
        <v>623</v>
      </c>
      <c r="E42" s="82" t="s">
        <v>566</v>
      </c>
      <c r="F42" s="109" t="s">
        <v>603</v>
      </c>
      <c r="G42" s="83"/>
      <c r="H42" s="82"/>
      <c r="I42" s="110" t="s">
        <v>626</v>
      </c>
      <c r="J42" s="85">
        <v>22500</v>
      </c>
      <c r="K42" s="85">
        <v>22500</v>
      </c>
      <c r="L42" s="180">
        <f t="shared" si="39"/>
        <v>0</v>
      </c>
      <c r="M42" s="84"/>
      <c r="N42" s="85">
        <v>10000</v>
      </c>
      <c r="O42" s="86">
        <f t="shared" si="40"/>
        <v>10000</v>
      </c>
      <c r="P42" s="142"/>
      <c r="Q42" s="87"/>
      <c r="R42" s="143">
        <f t="shared" si="41"/>
        <v>0</v>
      </c>
      <c r="S42" s="88" t="str">
        <f t="shared" si="42"/>
        <v>X</v>
      </c>
      <c r="T42" s="88"/>
      <c r="U42" s="88"/>
      <c r="V42" s="128"/>
      <c r="W42" s="89"/>
      <c r="Y42" s="106"/>
      <c r="Z42" s="84">
        <f t="shared" si="31"/>
        <v>10000</v>
      </c>
      <c r="AA42" s="84">
        <f t="shared" si="32"/>
        <v>0</v>
      </c>
      <c r="AB42" s="89" t="str">
        <f t="shared" si="29"/>
        <v>OK</v>
      </c>
      <c r="AD42" s="89"/>
      <c r="AE42" s="84">
        <f t="shared" si="33"/>
        <v>0</v>
      </c>
      <c r="AF42" s="84">
        <f t="shared" si="34"/>
        <v>0</v>
      </c>
      <c r="AG42" s="89" t="str">
        <f t="shared" si="30"/>
        <v>OK</v>
      </c>
      <c r="AI42" s="107" t="str">
        <f t="shared" si="35"/>
        <v/>
      </c>
      <c r="AK42" s="96" t="str">
        <f t="shared" si="36"/>
        <v/>
      </c>
      <c r="AL42" s="88" t="str">
        <f t="shared" si="37"/>
        <v/>
      </c>
      <c r="AN42" s="89">
        <f t="array" ref="AN42">IF(D42="","",INDEX([1]구분표!$I$2:$I$311, MATCH(1,([1]구분표!$E$2:$E$311='1추일출 '!C42)*([1]구분표!$F$2:$F$311='1추일출 '!D42)*([1]구분표!$G$2:$G$311='1추일출 '!B42),0)))</f>
        <v>10602</v>
      </c>
      <c r="AP42" s="89"/>
    </row>
    <row r="43" spans="1:42" ht="60" customHeight="1">
      <c r="A43" s="134"/>
      <c r="B43" s="108" t="s">
        <v>625</v>
      </c>
      <c r="C43" s="96" t="s">
        <v>624</v>
      </c>
      <c r="D43" s="155" t="s">
        <v>623</v>
      </c>
      <c r="E43" s="82" t="s">
        <v>566</v>
      </c>
      <c r="F43" s="109" t="s">
        <v>603</v>
      </c>
      <c r="G43" s="83"/>
      <c r="H43" s="82"/>
      <c r="I43" s="110" t="s">
        <v>622</v>
      </c>
      <c r="J43" s="85">
        <v>125000</v>
      </c>
      <c r="K43" s="85">
        <v>125000</v>
      </c>
      <c r="L43" s="180">
        <f t="shared" si="39"/>
        <v>0</v>
      </c>
      <c r="M43" s="84"/>
      <c r="N43" s="85">
        <v>375000</v>
      </c>
      <c r="O43" s="86">
        <f t="shared" si="40"/>
        <v>375000</v>
      </c>
      <c r="P43" s="142"/>
      <c r="Q43" s="87"/>
      <c r="R43" s="143">
        <f t="shared" si="41"/>
        <v>0</v>
      </c>
      <c r="S43" s="88" t="str">
        <f t="shared" si="42"/>
        <v>X</v>
      </c>
      <c r="T43" s="88"/>
      <c r="U43" s="88"/>
      <c r="V43" s="128"/>
      <c r="W43" s="89"/>
      <c r="Y43" s="106"/>
      <c r="Z43" s="84">
        <f t="shared" si="31"/>
        <v>375000</v>
      </c>
      <c r="AA43" s="84">
        <f t="shared" si="32"/>
        <v>0</v>
      </c>
      <c r="AB43" s="89" t="str">
        <f t="shared" si="29"/>
        <v>OK</v>
      </c>
      <c r="AD43" s="89"/>
      <c r="AE43" s="84">
        <f t="shared" si="33"/>
        <v>0</v>
      </c>
      <c r="AF43" s="84">
        <f t="shared" si="34"/>
        <v>0</v>
      </c>
      <c r="AG43" s="89" t="str">
        <f t="shared" si="30"/>
        <v>OK</v>
      </c>
      <c r="AI43" s="107" t="str">
        <f t="shared" si="35"/>
        <v/>
      </c>
      <c r="AK43" s="96" t="str">
        <f t="shared" si="36"/>
        <v/>
      </c>
      <c r="AL43" s="88" t="str">
        <f t="shared" si="37"/>
        <v/>
      </c>
      <c r="AN43" s="89">
        <f t="array" ref="AN43">IF(D43="","",INDEX([1]구분표!$I$2:$I$311, MATCH(1,([1]구분표!$E$2:$E$311='1추일출 '!C43)*([1]구분표!$F$2:$F$311='1추일출 '!D43)*([1]구분표!$G$2:$G$311='1추일출 '!B43),0)))</f>
        <v>10602</v>
      </c>
      <c r="AP43" s="89"/>
    </row>
    <row r="44" spans="1:42" ht="60" customHeight="1">
      <c r="A44" s="134"/>
      <c r="B44" s="108" t="s">
        <v>621</v>
      </c>
      <c r="C44" s="96" t="s">
        <v>620</v>
      </c>
      <c r="D44" s="155" t="s">
        <v>619</v>
      </c>
      <c r="E44" s="82" t="s">
        <v>567</v>
      </c>
      <c r="F44" s="109" t="s">
        <v>603</v>
      </c>
      <c r="G44" s="83">
        <v>337</v>
      </c>
      <c r="H44" s="82">
        <v>37</v>
      </c>
      <c r="I44" s="110" t="s">
        <v>618</v>
      </c>
      <c r="J44" s="85">
        <v>3689000</v>
      </c>
      <c r="K44" s="85">
        <v>3489000</v>
      </c>
      <c r="L44" s="180">
        <f t="shared" si="39"/>
        <v>200000</v>
      </c>
      <c r="M44" s="84"/>
      <c r="N44" s="85">
        <v>260000</v>
      </c>
      <c r="O44" s="86">
        <f t="shared" si="40"/>
        <v>460000</v>
      </c>
      <c r="P44" s="142"/>
      <c r="Q44" s="87"/>
      <c r="R44" s="143">
        <f t="shared" si="41"/>
        <v>200000</v>
      </c>
      <c r="S44" s="88" t="str">
        <f t="shared" si="42"/>
        <v>X</v>
      </c>
      <c r="T44" s="88"/>
      <c r="U44" s="88"/>
      <c r="V44" s="128"/>
      <c r="W44" s="89"/>
      <c r="Y44" s="106"/>
      <c r="Z44" s="84">
        <f t="shared" si="31"/>
        <v>260000</v>
      </c>
      <c r="AA44" s="84">
        <f t="shared" si="32"/>
        <v>0</v>
      </c>
      <c r="AB44" s="89" t="str">
        <f t="shared" si="29"/>
        <v>OK</v>
      </c>
      <c r="AD44" s="89"/>
      <c r="AE44" s="84">
        <f t="shared" si="33"/>
        <v>0</v>
      </c>
      <c r="AF44" s="84">
        <f t="shared" si="34"/>
        <v>0</v>
      </c>
      <c r="AG44" s="89" t="str">
        <f t="shared" si="30"/>
        <v>OK</v>
      </c>
      <c r="AI44" s="107" t="str">
        <f t="shared" si="35"/>
        <v/>
      </c>
      <c r="AK44" s="96" t="str">
        <f t="shared" si="36"/>
        <v/>
      </c>
      <c r="AL44" s="88" t="str">
        <f t="shared" si="37"/>
        <v/>
      </c>
      <c r="AN44" s="89">
        <f t="array" ref="AN44">IF(D44="","",INDEX([1]구분표!$I$2:$I$311, MATCH(1,([1]구분표!$E$2:$E$311='1추일출 '!C44)*([1]구분표!$F$2:$F$311='1추일출 '!D44)*([1]구분표!$G$2:$G$311='1추일출 '!B44),0)))</f>
        <v>10602</v>
      </c>
      <c r="AP44" s="89"/>
    </row>
    <row r="45" spans="1:42" ht="60" hidden="1" customHeight="1">
      <c r="A45" s="134">
        <f t="shared" ref="A45:A50" si="43">IF(A44="",A43+1,A44+1)</f>
        <v>1</v>
      </c>
      <c r="B45" s="108"/>
      <c r="C45" s="96"/>
      <c r="D45" s="155"/>
      <c r="E45" s="82"/>
      <c r="F45" s="109"/>
      <c r="G45" s="83"/>
      <c r="H45" s="82"/>
      <c r="I45" s="110"/>
      <c r="J45" s="85"/>
      <c r="K45" s="85"/>
      <c r="L45" s="180">
        <f t="shared" si="39"/>
        <v>0</v>
      </c>
      <c r="M45" s="84"/>
      <c r="N45" s="85"/>
      <c r="O45" s="86">
        <f t="shared" si="40"/>
        <v>0</v>
      </c>
      <c r="P45" s="142"/>
      <c r="Q45" s="87"/>
      <c r="R45" s="143">
        <f t="shared" si="41"/>
        <v>0</v>
      </c>
      <c r="S45" s="88" t="str">
        <f t="shared" si="42"/>
        <v>X</v>
      </c>
      <c r="T45" s="88"/>
      <c r="U45" s="88"/>
      <c r="V45" s="128"/>
      <c r="W45" s="89"/>
      <c r="Y45" s="106"/>
      <c r="Z45" s="84">
        <f t="shared" si="31"/>
        <v>0</v>
      </c>
      <c r="AA45" s="84">
        <f t="shared" si="32"/>
        <v>0</v>
      </c>
      <c r="AB45" s="89" t="str">
        <f t="shared" si="29"/>
        <v>OK</v>
      </c>
      <c r="AD45" s="89"/>
      <c r="AE45" s="84">
        <f t="shared" si="33"/>
        <v>0</v>
      </c>
      <c r="AF45" s="84">
        <f t="shared" si="34"/>
        <v>0</v>
      </c>
      <c r="AG45" s="89" t="str">
        <f t="shared" si="30"/>
        <v>OK</v>
      </c>
      <c r="AI45" s="107" t="str">
        <f t="shared" si="35"/>
        <v/>
      </c>
      <c r="AK45" s="96" t="str">
        <f t="shared" si="36"/>
        <v/>
      </c>
      <c r="AL45" s="88" t="str">
        <f t="shared" si="37"/>
        <v/>
      </c>
      <c r="AN45" s="89" t="str">
        <f t="array" ref="AN45">IF(D45="","",INDEX([1]구분표!$I$2:$I$311, MATCH(1,([1]구분표!$E$2:$E$311='1추일출 '!C45)*([1]구분표!$F$2:$F$311='1추일출 '!D45)*([1]구분표!$G$2:$G$311='1추일출 '!B45),0)))</f>
        <v/>
      </c>
      <c r="AP45" s="89"/>
    </row>
    <row r="46" spans="1:42" ht="60" hidden="1" customHeight="1">
      <c r="A46" s="134">
        <f t="shared" si="43"/>
        <v>2</v>
      </c>
      <c r="B46" s="108"/>
      <c r="C46" s="96"/>
      <c r="D46" s="155"/>
      <c r="E46" s="82"/>
      <c r="F46" s="109"/>
      <c r="G46" s="83"/>
      <c r="H46" s="82"/>
      <c r="I46" s="110"/>
      <c r="J46" s="85"/>
      <c r="K46" s="85"/>
      <c r="L46" s="180">
        <f t="shared" si="39"/>
        <v>0</v>
      </c>
      <c r="M46" s="84"/>
      <c r="N46" s="85"/>
      <c r="O46" s="86">
        <f t="shared" si="40"/>
        <v>0</v>
      </c>
      <c r="P46" s="142"/>
      <c r="Q46" s="87"/>
      <c r="R46" s="143">
        <f t="shared" si="41"/>
        <v>0</v>
      </c>
      <c r="S46" s="88" t="str">
        <f t="shared" si="42"/>
        <v>X</v>
      </c>
      <c r="T46" s="88"/>
      <c r="U46" s="88"/>
      <c r="V46" s="128"/>
      <c r="W46" s="89"/>
      <c r="Y46" s="106"/>
      <c r="Z46" s="84">
        <f t="shared" si="31"/>
        <v>0</v>
      </c>
      <c r="AA46" s="84">
        <f t="shared" si="32"/>
        <v>0</v>
      </c>
      <c r="AB46" s="89" t="str">
        <f t="shared" si="29"/>
        <v>OK</v>
      </c>
      <c r="AD46" s="89"/>
      <c r="AE46" s="84">
        <f t="shared" si="33"/>
        <v>0</v>
      </c>
      <c r="AF46" s="84">
        <f t="shared" si="34"/>
        <v>0</v>
      </c>
      <c r="AG46" s="89" t="str">
        <f t="shared" si="30"/>
        <v>OK</v>
      </c>
      <c r="AI46" s="107" t="str">
        <f t="shared" si="35"/>
        <v/>
      </c>
      <c r="AK46" s="96" t="str">
        <f t="shared" si="36"/>
        <v/>
      </c>
      <c r="AL46" s="88" t="str">
        <f t="shared" si="37"/>
        <v/>
      </c>
      <c r="AN46" s="89" t="str">
        <f t="array" ref="AN46">IF(D46="","",INDEX([1]구분표!$I$2:$I$311, MATCH(1,([1]구분표!$E$2:$E$311='1추일출 '!C46)*([1]구분표!$F$2:$F$311='1추일출 '!D46)*([1]구분표!$G$2:$G$311='1추일출 '!B46),0)))</f>
        <v/>
      </c>
      <c r="AP46" s="89"/>
    </row>
    <row r="47" spans="1:42" ht="60" hidden="1" customHeight="1">
      <c r="A47" s="134">
        <f t="shared" si="43"/>
        <v>3</v>
      </c>
      <c r="B47" s="108"/>
      <c r="C47" s="96"/>
      <c r="D47" s="155"/>
      <c r="E47" s="82"/>
      <c r="F47" s="109"/>
      <c r="G47" s="83"/>
      <c r="H47" s="82"/>
      <c r="I47" s="110"/>
      <c r="J47" s="85"/>
      <c r="K47" s="85"/>
      <c r="L47" s="180">
        <f t="shared" si="39"/>
        <v>0</v>
      </c>
      <c r="M47" s="84"/>
      <c r="N47" s="85"/>
      <c r="O47" s="86">
        <f t="shared" si="40"/>
        <v>0</v>
      </c>
      <c r="P47" s="142"/>
      <c r="Q47" s="87"/>
      <c r="R47" s="143">
        <f t="shared" si="41"/>
        <v>0</v>
      </c>
      <c r="S47" s="88" t="str">
        <f t="shared" si="42"/>
        <v>X</v>
      </c>
      <c r="T47" s="88"/>
      <c r="U47" s="88"/>
      <c r="V47" s="128"/>
      <c r="W47" s="89"/>
      <c r="Y47" s="106"/>
      <c r="Z47" s="84">
        <f t="shared" si="31"/>
        <v>0</v>
      </c>
      <c r="AA47" s="84">
        <f t="shared" si="32"/>
        <v>0</v>
      </c>
      <c r="AB47" s="89" t="str">
        <f t="shared" si="29"/>
        <v>OK</v>
      </c>
      <c r="AD47" s="89"/>
      <c r="AE47" s="84">
        <f t="shared" si="33"/>
        <v>0</v>
      </c>
      <c r="AF47" s="84">
        <f t="shared" si="34"/>
        <v>0</v>
      </c>
      <c r="AG47" s="89" t="str">
        <f t="shared" si="30"/>
        <v>OK</v>
      </c>
      <c r="AI47" s="107" t="str">
        <f t="shared" si="35"/>
        <v/>
      </c>
      <c r="AK47" s="96" t="str">
        <f t="shared" si="36"/>
        <v/>
      </c>
      <c r="AL47" s="88" t="str">
        <f t="shared" si="37"/>
        <v/>
      </c>
      <c r="AN47" s="89" t="str">
        <f t="array" ref="AN47">IF(D47="","",INDEX([1]구분표!$I$2:$I$311, MATCH(1,([1]구분표!$E$2:$E$311='1추일출 '!C47)*([1]구분표!$F$2:$F$311='1추일출 '!D47)*([1]구분표!$G$2:$G$311='1추일출 '!B47),0)))</f>
        <v/>
      </c>
      <c r="AP47" s="89"/>
    </row>
    <row r="48" spans="1:42" ht="60" hidden="1" customHeight="1">
      <c r="A48" s="134">
        <f t="shared" si="43"/>
        <v>4</v>
      </c>
      <c r="B48" s="108"/>
      <c r="C48" s="96"/>
      <c r="D48" s="155"/>
      <c r="E48" s="82"/>
      <c r="F48" s="109"/>
      <c r="G48" s="83"/>
      <c r="H48" s="82"/>
      <c r="I48" s="110"/>
      <c r="J48" s="85"/>
      <c r="K48" s="85"/>
      <c r="L48" s="180">
        <f t="shared" si="39"/>
        <v>0</v>
      </c>
      <c r="M48" s="84"/>
      <c r="N48" s="85"/>
      <c r="O48" s="86">
        <f t="shared" si="40"/>
        <v>0</v>
      </c>
      <c r="P48" s="142"/>
      <c r="Q48" s="87"/>
      <c r="R48" s="143">
        <f t="shared" si="41"/>
        <v>0</v>
      </c>
      <c r="S48" s="88" t="str">
        <f t="shared" si="42"/>
        <v>X</v>
      </c>
      <c r="T48" s="88"/>
      <c r="U48" s="88"/>
      <c r="V48" s="128"/>
      <c r="W48" s="89"/>
      <c r="Y48" s="106"/>
      <c r="Z48" s="84">
        <f t="shared" si="31"/>
        <v>0</v>
      </c>
      <c r="AA48" s="84">
        <f t="shared" si="32"/>
        <v>0</v>
      </c>
      <c r="AB48" s="89" t="str">
        <f t="shared" si="29"/>
        <v>OK</v>
      </c>
      <c r="AD48" s="89"/>
      <c r="AE48" s="84">
        <f t="shared" si="33"/>
        <v>0</v>
      </c>
      <c r="AF48" s="84">
        <f t="shared" si="34"/>
        <v>0</v>
      </c>
      <c r="AG48" s="89" t="str">
        <f t="shared" si="30"/>
        <v>OK</v>
      </c>
      <c r="AI48" s="107" t="str">
        <f t="shared" si="35"/>
        <v/>
      </c>
      <c r="AK48" s="96" t="str">
        <f t="shared" si="36"/>
        <v/>
      </c>
      <c r="AL48" s="88" t="str">
        <f t="shared" si="37"/>
        <v/>
      </c>
      <c r="AN48" s="89" t="str">
        <f t="array" ref="AN48">IF(D48="","",INDEX([1]구분표!$I$2:$I$311, MATCH(1,([1]구분표!$E$2:$E$311='1추일출 '!C48)*([1]구분표!$F$2:$F$311='1추일출 '!D48)*([1]구분표!$G$2:$G$311='1추일출 '!B48),0)))</f>
        <v/>
      </c>
      <c r="AP48" s="89"/>
    </row>
    <row r="49" spans="1:42" ht="60" hidden="1" customHeight="1">
      <c r="A49" s="134">
        <f t="shared" si="43"/>
        <v>5</v>
      </c>
      <c r="B49" s="108"/>
      <c r="C49" s="96"/>
      <c r="D49" s="155"/>
      <c r="E49" s="82"/>
      <c r="F49" s="109"/>
      <c r="G49" s="83"/>
      <c r="H49" s="82"/>
      <c r="I49" s="110"/>
      <c r="J49" s="85"/>
      <c r="K49" s="85"/>
      <c r="L49" s="180">
        <f t="shared" si="39"/>
        <v>0</v>
      </c>
      <c r="M49" s="84"/>
      <c r="N49" s="85"/>
      <c r="O49" s="86">
        <f t="shared" si="40"/>
        <v>0</v>
      </c>
      <c r="P49" s="142"/>
      <c r="Q49" s="87"/>
      <c r="R49" s="143">
        <f t="shared" si="41"/>
        <v>0</v>
      </c>
      <c r="S49" s="88" t="str">
        <f t="shared" si="42"/>
        <v>X</v>
      </c>
      <c r="T49" s="88"/>
      <c r="U49" s="88"/>
      <c r="V49" s="128"/>
      <c r="W49" s="89"/>
      <c r="Y49" s="106"/>
      <c r="Z49" s="84">
        <f t="shared" si="31"/>
        <v>0</v>
      </c>
      <c r="AA49" s="84">
        <f t="shared" si="32"/>
        <v>0</v>
      </c>
      <c r="AB49" s="89" t="str">
        <f t="shared" si="29"/>
        <v>OK</v>
      </c>
      <c r="AD49" s="89"/>
      <c r="AE49" s="84">
        <f t="shared" si="33"/>
        <v>0</v>
      </c>
      <c r="AF49" s="84">
        <f t="shared" si="34"/>
        <v>0</v>
      </c>
      <c r="AG49" s="89" t="str">
        <f t="shared" si="30"/>
        <v>OK</v>
      </c>
      <c r="AI49" s="107" t="str">
        <f t="shared" si="35"/>
        <v/>
      </c>
      <c r="AK49" s="96" t="str">
        <f t="shared" si="36"/>
        <v/>
      </c>
      <c r="AL49" s="88" t="str">
        <f t="shared" si="37"/>
        <v/>
      </c>
      <c r="AN49" s="89" t="str">
        <f t="array" ref="AN49">IF(D49="","",INDEX([1]구분표!$I$2:$I$311, MATCH(1,([1]구분표!$E$2:$E$311='1추일출 '!C49)*([1]구분표!$F$2:$F$311='1추일출 '!D49)*([1]구분표!$G$2:$G$311='1추일출 '!B49),0)))</f>
        <v/>
      </c>
      <c r="AP49" s="89"/>
    </row>
    <row r="50" spans="1:42" ht="60" hidden="1" customHeight="1">
      <c r="A50" s="134">
        <f t="shared" si="43"/>
        <v>6</v>
      </c>
      <c r="B50" s="108"/>
      <c r="C50" s="96"/>
      <c r="D50" s="155"/>
      <c r="E50" s="82"/>
      <c r="F50" s="109"/>
      <c r="G50" s="83"/>
      <c r="H50" s="82"/>
      <c r="I50" s="110"/>
      <c r="J50" s="85"/>
      <c r="K50" s="85"/>
      <c r="L50" s="180">
        <f t="shared" si="39"/>
        <v>0</v>
      </c>
      <c r="M50" s="84"/>
      <c r="N50" s="85"/>
      <c r="O50" s="86">
        <f t="shared" si="40"/>
        <v>0</v>
      </c>
      <c r="P50" s="142"/>
      <c r="Q50" s="87"/>
      <c r="R50" s="143">
        <f t="shared" si="41"/>
        <v>0</v>
      </c>
      <c r="S50" s="88" t="str">
        <f t="shared" si="42"/>
        <v>X</v>
      </c>
      <c r="T50" s="88"/>
      <c r="U50" s="88"/>
      <c r="V50" s="128"/>
      <c r="W50" s="89"/>
      <c r="Y50" s="106"/>
      <c r="Z50" s="84">
        <f t="shared" si="31"/>
        <v>0</v>
      </c>
      <c r="AA50" s="84">
        <f t="shared" si="32"/>
        <v>0</v>
      </c>
      <c r="AB50" s="89" t="str">
        <f t="shared" si="29"/>
        <v>OK</v>
      </c>
      <c r="AD50" s="89"/>
      <c r="AE50" s="84">
        <f t="shared" si="33"/>
        <v>0</v>
      </c>
      <c r="AF50" s="84">
        <f t="shared" si="34"/>
        <v>0</v>
      </c>
      <c r="AG50" s="89" t="str">
        <f t="shared" si="30"/>
        <v>OK</v>
      </c>
      <c r="AI50" s="107" t="str">
        <f t="shared" si="35"/>
        <v/>
      </c>
      <c r="AK50" s="96" t="str">
        <f t="shared" si="36"/>
        <v/>
      </c>
      <c r="AL50" s="88" t="str">
        <f t="shared" si="37"/>
        <v/>
      </c>
      <c r="AN50" s="89" t="str">
        <f t="array" ref="AN50">IF(D50="","",INDEX([1]구분표!$I$2:$I$311, MATCH(1,([1]구분표!$E$2:$E$311='1추일출 '!C50)*([1]구분표!$F$2:$F$311='1추일출 '!D50)*([1]구분표!$G$2:$G$311='1추일출 '!B50),0)))</f>
        <v/>
      </c>
      <c r="AP50" s="89"/>
    </row>
    <row r="51" spans="1:42" ht="60" hidden="1" customHeight="1">
      <c r="A51" s="133"/>
      <c r="B51" s="98" t="s">
        <v>617</v>
      </c>
      <c r="C51" s="99"/>
      <c r="D51" s="100"/>
      <c r="E51" s="99"/>
      <c r="F51" s="113"/>
      <c r="G51" s="100"/>
      <c r="H51" s="99"/>
      <c r="I51" s="112"/>
      <c r="J51" s="115">
        <f t="shared" ref="J51:R51" si="44">SUBTOTAL(9,J52:J61)</f>
        <v>0</v>
      </c>
      <c r="K51" s="115">
        <f t="shared" si="44"/>
        <v>0</v>
      </c>
      <c r="L51" s="114">
        <f t="shared" si="44"/>
        <v>0</v>
      </c>
      <c r="M51" s="114">
        <f t="shared" si="44"/>
        <v>0</v>
      </c>
      <c r="N51" s="114">
        <f t="shared" si="44"/>
        <v>0</v>
      </c>
      <c r="O51" s="141">
        <f t="shared" si="44"/>
        <v>0</v>
      </c>
      <c r="P51" s="114">
        <f t="shared" si="44"/>
        <v>0</v>
      </c>
      <c r="Q51" s="114">
        <f t="shared" si="44"/>
        <v>0</v>
      </c>
      <c r="R51" s="132">
        <f t="shared" si="44"/>
        <v>0</v>
      </c>
      <c r="S51" s="104"/>
      <c r="T51" s="104"/>
      <c r="U51" s="104"/>
      <c r="V51" s="105"/>
      <c r="W51" s="89"/>
      <c r="Y51" s="106"/>
      <c r="Z51" s="84">
        <f t="shared" si="31"/>
        <v>0</v>
      </c>
      <c r="AA51" s="84">
        <f t="shared" si="32"/>
        <v>0</v>
      </c>
      <c r="AB51" s="89" t="str">
        <f t="shared" si="29"/>
        <v>OK</v>
      </c>
      <c r="AD51" s="89"/>
      <c r="AE51" s="84">
        <f t="shared" si="33"/>
        <v>0</v>
      </c>
      <c r="AF51" s="84">
        <f t="shared" si="34"/>
        <v>0</v>
      </c>
      <c r="AG51" s="89" t="str">
        <f t="shared" si="30"/>
        <v>OK</v>
      </c>
      <c r="AI51" s="107" t="str">
        <f t="shared" si="35"/>
        <v/>
      </c>
      <c r="AK51" s="96" t="str">
        <f t="shared" si="36"/>
        <v/>
      </c>
      <c r="AL51" s="88" t="str">
        <f t="shared" si="37"/>
        <v/>
      </c>
      <c r="AN51" s="89" t="str">
        <f t="array" ref="AN51">IF(D51="","",INDEX([1]구분표!$I$2:$I$311, MATCH(1,([1]구분표!$E$2:$E$311='1추일출 '!C51)*([1]구분표!$F$2:$F$311='1추일출 '!D51)*([1]구분표!$G$2:$G$311='1추일출 '!B51),0)))</f>
        <v/>
      </c>
      <c r="AP51" s="89"/>
    </row>
    <row r="52" spans="1:42" ht="60" hidden="1" customHeight="1">
      <c r="A52" s="134">
        <f t="shared" ref="A52:A61" si="45">IF(A51="",A50+1,A51+1)</f>
        <v>7</v>
      </c>
      <c r="B52" s="108"/>
      <c r="C52" s="96"/>
      <c r="D52" s="155"/>
      <c r="E52" s="82"/>
      <c r="F52" s="109"/>
      <c r="G52" s="83"/>
      <c r="H52" s="82"/>
      <c r="I52" s="110"/>
      <c r="J52" s="85"/>
      <c r="K52" s="85"/>
      <c r="L52" s="180">
        <f t="shared" ref="L52:L61" si="46">J52-K52</f>
        <v>0</v>
      </c>
      <c r="M52" s="84"/>
      <c r="N52" s="85"/>
      <c r="O52" s="86">
        <f t="shared" ref="O52:O61" si="47">L52+M52+N52</f>
        <v>0</v>
      </c>
      <c r="P52" s="142"/>
      <c r="Q52" s="87"/>
      <c r="R52" s="143">
        <f t="shared" ref="R52:R61" si="48">L52+P52+Q52</f>
        <v>0</v>
      </c>
      <c r="S52" s="88" t="str">
        <f t="shared" ref="S52:S61" si="49">IF(AND((O52=0),(R52&gt;0)),"O",IF(AND((M52&lt;0),(O52-R52&lt;0)),"O","X"))</f>
        <v>X</v>
      </c>
      <c r="T52" s="88"/>
      <c r="U52" s="88"/>
      <c r="V52" s="128"/>
      <c r="W52" s="89"/>
      <c r="Y52" s="106"/>
      <c r="Z52" s="84">
        <f t="shared" si="31"/>
        <v>0</v>
      </c>
      <c r="AA52" s="84">
        <f t="shared" si="32"/>
        <v>0</v>
      </c>
      <c r="AB52" s="89" t="str">
        <f t="shared" si="29"/>
        <v>OK</v>
      </c>
      <c r="AD52" s="89"/>
      <c r="AE52" s="84">
        <f t="shared" si="33"/>
        <v>0</v>
      </c>
      <c r="AF52" s="84">
        <f t="shared" si="34"/>
        <v>0</v>
      </c>
      <c r="AG52" s="89" t="str">
        <f t="shared" si="30"/>
        <v>OK</v>
      </c>
      <c r="AI52" s="107" t="str">
        <f t="shared" si="35"/>
        <v/>
      </c>
      <c r="AK52" s="96" t="str">
        <f t="shared" si="36"/>
        <v/>
      </c>
      <c r="AL52" s="88" t="str">
        <f t="shared" si="37"/>
        <v/>
      </c>
      <c r="AN52" s="89" t="str">
        <f t="array" ref="AN52">IF(D52="","",INDEX([1]구분표!$I$2:$I$311, MATCH(1,([1]구분표!$E$2:$E$311='1추일출 '!C52)*([1]구분표!$F$2:$F$311='1추일출 '!D52)*([1]구분표!$G$2:$G$311='1추일출 '!B52),0)))</f>
        <v/>
      </c>
      <c r="AP52" s="89"/>
    </row>
    <row r="53" spans="1:42" ht="60" hidden="1" customHeight="1">
      <c r="A53" s="134">
        <f t="shared" si="45"/>
        <v>8</v>
      </c>
      <c r="B53" s="108"/>
      <c r="C53" s="96"/>
      <c r="D53" s="155"/>
      <c r="E53" s="82"/>
      <c r="F53" s="109"/>
      <c r="G53" s="83"/>
      <c r="H53" s="82"/>
      <c r="I53" s="110"/>
      <c r="J53" s="85"/>
      <c r="K53" s="85"/>
      <c r="L53" s="180">
        <f t="shared" si="46"/>
        <v>0</v>
      </c>
      <c r="M53" s="84"/>
      <c r="N53" s="85"/>
      <c r="O53" s="86">
        <f t="shared" si="47"/>
        <v>0</v>
      </c>
      <c r="P53" s="142"/>
      <c r="Q53" s="87"/>
      <c r="R53" s="143">
        <f t="shared" si="48"/>
        <v>0</v>
      </c>
      <c r="S53" s="88" t="str">
        <f t="shared" si="49"/>
        <v>X</v>
      </c>
      <c r="T53" s="88"/>
      <c r="U53" s="88"/>
      <c r="V53" s="128"/>
      <c r="W53" s="89"/>
      <c r="Y53" s="106"/>
      <c r="Z53" s="84">
        <f t="shared" si="31"/>
        <v>0</v>
      </c>
      <c r="AA53" s="84">
        <f t="shared" si="32"/>
        <v>0</v>
      </c>
      <c r="AB53" s="89" t="str">
        <f t="shared" si="29"/>
        <v>OK</v>
      </c>
      <c r="AD53" s="89"/>
      <c r="AE53" s="84">
        <f t="shared" si="33"/>
        <v>0</v>
      </c>
      <c r="AF53" s="84">
        <f t="shared" si="34"/>
        <v>0</v>
      </c>
      <c r="AG53" s="89" t="str">
        <f t="shared" si="30"/>
        <v>OK</v>
      </c>
      <c r="AI53" s="107" t="str">
        <f t="shared" si="35"/>
        <v/>
      </c>
      <c r="AK53" s="96" t="str">
        <f t="shared" si="36"/>
        <v/>
      </c>
      <c r="AL53" s="88" t="str">
        <f t="shared" si="37"/>
        <v/>
      </c>
      <c r="AN53" s="89" t="str">
        <f t="array" ref="AN53">IF(D53="","",INDEX([1]구분표!$I$2:$I$311, MATCH(1,([1]구분표!$E$2:$E$311='1추일출 '!C53)*([1]구분표!$F$2:$F$311='1추일출 '!D53)*([1]구분표!$G$2:$G$311='1추일출 '!B53),0)))</f>
        <v/>
      </c>
      <c r="AP53" s="89"/>
    </row>
    <row r="54" spans="1:42" ht="60" hidden="1" customHeight="1">
      <c r="A54" s="134">
        <f t="shared" si="45"/>
        <v>9</v>
      </c>
      <c r="B54" s="108"/>
      <c r="C54" s="96"/>
      <c r="D54" s="155"/>
      <c r="E54" s="82"/>
      <c r="F54" s="109"/>
      <c r="G54" s="83"/>
      <c r="H54" s="82"/>
      <c r="I54" s="110"/>
      <c r="J54" s="85"/>
      <c r="K54" s="85"/>
      <c r="L54" s="180">
        <f t="shared" si="46"/>
        <v>0</v>
      </c>
      <c r="M54" s="84"/>
      <c r="N54" s="85"/>
      <c r="O54" s="86">
        <f t="shared" si="47"/>
        <v>0</v>
      </c>
      <c r="P54" s="142"/>
      <c r="Q54" s="87"/>
      <c r="R54" s="143">
        <f t="shared" si="48"/>
        <v>0</v>
      </c>
      <c r="S54" s="88" t="str">
        <f t="shared" si="49"/>
        <v>X</v>
      </c>
      <c r="T54" s="88"/>
      <c r="U54" s="88"/>
      <c r="V54" s="128"/>
      <c r="W54" s="89"/>
      <c r="Y54" s="106"/>
      <c r="Z54" s="84">
        <f t="shared" si="31"/>
        <v>0</v>
      </c>
      <c r="AA54" s="84">
        <f t="shared" si="32"/>
        <v>0</v>
      </c>
      <c r="AB54" s="89" t="str">
        <f t="shared" si="29"/>
        <v>OK</v>
      </c>
      <c r="AD54" s="89"/>
      <c r="AE54" s="84">
        <f t="shared" si="33"/>
        <v>0</v>
      </c>
      <c r="AF54" s="84">
        <f t="shared" si="34"/>
        <v>0</v>
      </c>
      <c r="AG54" s="89" t="str">
        <f t="shared" si="30"/>
        <v>OK</v>
      </c>
      <c r="AI54" s="107" t="str">
        <f t="shared" si="35"/>
        <v/>
      </c>
      <c r="AK54" s="96" t="str">
        <f t="shared" si="36"/>
        <v/>
      </c>
      <c r="AL54" s="88" t="str">
        <f t="shared" si="37"/>
        <v/>
      </c>
      <c r="AN54" s="89" t="str">
        <f t="array" ref="AN54">IF(D54="","",INDEX([1]구분표!$I$2:$I$311, MATCH(1,([1]구분표!$E$2:$E$311='1추일출 '!C54)*([1]구분표!$F$2:$F$311='1추일출 '!D54)*([1]구분표!$G$2:$G$311='1추일출 '!B54),0)))</f>
        <v/>
      </c>
      <c r="AP54" s="89"/>
    </row>
    <row r="55" spans="1:42" ht="60" hidden="1" customHeight="1">
      <c r="A55" s="134">
        <f t="shared" si="45"/>
        <v>10</v>
      </c>
      <c r="B55" s="108"/>
      <c r="C55" s="96"/>
      <c r="D55" s="155"/>
      <c r="E55" s="82"/>
      <c r="F55" s="109"/>
      <c r="G55" s="83"/>
      <c r="H55" s="82"/>
      <c r="I55" s="110"/>
      <c r="J55" s="85"/>
      <c r="K55" s="85"/>
      <c r="L55" s="180">
        <f t="shared" si="46"/>
        <v>0</v>
      </c>
      <c r="M55" s="84"/>
      <c r="N55" s="85"/>
      <c r="O55" s="86">
        <f t="shared" si="47"/>
        <v>0</v>
      </c>
      <c r="P55" s="142"/>
      <c r="Q55" s="87"/>
      <c r="R55" s="143">
        <f t="shared" si="48"/>
        <v>0</v>
      </c>
      <c r="S55" s="88" t="str">
        <f t="shared" si="49"/>
        <v>X</v>
      </c>
      <c r="T55" s="88"/>
      <c r="U55" s="88"/>
      <c r="V55" s="128"/>
      <c r="W55" s="89"/>
      <c r="Y55" s="106"/>
      <c r="Z55" s="84">
        <f t="shared" si="31"/>
        <v>0</v>
      </c>
      <c r="AA55" s="84">
        <f t="shared" si="32"/>
        <v>0</v>
      </c>
      <c r="AB55" s="89" t="str">
        <f t="shared" si="29"/>
        <v>OK</v>
      </c>
      <c r="AD55" s="89"/>
      <c r="AE55" s="84">
        <f t="shared" si="33"/>
        <v>0</v>
      </c>
      <c r="AF55" s="84">
        <f t="shared" si="34"/>
        <v>0</v>
      </c>
      <c r="AG55" s="89" t="str">
        <f t="shared" si="30"/>
        <v>OK</v>
      </c>
      <c r="AI55" s="107" t="str">
        <f t="shared" si="35"/>
        <v/>
      </c>
      <c r="AK55" s="96" t="str">
        <f t="shared" si="36"/>
        <v/>
      </c>
      <c r="AL55" s="88" t="str">
        <f t="shared" si="37"/>
        <v/>
      </c>
      <c r="AN55" s="89" t="str">
        <f t="array" ref="AN55">IF(D55="","",INDEX([1]구분표!$I$2:$I$311, MATCH(1,([1]구분표!$E$2:$E$311='1추일출 '!C55)*([1]구분표!$F$2:$F$311='1추일출 '!D55)*([1]구분표!$G$2:$G$311='1추일출 '!B55),0)))</f>
        <v/>
      </c>
      <c r="AP55" s="89"/>
    </row>
    <row r="56" spans="1:42" ht="60" hidden="1" customHeight="1">
      <c r="A56" s="134">
        <f t="shared" si="45"/>
        <v>11</v>
      </c>
      <c r="B56" s="108"/>
      <c r="C56" s="96"/>
      <c r="D56" s="155"/>
      <c r="E56" s="82"/>
      <c r="F56" s="109"/>
      <c r="G56" s="83"/>
      <c r="H56" s="82"/>
      <c r="I56" s="110"/>
      <c r="J56" s="85"/>
      <c r="K56" s="85"/>
      <c r="L56" s="180">
        <f t="shared" si="46"/>
        <v>0</v>
      </c>
      <c r="M56" s="84"/>
      <c r="N56" s="85"/>
      <c r="O56" s="86">
        <f t="shared" si="47"/>
        <v>0</v>
      </c>
      <c r="P56" s="142"/>
      <c r="Q56" s="87"/>
      <c r="R56" s="143">
        <f t="shared" si="48"/>
        <v>0</v>
      </c>
      <c r="S56" s="88" t="str">
        <f t="shared" si="49"/>
        <v>X</v>
      </c>
      <c r="T56" s="88"/>
      <c r="U56" s="88"/>
      <c r="V56" s="128"/>
      <c r="W56" s="89"/>
      <c r="Y56" s="106"/>
      <c r="Z56" s="84">
        <f t="shared" si="31"/>
        <v>0</v>
      </c>
      <c r="AA56" s="84">
        <f t="shared" si="32"/>
        <v>0</v>
      </c>
      <c r="AB56" s="89" t="str">
        <f t="shared" si="29"/>
        <v>OK</v>
      </c>
      <c r="AD56" s="89"/>
      <c r="AE56" s="84">
        <f t="shared" si="33"/>
        <v>0</v>
      </c>
      <c r="AF56" s="84">
        <f t="shared" si="34"/>
        <v>0</v>
      </c>
      <c r="AG56" s="89" t="str">
        <f t="shared" si="30"/>
        <v>OK</v>
      </c>
      <c r="AI56" s="107" t="str">
        <f t="shared" si="35"/>
        <v/>
      </c>
      <c r="AK56" s="96" t="str">
        <f t="shared" si="36"/>
        <v/>
      </c>
      <c r="AL56" s="88" t="str">
        <f t="shared" si="37"/>
        <v/>
      </c>
      <c r="AN56" s="89" t="str">
        <f t="array" ref="AN56">IF(D56="","",INDEX([1]구분표!$I$2:$I$311, MATCH(1,([1]구분표!$E$2:$E$311='1추일출 '!C56)*([1]구분표!$F$2:$F$311='1추일출 '!D56)*([1]구분표!$G$2:$G$311='1추일출 '!B56),0)))</f>
        <v/>
      </c>
      <c r="AP56" s="89"/>
    </row>
    <row r="57" spans="1:42" ht="60" hidden="1" customHeight="1">
      <c r="A57" s="134">
        <f t="shared" si="45"/>
        <v>12</v>
      </c>
      <c r="B57" s="108"/>
      <c r="C57" s="96"/>
      <c r="D57" s="155"/>
      <c r="E57" s="82"/>
      <c r="F57" s="109"/>
      <c r="G57" s="83"/>
      <c r="H57" s="82"/>
      <c r="I57" s="110"/>
      <c r="J57" s="85"/>
      <c r="K57" s="85"/>
      <c r="L57" s="180">
        <f t="shared" si="46"/>
        <v>0</v>
      </c>
      <c r="M57" s="84"/>
      <c r="N57" s="85"/>
      <c r="O57" s="86">
        <f t="shared" si="47"/>
        <v>0</v>
      </c>
      <c r="P57" s="142"/>
      <c r="Q57" s="87"/>
      <c r="R57" s="143">
        <f t="shared" si="48"/>
        <v>0</v>
      </c>
      <c r="S57" s="88" t="str">
        <f t="shared" si="49"/>
        <v>X</v>
      </c>
      <c r="T57" s="88"/>
      <c r="U57" s="88"/>
      <c r="V57" s="128"/>
      <c r="W57" s="89"/>
      <c r="Y57" s="106"/>
      <c r="Z57" s="84">
        <f t="shared" si="31"/>
        <v>0</v>
      </c>
      <c r="AA57" s="84">
        <f t="shared" si="32"/>
        <v>0</v>
      </c>
      <c r="AB57" s="89" t="str">
        <f t="shared" si="29"/>
        <v>OK</v>
      </c>
      <c r="AD57" s="89"/>
      <c r="AE57" s="84">
        <f t="shared" si="33"/>
        <v>0</v>
      </c>
      <c r="AF57" s="84">
        <f t="shared" si="34"/>
        <v>0</v>
      </c>
      <c r="AG57" s="89" t="str">
        <f t="shared" si="30"/>
        <v>OK</v>
      </c>
      <c r="AI57" s="107" t="str">
        <f t="shared" si="35"/>
        <v/>
      </c>
      <c r="AK57" s="96" t="str">
        <f t="shared" si="36"/>
        <v/>
      </c>
      <c r="AL57" s="88" t="str">
        <f t="shared" si="37"/>
        <v/>
      </c>
      <c r="AN57" s="89" t="str">
        <f t="array" ref="AN57">IF(D57="","",INDEX([1]구분표!$I$2:$I$311, MATCH(1,([1]구분표!$E$2:$E$311='1추일출 '!C57)*([1]구분표!$F$2:$F$311='1추일출 '!D57)*([1]구분표!$G$2:$G$311='1추일출 '!B57),0)))</f>
        <v/>
      </c>
      <c r="AP57" s="89"/>
    </row>
    <row r="58" spans="1:42" ht="60" hidden="1" customHeight="1">
      <c r="A58" s="134">
        <f t="shared" si="45"/>
        <v>13</v>
      </c>
      <c r="B58" s="108"/>
      <c r="C58" s="96"/>
      <c r="D58" s="155"/>
      <c r="E58" s="82"/>
      <c r="F58" s="109"/>
      <c r="G58" s="83"/>
      <c r="H58" s="82"/>
      <c r="I58" s="110"/>
      <c r="J58" s="85"/>
      <c r="K58" s="85"/>
      <c r="L58" s="180">
        <f t="shared" si="46"/>
        <v>0</v>
      </c>
      <c r="M58" s="84"/>
      <c r="N58" s="85"/>
      <c r="O58" s="86">
        <f t="shared" si="47"/>
        <v>0</v>
      </c>
      <c r="P58" s="142"/>
      <c r="Q58" s="87"/>
      <c r="R58" s="143">
        <f t="shared" si="48"/>
        <v>0</v>
      </c>
      <c r="S58" s="88" t="str">
        <f t="shared" si="49"/>
        <v>X</v>
      </c>
      <c r="T58" s="88"/>
      <c r="U58" s="88"/>
      <c r="V58" s="119"/>
      <c r="W58" s="89"/>
      <c r="Y58" s="106"/>
      <c r="Z58" s="84">
        <f t="shared" si="31"/>
        <v>0</v>
      </c>
      <c r="AA58" s="84">
        <f t="shared" si="32"/>
        <v>0</v>
      </c>
      <c r="AB58" s="89" t="str">
        <f t="shared" si="29"/>
        <v>OK</v>
      </c>
      <c r="AD58" s="89"/>
      <c r="AE58" s="84">
        <f t="shared" si="33"/>
        <v>0</v>
      </c>
      <c r="AF58" s="84">
        <f t="shared" si="34"/>
        <v>0</v>
      </c>
      <c r="AG58" s="89" t="str">
        <f t="shared" si="30"/>
        <v>OK</v>
      </c>
      <c r="AI58" s="107" t="str">
        <f t="shared" si="35"/>
        <v/>
      </c>
      <c r="AK58" s="96" t="str">
        <f t="shared" si="36"/>
        <v/>
      </c>
      <c r="AL58" s="88" t="str">
        <f t="shared" si="37"/>
        <v/>
      </c>
      <c r="AN58" s="89" t="str">
        <f t="array" ref="AN58">IF(D58="","",INDEX([1]구분표!$I$2:$I$311, MATCH(1,([1]구분표!$E$2:$E$311='1추일출 '!C58)*([1]구분표!$F$2:$F$311='1추일출 '!D58)*([1]구분표!$G$2:$G$311='1추일출 '!B58),0)))</f>
        <v/>
      </c>
      <c r="AP58" s="89"/>
    </row>
    <row r="59" spans="1:42" ht="60" hidden="1" customHeight="1">
      <c r="A59" s="134">
        <f t="shared" si="45"/>
        <v>14</v>
      </c>
      <c r="B59" s="108"/>
      <c r="C59" s="96"/>
      <c r="D59" s="155"/>
      <c r="E59" s="82"/>
      <c r="F59" s="109"/>
      <c r="G59" s="83"/>
      <c r="H59" s="82"/>
      <c r="I59" s="110"/>
      <c r="J59" s="85"/>
      <c r="K59" s="85"/>
      <c r="L59" s="180">
        <f t="shared" si="46"/>
        <v>0</v>
      </c>
      <c r="M59" s="84"/>
      <c r="N59" s="85"/>
      <c r="O59" s="86">
        <f t="shared" si="47"/>
        <v>0</v>
      </c>
      <c r="P59" s="142"/>
      <c r="Q59" s="87"/>
      <c r="R59" s="143">
        <f t="shared" si="48"/>
        <v>0</v>
      </c>
      <c r="S59" s="88" t="str">
        <f t="shared" si="49"/>
        <v>X</v>
      </c>
      <c r="T59" s="88"/>
      <c r="U59" s="88"/>
      <c r="V59" s="119"/>
      <c r="W59" s="89"/>
      <c r="Y59" s="106"/>
      <c r="Z59" s="84">
        <f t="shared" si="31"/>
        <v>0</v>
      </c>
      <c r="AA59" s="84">
        <f t="shared" si="32"/>
        <v>0</v>
      </c>
      <c r="AB59" s="89" t="str">
        <f t="shared" si="29"/>
        <v>OK</v>
      </c>
      <c r="AD59" s="89"/>
      <c r="AE59" s="84">
        <f t="shared" si="33"/>
        <v>0</v>
      </c>
      <c r="AF59" s="84">
        <f t="shared" si="34"/>
        <v>0</v>
      </c>
      <c r="AG59" s="89" t="str">
        <f t="shared" si="30"/>
        <v>OK</v>
      </c>
      <c r="AI59" s="107" t="str">
        <f t="shared" si="35"/>
        <v/>
      </c>
      <c r="AK59" s="96" t="str">
        <f t="shared" si="36"/>
        <v/>
      </c>
      <c r="AL59" s="88" t="str">
        <f t="shared" si="37"/>
        <v/>
      </c>
      <c r="AN59" s="89" t="str">
        <f t="array" ref="AN59">IF(D59="","",INDEX([1]구분표!$I$2:$I$311, MATCH(1,([1]구분표!$E$2:$E$311='1추일출 '!C59)*([1]구분표!$F$2:$F$311='1추일출 '!D59)*([1]구분표!$G$2:$G$311='1추일출 '!B59),0)))</f>
        <v/>
      </c>
      <c r="AP59" s="89"/>
    </row>
    <row r="60" spans="1:42" ht="60" hidden="1" customHeight="1">
      <c r="A60" s="134">
        <f t="shared" si="45"/>
        <v>15</v>
      </c>
      <c r="B60" s="108"/>
      <c r="C60" s="96"/>
      <c r="D60" s="155"/>
      <c r="E60" s="82"/>
      <c r="F60" s="109"/>
      <c r="G60" s="83"/>
      <c r="H60" s="82"/>
      <c r="I60" s="110"/>
      <c r="J60" s="85"/>
      <c r="K60" s="85"/>
      <c r="L60" s="180">
        <f t="shared" si="46"/>
        <v>0</v>
      </c>
      <c r="M60" s="84"/>
      <c r="N60" s="85"/>
      <c r="O60" s="86">
        <f t="shared" si="47"/>
        <v>0</v>
      </c>
      <c r="P60" s="142"/>
      <c r="Q60" s="87"/>
      <c r="R60" s="143">
        <f t="shared" si="48"/>
        <v>0</v>
      </c>
      <c r="S60" s="88" t="str">
        <f t="shared" si="49"/>
        <v>X</v>
      </c>
      <c r="T60" s="88"/>
      <c r="U60" s="88"/>
      <c r="V60" s="128"/>
      <c r="W60" s="89"/>
      <c r="Y60" s="106"/>
      <c r="Z60" s="84">
        <f t="shared" si="31"/>
        <v>0</v>
      </c>
      <c r="AA60" s="84">
        <f t="shared" si="32"/>
        <v>0</v>
      </c>
      <c r="AB60" s="89" t="str">
        <f t="shared" si="29"/>
        <v>OK</v>
      </c>
      <c r="AD60" s="89"/>
      <c r="AE60" s="84">
        <f t="shared" si="33"/>
        <v>0</v>
      </c>
      <c r="AF60" s="84">
        <f t="shared" si="34"/>
        <v>0</v>
      </c>
      <c r="AG60" s="89" t="str">
        <f t="shared" si="30"/>
        <v>OK</v>
      </c>
      <c r="AI60" s="107" t="str">
        <f t="shared" si="35"/>
        <v/>
      </c>
      <c r="AK60" s="96" t="str">
        <f t="shared" si="36"/>
        <v/>
      </c>
      <c r="AL60" s="88" t="str">
        <f t="shared" si="37"/>
        <v/>
      </c>
      <c r="AN60" s="89" t="str">
        <f t="array" ref="AN60">IF(D60="","",INDEX([1]구분표!$I$2:$I$311, MATCH(1,([1]구분표!$E$2:$E$311='1추일출 '!C60)*([1]구분표!$F$2:$F$311='1추일출 '!D60)*([1]구분표!$G$2:$G$311='1추일출 '!B60),0)))</f>
        <v/>
      </c>
      <c r="AP60" s="89"/>
    </row>
    <row r="61" spans="1:42" ht="60" hidden="1" customHeight="1">
      <c r="A61" s="134">
        <f t="shared" si="45"/>
        <v>16</v>
      </c>
      <c r="B61" s="108"/>
      <c r="C61" s="96"/>
      <c r="D61" s="155"/>
      <c r="E61" s="82"/>
      <c r="F61" s="109"/>
      <c r="G61" s="83"/>
      <c r="H61" s="82"/>
      <c r="I61" s="110"/>
      <c r="J61" s="85"/>
      <c r="K61" s="85"/>
      <c r="L61" s="180">
        <f t="shared" si="46"/>
        <v>0</v>
      </c>
      <c r="M61" s="84"/>
      <c r="N61" s="85"/>
      <c r="O61" s="86">
        <f t="shared" si="47"/>
        <v>0</v>
      </c>
      <c r="P61" s="142"/>
      <c r="Q61" s="87"/>
      <c r="R61" s="143">
        <f t="shared" si="48"/>
        <v>0</v>
      </c>
      <c r="S61" s="88" t="str">
        <f t="shared" si="49"/>
        <v>X</v>
      </c>
      <c r="T61" s="88"/>
      <c r="U61" s="88"/>
      <c r="V61" s="128"/>
      <c r="W61" s="89"/>
      <c r="Y61" s="106"/>
      <c r="Z61" s="84">
        <f t="shared" si="31"/>
        <v>0</v>
      </c>
      <c r="AA61" s="84">
        <f t="shared" si="32"/>
        <v>0</v>
      </c>
      <c r="AB61" s="89" t="str">
        <f t="shared" si="29"/>
        <v>OK</v>
      </c>
      <c r="AD61" s="89"/>
      <c r="AE61" s="84">
        <f t="shared" si="33"/>
        <v>0</v>
      </c>
      <c r="AF61" s="84">
        <f t="shared" si="34"/>
        <v>0</v>
      </c>
      <c r="AG61" s="89" t="str">
        <f t="shared" si="30"/>
        <v>OK</v>
      </c>
      <c r="AI61" s="107" t="str">
        <f t="shared" si="35"/>
        <v/>
      </c>
      <c r="AK61" s="96" t="str">
        <f t="shared" si="36"/>
        <v/>
      </c>
      <c r="AL61" s="88" t="str">
        <f t="shared" si="37"/>
        <v/>
      </c>
      <c r="AN61" s="89" t="str">
        <f t="array" ref="AN61">IF(D61="","",INDEX([1]구분표!$I$2:$I$311, MATCH(1,([1]구분표!$E$2:$E$311='1추일출 '!C61)*([1]구분표!$F$2:$F$311='1추일출 '!D61)*([1]구분표!$G$2:$G$311='1추일출 '!B61),0)))</f>
        <v/>
      </c>
      <c r="AP61" s="89"/>
    </row>
    <row r="62" spans="1:42" ht="60" hidden="1" customHeight="1">
      <c r="A62" s="133"/>
      <c r="B62" s="98" t="s">
        <v>616</v>
      </c>
      <c r="C62" s="99"/>
      <c r="D62" s="100"/>
      <c r="E62" s="99"/>
      <c r="F62" s="113"/>
      <c r="G62" s="100"/>
      <c r="H62" s="99"/>
      <c r="I62" s="112"/>
      <c r="J62" s="115">
        <f t="shared" ref="J62:R62" si="50">SUBTOTAL(9,J63:J72)</f>
        <v>0</v>
      </c>
      <c r="K62" s="115">
        <f t="shared" si="50"/>
        <v>0</v>
      </c>
      <c r="L62" s="114">
        <f t="shared" si="50"/>
        <v>0</v>
      </c>
      <c r="M62" s="114">
        <f t="shared" si="50"/>
        <v>0</v>
      </c>
      <c r="N62" s="114">
        <f t="shared" si="50"/>
        <v>0</v>
      </c>
      <c r="O62" s="141">
        <f t="shared" si="50"/>
        <v>0</v>
      </c>
      <c r="P62" s="114">
        <f t="shared" si="50"/>
        <v>0</v>
      </c>
      <c r="Q62" s="114">
        <f t="shared" si="50"/>
        <v>0</v>
      </c>
      <c r="R62" s="132">
        <f t="shared" si="50"/>
        <v>0</v>
      </c>
      <c r="S62" s="115"/>
      <c r="T62" s="115"/>
      <c r="U62" s="115"/>
      <c r="V62" s="105"/>
      <c r="W62" s="89"/>
      <c r="Y62" s="106"/>
      <c r="Z62" s="84">
        <f t="shared" si="31"/>
        <v>0</v>
      </c>
      <c r="AA62" s="84">
        <f t="shared" si="32"/>
        <v>0</v>
      </c>
      <c r="AB62" s="89" t="str">
        <f t="shared" si="29"/>
        <v>OK</v>
      </c>
      <c r="AD62" s="89"/>
      <c r="AE62" s="84">
        <f t="shared" si="33"/>
        <v>0</v>
      </c>
      <c r="AF62" s="84">
        <f t="shared" si="34"/>
        <v>0</v>
      </c>
      <c r="AG62" s="89" t="str">
        <f t="shared" si="30"/>
        <v>OK</v>
      </c>
      <c r="AI62" s="107" t="str">
        <f t="shared" si="35"/>
        <v/>
      </c>
      <c r="AK62" s="96" t="str">
        <f t="shared" si="36"/>
        <v/>
      </c>
      <c r="AL62" s="88" t="str">
        <f t="shared" si="37"/>
        <v/>
      </c>
      <c r="AN62" s="89" t="str">
        <f t="array" ref="AN62">IF(D62="","",INDEX([1]구분표!$I$2:$I$311, MATCH(1,([1]구분표!$E$2:$E$311='1추일출 '!C62)*([1]구분표!$F$2:$F$311='1추일출 '!D62)*([1]구분표!$G$2:$G$311='1추일출 '!B62),0)))</f>
        <v/>
      </c>
      <c r="AP62" s="89"/>
    </row>
    <row r="63" spans="1:42" ht="60" hidden="1" customHeight="1">
      <c r="A63" s="134">
        <f t="shared" ref="A63:A72" si="51">IF(A62="",A61+1,A62+1)</f>
        <v>17</v>
      </c>
      <c r="B63" s="108"/>
      <c r="C63" s="96"/>
      <c r="D63" s="155"/>
      <c r="E63" s="82"/>
      <c r="F63" s="109"/>
      <c r="G63" s="83"/>
      <c r="H63" s="82"/>
      <c r="I63" s="110"/>
      <c r="J63" s="85"/>
      <c r="K63" s="85"/>
      <c r="L63" s="180">
        <f t="shared" ref="L63:L72" si="52">J63-K63</f>
        <v>0</v>
      </c>
      <c r="M63" s="84"/>
      <c r="N63" s="85"/>
      <c r="O63" s="86">
        <f t="shared" ref="O63:O72" si="53">L63+M63+N63</f>
        <v>0</v>
      </c>
      <c r="P63" s="142"/>
      <c r="Q63" s="87"/>
      <c r="R63" s="143">
        <f t="shared" ref="R63:R72" si="54">L63+P63+Q63</f>
        <v>0</v>
      </c>
      <c r="S63" s="88" t="str">
        <f t="shared" ref="S63:S72" si="55">IF(AND((O63=0),(R63&gt;0)),"O",IF(AND((M63&lt;0),(O63-R63&lt;0)),"O","X"))</f>
        <v>X</v>
      </c>
      <c r="T63" s="88"/>
      <c r="U63" s="88"/>
      <c r="V63" s="128"/>
      <c r="W63" s="89"/>
      <c r="Y63" s="106"/>
      <c r="Z63" s="84">
        <f t="shared" si="31"/>
        <v>0</v>
      </c>
      <c r="AA63" s="84">
        <f t="shared" si="32"/>
        <v>0</v>
      </c>
      <c r="AB63" s="89" t="str">
        <f t="shared" si="29"/>
        <v>OK</v>
      </c>
      <c r="AD63" s="89"/>
      <c r="AE63" s="84">
        <f t="shared" si="33"/>
        <v>0</v>
      </c>
      <c r="AF63" s="84">
        <f t="shared" si="34"/>
        <v>0</v>
      </c>
      <c r="AG63" s="89" t="str">
        <f t="shared" si="30"/>
        <v>OK</v>
      </c>
      <c r="AI63" s="107" t="str">
        <f t="shared" si="35"/>
        <v/>
      </c>
      <c r="AK63" s="96" t="str">
        <f t="shared" si="36"/>
        <v/>
      </c>
      <c r="AL63" s="88" t="str">
        <f t="shared" si="37"/>
        <v/>
      </c>
      <c r="AN63" s="89" t="str">
        <f t="array" ref="AN63">IF(D63="","",INDEX([1]구분표!$I$2:$I$311, MATCH(1,([1]구분표!$E$2:$E$311='1추일출 '!C63)*([1]구분표!$F$2:$F$311='1추일출 '!D63)*([1]구분표!$G$2:$G$311='1추일출 '!B63),0)))</f>
        <v/>
      </c>
      <c r="AP63" s="89"/>
    </row>
    <row r="64" spans="1:42" ht="60" hidden="1" customHeight="1">
      <c r="A64" s="134">
        <f t="shared" si="51"/>
        <v>18</v>
      </c>
      <c r="B64" s="108"/>
      <c r="C64" s="96"/>
      <c r="D64" s="155"/>
      <c r="E64" s="82"/>
      <c r="F64" s="109"/>
      <c r="G64" s="83"/>
      <c r="H64" s="82"/>
      <c r="I64" s="110"/>
      <c r="J64" s="85"/>
      <c r="K64" s="85"/>
      <c r="L64" s="180">
        <f t="shared" si="52"/>
        <v>0</v>
      </c>
      <c r="M64" s="84"/>
      <c r="N64" s="85"/>
      <c r="O64" s="86">
        <f t="shared" si="53"/>
        <v>0</v>
      </c>
      <c r="P64" s="142"/>
      <c r="Q64" s="87"/>
      <c r="R64" s="143">
        <f t="shared" si="54"/>
        <v>0</v>
      </c>
      <c r="S64" s="88" t="str">
        <f t="shared" si="55"/>
        <v>X</v>
      </c>
      <c r="T64" s="88"/>
      <c r="U64" s="88"/>
      <c r="V64" s="128"/>
      <c r="W64" s="89"/>
      <c r="Y64" s="106"/>
      <c r="Z64" s="84">
        <f t="shared" si="31"/>
        <v>0</v>
      </c>
      <c r="AA64" s="84">
        <f t="shared" si="32"/>
        <v>0</v>
      </c>
      <c r="AB64" s="89" t="str">
        <f t="shared" si="29"/>
        <v>OK</v>
      </c>
      <c r="AD64" s="89"/>
      <c r="AE64" s="84">
        <f t="shared" si="33"/>
        <v>0</v>
      </c>
      <c r="AF64" s="84">
        <f t="shared" si="34"/>
        <v>0</v>
      </c>
      <c r="AG64" s="89" t="str">
        <f t="shared" si="30"/>
        <v>OK</v>
      </c>
      <c r="AI64" s="107" t="str">
        <f t="shared" si="35"/>
        <v/>
      </c>
      <c r="AK64" s="96" t="str">
        <f t="shared" si="36"/>
        <v/>
      </c>
      <c r="AL64" s="88" t="str">
        <f t="shared" si="37"/>
        <v/>
      </c>
      <c r="AN64" s="89" t="str">
        <f t="array" ref="AN64">IF(D64="","",INDEX([1]구분표!$I$2:$I$311, MATCH(1,([1]구분표!$E$2:$E$311='1추일출 '!C64)*([1]구분표!$F$2:$F$311='1추일출 '!D64)*([1]구분표!$G$2:$G$311='1추일출 '!B64),0)))</f>
        <v/>
      </c>
      <c r="AP64" s="89"/>
    </row>
    <row r="65" spans="1:42" ht="60" hidden="1" customHeight="1">
      <c r="A65" s="134">
        <f t="shared" si="51"/>
        <v>19</v>
      </c>
      <c r="B65" s="108"/>
      <c r="C65" s="96"/>
      <c r="D65" s="155"/>
      <c r="E65" s="82"/>
      <c r="F65" s="109"/>
      <c r="G65" s="83"/>
      <c r="H65" s="82"/>
      <c r="I65" s="110"/>
      <c r="J65" s="85"/>
      <c r="K65" s="85"/>
      <c r="L65" s="180">
        <f t="shared" si="52"/>
        <v>0</v>
      </c>
      <c r="M65" s="84"/>
      <c r="N65" s="85"/>
      <c r="O65" s="86">
        <f t="shared" si="53"/>
        <v>0</v>
      </c>
      <c r="P65" s="142"/>
      <c r="Q65" s="87"/>
      <c r="R65" s="143">
        <f t="shared" si="54"/>
        <v>0</v>
      </c>
      <c r="S65" s="88" t="str">
        <f t="shared" si="55"/>
        <v>X</v>
      </c>
      <c r="T65" s="88"/>
      <c r="U65" s="88"/>
      <c r="V65" s="128"/>
      <c r="W65" s="89"/>
      <c r="Y65" s="106"/>
      <c r="Z65" s="84">
        <f t="shared" si="31"/>
        <v>0</v>
      </c>
      <c r="AA65" s="84">
        <f t="shared" si="32"/>
        <v>0</v>
      </c>
      <c r="AB65" s="89" t="str">
        <f t="shared" si="29"/>
        <v>OK</v>
      </c>
      <c r="AD65" s="89"/>
      <c r="AE65" s="84">
        <f t="shared" si="33"/>
        <v>0</v>
      </c>
      <c r="AF65" s="84">
        <f t="shared" si="34"/>
        <v>0</v>
      </c>
      <c r="AG65" s="89" t="str">
        <f t="shared" si="30"/>
        <v>OK</v>
      </c>
      <c r="AI65" s="107" t="str">
        <f t="shared" si="35"/>
        <v/>
      </c>
      <c r="AK65" s="96" t="str">
        <f t="shared" si="36"/>
        <v/>
      </c>
      <c r="AL65" s="88" t="str">
        <f t="shared" si="37"/>
        <v/>
      </c>
      <c r="AN65" s="89" t="str">
        <f t="array" ref="AN65">IF(D65="","",INDEX([1]구분표!$I$2:$I$311, MATCH(1,([1]구분표!$E$2:$E$311='1추일출 '!C65)*([1]구분표!$F$2:$F$311='1추일출 '!D65)*([1]구분표!$G$2:$G$311='1추일출 '!B65),0)))</f>
        <v/>
      </c>
      <c r="AP65" s="89"/>
    </row>
    <row r="66" spans="1:42" ht="60" hidden="1" customHeight="1">
      <c r="A66" s="134">
        <f t="shared" si="51"/>
        <v>20</v>
      </c>
      <c r="B66" s="108"/>
      <c r="C66" s="96"/>
      <c r="D66" s="155"/>
      <c r="E66" s="82"/>
      <c r="F66" s="109"/>
      <c r="G66" s="83"/>
      <c r="H66" s="82"/>
      <c r="I66" s="110"/>
      <c r="J66" s="85"/>
      <c r="K66" s="85"/>
      <c r="L66" s="180">
        <f t="shared" si="52"/>
        <v>0</v>
      </c>
      <c r="M66" s="84"/>
      <c r="N66" s="85"/>
      <c r="O66" s="86">
        <f t="shared" si="53"/>
        <v>0</v>
      </c>
      <c r="P66" s="142"/>
      <c r="Q66" s="87"/>
      <c r="R66" s="143">
        <f t="shared" si="54"/>
        <v>0</v>
      </c>
      <c r="S66" s="88" t="str">
        <f t="shared" si="55"/>
        <v>X</v>
      </c>
      <c r="T66" s="88"/>
      <c r="U66" s="88"/>
      <c r="V66" s="128"/>
      <c r="W66" s="89"/>
      <c r="Y66" s="106"/>
      <c r="Z66" s="84">
        <f t="shared" si="31"/>
        <v>0</v>
      </c>
      <c r="AA66" s="84">
        <f t="shared" si="32"/>
        <v>0</v>
      </c>
      <c r="AB66" s="89" t="str">
        <f t="shared" si="29"/>
        <v>OK</v>
      </c>
      <c r="AD66" s="89"/>
      <c r="AE66" s="84">
        <f t="shared" si="33"/>
        <v>0</v>
      </c>
      <c r="AF66" s="84">
        <f t="shared" si="34"/>
        <v>0</v>
      </c>
      <c r="AG66" s="89" t="str">
        <f t="shared" si="30"/>
        <v>OK</v>
      </c>
      <c r="AI66" s="107" t="str">
        <f t="shared" si="35"/>
        <v/>
      </c>
      <c r="AK66" s="96" t="str">
        <f t="shared" si="36"/>
        <v/>
      </c>
      <c r="AL66" s="88" t="str">
        <f t="shared" si="37"/>
        <v/>
      </c>
      <c r="AN66" s="89" t="str">
        <f t="array" ref="AN66">IF(D66="","",INDEX([1]구분표!$I$2:$I$311, MATCH(1,([1]구분표!$E$2:$E$311='1추일출 '!C66)*([1]구분표!$F$2:$F$311='1추일출 '!D66)*([1]구분표!$G$2:$G$311='1추일출 '!B66),0)))</f>
        <v/>
      </c>
      <c r="AP66" s="89"/>
    </row>
    <row r="67" spans="1:42" ht="60" hidden="1" customHeight="1">
      <c r="A67" s="134">
        <f t="shared" si="51"/>
        <v>21</v>
      </c>
      <c r="B67" s="108"/>
      <c r="C67" s="96"/>
      <c r="D67" s="155"/>
      <c r="E67" s="82"/>
      <c r="F67" s="109"/>
      <c r="G67" s="83"/>
      <c r="H67" s="82"/>
      <c r="I67" s="110"/>
      <c r="J67" s="85"/>
      <c r="K67" s="85"/>
      <c r="L67" s="180">
        <f t="shared" si="52"/>
        <v>0</v>
      </c>
      <c r="M67" s="84"/>
      <c r="N67" s="85"/>
      <c r="O67" s="86">
        <f t="shared" si="53"/>
        <v>0</v>
      </c>
      <c r="P67" s="142"/>
      <c r="Q67" s="87"/>
      <c r="R67" s="143">
        <f t="shared" si="54"/>
        <v>0</v>
      </c>
      <c r="S67" s="88" t="str">
        <f t="shared" si="55"/>
        <v>X</v>
      </c>
      <c r="T67" s="88"/>
      <c r="U67" s="88"/>
      <c r="V67" s="128"/>
      <c r="W67" s="89"/>
      <c r="Y67" s="106"/>
      <c r="Z67" s="84">
        <f t="shared" si="31"/>
        <v>0</v>
      </c>
      <c r="AA67" s="84">
        <f t="shared" si="32"/>
        <v>0</v>
      </c>
      <c r="AB67" s="89" t="str">
        <f t="shared" si="29"/>
        <v>OK</v>
      </c>
      <c r="AD67" s="89"/>
      <c r="AE67" s="84">
        <f t="shared" si="33"/>
        <v>0</v>
      </c>
      <c r="AF67" s="84">
        <f t="shared" si="34"/>
        <v>0</v>
      </c>
      <c r="AG67" s="89" t="str">
        <f t="shared" si="30"/>
        <v>OK</v>
      </c>
      <c r="AI67" s="107" t="str">
        <f t="shared" si="35"/>
        <v/>
      </c>
      <c r="AK67" s="96" t="str">
        <f t="shared" si="36"/>
        <v/>
      </c>
      <c r="AL67" s="88" t="str">
        <f t="shared" si="37"/>
        <v/>
      </c>
      <c r="AN67" s="89" t="str">
        <f t="array" ref="AN67">IF(D67="","",INDEX([1]구분표!$I$2:$I$311, MATCH(1,([1]구분표!$E$2:$E$311='1추일출 '!C67)*([1]구분표!$F$2:$F$311='1추일출 '!D67)*([1]구분표!$G$2:$G$311='1추일출 '!B67),0)))</f>
        <v/>
      </c>
      <c r="AP67" s="89"/>
    </row>
    <row r="68" spans="1:42" ht="60" hidden="1" customHeight="1">
      <c r="A68" s="134">
        <f t="shared" si="51"/>
        <v>22</v>
      </c>
      <c r="B68" s="108"/>
      <c r="C68" s="96"/>
      <c r="D68" s="155"/>
      <c r="E68" s="82"/>
      <c r="F68" s="109"/>
      <c r="G68" s="83"/>
      <c r="H68" s="82"/>
      <c r="I68" s="110"/>
      <c r="J68" s="85"/>
      <c r="K68" s="85"/>
      <c r="L68" s="180">
        <f t="shared" si="52"/>
        <v>0</v>
      </c>
      <c r="M68" s="84"/>
      <c r="N68" s="85"/>
      <c r="O68" s="86">
        <f t="shared" si="53"/>
        <v>0</v>
      </c>
      <c r="P68" s="142"/>
      <c r="Q68" s="87"/>
      <c r="R68" s="143">
        <f t="shared" si="54"/>
        <v>0</v>
      </c>
      <c r="S68" s="88" t="str">
        <f t="shared" si="55"/>
        <v>X</v>
      </c>
      <c r="T68" s="88"/>
      <c r="U68" s="88"/>
      <c r="V68" s="128"/>
      <c r="W68" s="89"/>
      <c r="Y68" s="106"/>
      <c r="Z68" s="84">
        <f t="shared" si="31"/>
        <v>0</v>
      </c>
      <c r="AA68" s="84">
        <f t="shared" si="32"/>
        <v>0</v>
      </c>
      <c r="AB68" s="89" t="str">
        <f t="shared" si="29"/>
        <v>OK</v>
      </c>
      <c r="AD68" s="89"/>
      <c r="AE68" s="84">
        <f t="shared" si="33"/>
        <v>0</v>
      </c>
      <c r="AF68" s="84">
        <f t="shared" si="34"/>
        <v>0</v>
      </c>
      <c r="AG68" s="89" t="str">
        <f t="shared" si="30"/>
        <v>OK</v>
      </c>
      <c r="AI68" s="107" t="str">
        <f t="shared" si="35"/>
        <v/>
      </c>
      <c r="AK68" s="96" t="str">
        <f t="shared" si="36"/>
        <v/>
      </c>
      <c r="AL68" s="88" t="str">
        <f t="shared" si="37"/>
        <v/>
      </c>
      <c r="AN68" s="89" t="str">
        <f t="array" ref="AN68">IF(D68="","",INDEX([1]구분표!$I$2:$I$311, MATCH(1,([1]구분표!$E$2:$E$311='1추일출 '!C68)*([1]구분표!$F$2:$F$311='1추일출 '!D68)*([1]구분표!$G$2:$G$311='1추일출 '!B68),0)))</f>
        <v/>
      </c>
      <c r="AP68" s="89"/>
    </row>
    <row r="69" spans="1:42" ht="60" hidden="1" customHeight="1">
      <c r="A69" s="134">
        <f t="shared" si="51"/>
        <v>23</v>
      </c>
      <c r="B69" s="108"/>
      <c r="C69" s="96"/>
      <c r="D69" s="155"/>
      <c r="E69" s="82"/>
      <c r="F69" s="109"/>
      <c r="G69" s="83"/>
      <c r="H69" s="82"/>
      <c r="I69" s="110"/>
      <c r="J69" s="85"/>
      <c r="K69" s="85"/>
      <c r="L69" s="180">
        <f t="shared" si="52"/>
        <v>0</v>
      </c>
      <c r="M69" s="84"/>
      <c r="N69" s="85"/>
      <c r="O69" s="86">
        <f t="shared" si="53"/>
        <v>0</v>
      </c>
      <c r="P69" s="142"/>
      <c r="Q69" s="87"/>
      <c r="R69" s="143">
        <f t="shared" si="54"/>
        <v>0</v>
      </c>
      <c r="S69" s="88" t="str">
        <f t="shared" si="55"/>
        <v>X</v>
      </c>
      <c r="T69" s="88"/>
      <c r="U69" s="88"/>
      <c r="V69" s="128"/>
      <c r="W69" s="89"/>
      <c r="Y69" s="106"/>
      <c r="Z69" s="84">
        <f t="shared" si="31"/>
        <v>0</v>
      </c>
      <c r="AA69" s="84">
        <f t="shared" si="32"/>
        <v>0</v>
      </c>
      <c r="AB69" s="89" t="str">
        <f t="shared" si="29"/>
        <v>OK</v>
      </c>
      <c r="AD69" s="89"/>
      <c r="AE69" s="84">
        <f t="shared" si="33"/>
        <v>0</v>
      </c>
      <c r="AF69" s="84">
        <f t="shared" si="34"/>
        <v>0</v>
      </c>
      <c r="AG69" s="89" t="str">
        <f t="shared" si="30"/>
        <v>OK</v>
      </c>
      <c r="AI69" s="107" t="str">
        <f t="shared" si="35"/>
        <v/>
      </c>
      <c r="AK69" s="96" t="str">
        <f t="shared" si="36"/>
        <v/>
      </c>
      <c r="AL69" s="88" t="str">
        <f t="shared" si="37"/>
        <v/>
      </c>
      <c r="AN69" s="89" t="str">
        <f t="array" ref="AN69">IF(D69="","",INDEX([1]구분표!$I$2:$I$311, MATCH(1,([1]구분표!$E$2:$E$311='1추일출 '!C69)*([1]구분표!$F$2:$F$311='1추일출 '!D69)*([1]구분표!$G$2:$G$311='1추일출 '!B69),0)))</f>
        <v/>
      </c>
      <c r="AP69" s="89"/>
    </row>
    <row r="70" spans="1:42" ht="60" hidden="1" customHeight="1">
      <c r="A70" s="134">
        <f t="shared" si="51"/>
        <v>24</v>
      </c>
      <c r="B70" s="108"/>
      <c r="C70" s="96"/>
      <c r="D70" s="155"/>
      <c r="E70" s="82"/>
      <c r="F70" s="109"/>
      <c r="G70" s="83"/>
      <c r="H70" s="82"/>
      <c r="I70" s="110"/>
      <c r="J70" s="85"/>
      <c r="K70" s="85"/>
      <c r="L70" s="180">
        <f t="shared" si="52"/>
        <v>0</v>
      </c>
      <c r="M70" s="84"/>
      <c r="N70" s="85"/>
      <c r="O70" s="86">
        <f t="shared" si="53"/>
        <v>0</v>
      </c>
      <c r="P70" s="142"/>
      <c r="Q70" s="87"/>
      <c r="R70" s="143">
        <f t="shared" si="54"/>
        <v>0</v>
      </c>
      <c r="S70" s="88" t="str">
        <f t="shared" si="55"/>
        <v>X</v>
      </c>
      <c r="T70" s="88"/>
      <c r="U70" s="88"/>
      <c r="V70" s="128"/>
      <c r="W70" s="89"/>
      <c r="Y70" s="106"/>
      <c r="Z70" s="84">
        <f t="shared" si="31"/>
        <v>0</v>
      </c>
      <c r="AA70" s="84">
        <f t="shared" si="32"/>
        <v>0</v>
      </c>
      <c r="AB70" s="89" t="str">
        <f t="shared" ref="AB70:AB101" si="56">IF(SUM($M70:$N70)=SUM($Z70:$AA70),"OK","검토")</f>
        <v>OK</v>
      </c>
      <c r="AD70" s="89"/>
      <c r="AE70" s="84">
        <f t="shared" si="33"/>
        <v>0</v>
      </c>
      <c r="AF70" s="84">
        <f t="shared" si="34"/>
        <v>0</v>
      </c>
      <c r="AG70" s="89" t="str">
        <f t="shared" ref="AG70:AG101" si="57">IF(SUM(P70:Q70)=SUM(AE70:AF70),"OK","검토")</f>
        <v>OK</v>
      </c>
      <c r="AI70" s="107" t="str">
        <f t="shared" si="35"/>
        <v/>
      </c>
      <c r="AK70" s="96" t="str">
        <f t="shared" si="36"/>
        <v/>
      </c>
      <c r="AL70" s="88" t="str">
        <f t="shared" si="37"/>
        <v/>
      </c>
      <c r="AN70" s="89" t="str">
        <f t="array" ref="AN70">IF(D70="","",INDEX([1]구분표!$I$2:$I$311, MATCH(1,([1]구분표!$E$2:$E$311='1추일출 '!C70)*([1]구분표!$F$2:$F$311='1추일출 '!D70)*([1]구분표!$G$2:$G$311='1추일출 '!B70),0)))</f>
        <v/>
      </c>
      <c r="AP70" s="89"/>
    </row>
    <row r="71" spans="1:42" ht="60" hidden="1" customHeight="1">
      <c r="A71" s="134">
        <f t="shared" si="51"/>
        <v>25</v>
      </c>
      <c r="B71" s="108"/>
      <c r="C71" s="96"/>
      <c r="D71" s="155"/>
      <c r="E71" s="82"/>
      <c r="F71" s="109"/>
      <c r="G71" s="83"/>
      <c r="H71" s="82"/>
      <c r="I71" s="110"/>
      <c r="J71" s="85"/>
      <c r="K71" s="85"/>
      <c r="L71" s="180">
        <f t="shared" si="52"/>
        <v>0</v>
      </c>
      <c r="M71" s="84"/>
      <c r="N71" s="85"/>
      <c r="O71" s="86">
        <f t="shared" si="53"/>
        <v>0</v>
      </c>
      <c r="P71" s="142"/>
      <c r="Q71" s="87"/>
      <c r="R71" s="143">
        <f t="shared" si="54"/>
        <v>0</v>
      </c>
      <c r="S71" s="88" t="str">
        <f t="shared" si="55"/>
        <v>X</v>
      </c>
      <c r="T71" s="88"/>
      <c r="U71" s="88"/>
      <c r="V71" s="128"/>
      <c r="W71" s="89"/>
      <c r="Y71" s="106"/>
      <c r="Z71" s="84">
        <f t="shared" ref="Z71:Z102" si="58">IF($Y71&lt;&gt;"도비",IF($W71="국도비","직접입력",SUM($M71:$N71)),)</f>
        <v>0</v>
      </c>
      <c r="AA71" s="84">
        <f t="shared" ref="AA71:AA102" si="59">IF($Y71="도비",SUM($M71:$N71),IF($W71="국도비","직접입력",SUM($M71:$N71)-$Z71))</f>
        <v>0</v>
      </c>
      <c r="AB71" s="89" t="str">
        <f t="shared" si="56"/>
        <v>OK</v>
      </c>
      <c r="AD71" s="89"/>
      <c r="AE71" s="84">
        <f t="shared" ref="AE71:AE102" si="60">IF($Y71&lt;&gt;"도비",IF($W71="국도비","직접입력",SUM($P71:$Q71)),)</f>
        <v>0</v>
      </c>
      <c r="AF71" s="84">
        <f t="shared" ref="AF71:AF102" si="61">IF($Y71="도비",SUM(P71:Q71),IF($W71="국도비","직접입력",SUM(P71:Q71)-AE71))</f>
        <v>0</v>
      </c>
      <c r="AG71" s="89" t="str">
        <f t="shared" si="57"/>
        <v>OK</v>
      </c>
      <c r="AI71" s="107" t="str">
        <f t="shared" ref="AI71:AI102" si="62">IF(Y71="","",IF(Y71="도비","세입없음","직접입력"))</f>
        <v/>
      </c>
      <c r="AK71" s="96" t="str">
        <f t="shared" ref="AK71:AK102" si="63">IF(AI71="","",COUNTIF($AI$7:$AI$116,AI71))</f>
        <v/>
      </c>
      <c r="AL71" s="88" t="str">
        <f t="shared" ref="AL71:AL102" si="64">IF(Y71="","",IF(AND(Y71="도비",AI71="세입없음"),"OK",IF(AND(Y71&lt;&gt;"도비",AI71&lt;&gt;""),"OK","@@")))</f>
        <v/>
      </c>
      <c r="AN71" s="89" t="str">
        <f t="array" ref="AN71">IF(D71="","",INDEX([1]구분표!$I$2:$I$311, MATCH(1,([1]구분표!$E$2:$E$311='1추일출 '!C71)*([1]구분표!$F$2:$F$311='1추일출 '!D71)*([1]구분표!$G$2:$G$311='1추일출 '!B71),0)))</f>
        <v/>
      </c>
      <c r="AP71" s="89"/>
    </row>
    <row r="72" spans="1:42" ht="60" hidden="1" customHeight="1">
      <c r="A72" s="134">
        <f t="shared" si="51"/>
        <v>26</v>
      </c>
      <c r="B72" s="108"/>
      <c r="C72" s="96"/>
      <c r="D72" s="155"/>
      <c r="E72" s="82"/>
      <c r="F72" s="109"/>
      <c r="G72" s="83"/>
      <c r="H72" s="82"/>
      <c r="I72" s="110"/>
      <c r="J72" s="85"/>
      <c r="K72" s="85"/>
      <c r="L72" s="180">
        <f t="shared" si="52"/>
        <v>0</v>
      </c>
      <c r="M72" s="84"/>
      <c r="N72" s="85"/>
      <c r="O72" s="86">
        <f t="shared" si="53"/>
        <v>0</v>
      </c>
      <c r="P72" s="142"/>
      <c r="Q72" s="87"/>
      <c r="R72" s="143">
        <f t="shared" si="54"/>
        <v>0</v>
      </c>
      <c r="S72" s="88" t="str">
        <f t="shared" si="55"/>
        <v>X</v>
      </c>
      <c r="T72" s="88"/>
      <c r="U72" s="88"/>
      <c r="V72" s="128"/>
      <c r="W72" s="89"/>
      <c r="Y72" s="106"/>
      <c r="Z72" s="84">
        <f t="shared" si="58"/>
        <v>0</v>
      </c>
      <c r="AA72" s="84">
        <f t="shared" si="59"/>
        <v>0</v>
      </c>
      <c r="AB72" s="89" t="str">
        <f t="shared" si="56"/>
        <v>OK</v>
      </c>
      <c r="AD72" s="89"/>
      <c r="AE72" s="84">
        <f t="shared" si="60"/>
        <v>0</v>
      </c>
      <c r="AF72" s="84">
        <f t="shared" si="61"/>
        <v>0</v>
      </c>
      <c r="AG72" s="89" t="str">
        <f t="shared" si="57"/>
        <v>OK</v>
      </c>
      <c r="AI72" s="107" t="str">
        <f t="shared" si="62"/>
        <v/>
      </c>
      <c r="AK72" s="96" t="str">
        <f t="shared" si="63"/>
        <v/>
      </c>
      <c r="AL72" s="88" t="str">
        <f t="shared" si="64"/>
        <v/>
      </c>
      <c r="AN72" s="89" t="str">
        <f t="array" ref="AN72">IF(D72="","",INDEX([1]구분표!$I$2:$I$311, MATCH(1,([1]구분표!$E$2:$E$311='1추일출 '!C72)*([1]구분표!$F$2:$F$311='1추일출 '!D72)*([1]구분표!$G$2:$G$311='1추일출 '!B72),0)))</f>
        <v/>
      </c>
      <c r="AP72" s="89"/>
    </row>
    <row r="73" spans="1:42" ht="60" hidden="1" customHeight="1">
      <c r="A73" s="133"/>
      <c r="B73" s="98" t="s">
        <v>615</v>
      </c>
      <c r="C73" s="99"/>
      <c r="D73" s="100"/>
      <c r="E73" s="99"/>
      <c r="F73" s="113"/>
      <c r="G73" s="100"/>
      <c r="H73" s="99"/>
      <c r="I73" s="112"/>
      <c r="J73" s="115">
        <f>SUBTOTAL(9,J74:J82)</f>
        <v>0</v>
      </c>
      <c r="K73" s="115">
        <f>SUBTOTAL(9,K74:K82)</f>
        <v>0</v>
      </c>
      <c r="L73" s="114">
        <f>SUBTOTAL(9,L74:L82)</f>
        <v>0</v>
      </c>
      <c r="M73" s="114">
        <f>SUBTOTAL(9,M74:M82)</f>
        <v>0</v>
      </c>
      <c r="N73" s="114">
        <f>SUBTOTAL(9,N74:N82)</f>
        <v>0</v>
      </c>
      <c r="O73" s="141">
        <f>SUBTOTAL(9,O74:O83)</f>
        <v>0</v>
      </c>
      <c r="P73" s="114">
        <f>SUBTOTAL(9,P74:P82)</f>
        <v>0</v>
      </c>
      <c r="Q73" s="114">
        <f>SUBTOTAL(9,Q74:Q82)</f>
        <v>0</v>
      </c>
      <c r="R73" s="132">
        <f>SUBTOTAL(9,R74:R83)</f>
        <v>0</v>
      </c>
      <c r="S73" s="104"/>
      <c r="T73" s="104"/>
      <c r="U73" s="104"/>
      <c r="V73" s="105"/>
      <c r="W73" s="89"/>
      <c r="Y73" s="106"/>
      <c r="Z73" s="84">
        <f t="shared" si="58"/>
        <v>0</v>
      </c>
      <c r="AA73" s="84">
        <f t="shared" si="59"/>
        <v>0</v>
      </c>
      <c r="AB73" s="89" t="str">
        <f t="shared" si="56"/>
        <v>OK</v>
      </c>
      <c r="AD73" s="89"/>
      <c r="AE73" s="84">
        <f t="shared" si="60"/>
        <v>0</v>
      </c>
      <c r="AF73" s="84">
        <f t="shared" si="61"/>
        <v>0</v>
      </c>
      <c r="AG73" s="89" t="str">
        <f t="shared" si="57"/>
        <v>OK</v>
      </c>
      <c r="AI73" s="107" t="str">
        <f t="shared" si="62"/>
        <v/>
      </c>
      <c r="AK73" s="96" t="str">
        <f t="shared" si="63"/>
        <v/>
      </c>
      <c r="AL73" s="88" t="str">
        <f t="shared" si="64"/>
        <v/>
      </c>
      <c r="AN73" s="89" t="str">
        <f t="array" ref="AN73">IF(D73="","",INDEX([1]구분표!$I$2:$I$311, MATCH(1,([1]구분표!$E$2:$E$311='1추일출 '!C73)*([1]구분표!$F$2:$F$311='1추일출 '!D73)*([1]구분표!$G$2:$G$311='1추일출 '!B73),0)))</f>
        <v/>
      </c>
      <c r="AP73" s="89"/>
    </row>
    <row r="74" spans="1:42" ht="60" hidden="1" customHeight="1">
      <c r="A74" s="134">
        <f t="shared" ref="A74:A82" si="65">IF(A73="",A72+1,A73+1)</f>
        <v>27</v>
      </c>
      <c r="B74" s="108"/>
      <c r="C74" s="96"/>
      <c r="D74" s="155"/>
      <c r="E74" s="82"/>
      <c r="F74" s="109"/>
      <c r="G74" s="83"/>
      <c r="H74" s="82"/>
      <c r="I74" s="110"/>
      <c r="J74" s="85"/>
      <c r="K74" s="85"/>
      <c r="L74" s="180">
        <f t="shared" ref="L74:L82" si="66">J74-K74</f>
        <v>0</v>
      </c>
      <c r="M74" s="84"/>
      <c r="N74" s="85"/>
      <c r="O74" s="86">
        <f t="shared" ref="O74:O82" si="67">L74+M74+N74</f>
        <v>0</v>
      </c>
      <c r="P74" s="142"/>
      <c r="Q74" s="87"/>
      <c r="R74" s="143">
        <f t="shared" ref="R74:R82" si="68">L74+P74+Q74</f>
        <v>0</v>
      </c>
      <c r="S74" s="88" t="str">
        <f t="shared" ref="S74:S82" si="69">IF(AND((O74=0),(R74&gt;0)),"O",IF(AND((M74&lt;0),(O74-R74&lt;0)),"O","X"))</f>
        <v>X</v>
      </c>
      <c r="T74" s="88"/>
      <c r="U74" s="88"/>
      <c r="V74" s="118"/>
      <c r="W74" s="89"/>
      <c r="Y74" s="106"/>
      <c r="Z74" s="84">
        <f t="shared" si="58"/>
        <v>0</v>
      </c>
      <c r="AA74" s="84">
        <f t="shared" si="59"/>
        <v>0</v>
      </c>
      <c r="AB74" s="89" t="str">
        <f t="shared" si="56"/>
        <v>OK</v>
      </c>
      <c r="AD74" s="89"/>
      <c r="AE74" s="84">
        <f t="shared" si="60"/>
        <v>0</v>
      </c>
      <c r="AF74" s="84">
        <f t="shared" si="61"/>
        <v>0</v>
      </c>
      <c r="AG74" s="89" t="str">
        <f t="shared" si="57"/>
        <v>OK</v>
      </c>
      <c r="AI74" s="107" t="str">
        <f t="shared" si="62"/>
        <v/>
      </c>
      <c r="AK74" s="96" t="str">
        <f t="shared" si="63"/>
        <v/>
      </c>
      <c r="AL74" s="88" t="str">
        <f t="shared" si="64"/>
        <v/>
      </c>
      <c r="AN74" s="89" t="str">
        <f t="array" ref="AN74">IF(D74="","",INDEX([1]구분표!$I$2:$I$311, MATCH(1,([1]구분표!$E$2:$E$311='1추일출 '!C74)*([1]구분표!$F$2:$F$311='1추일출 '!D74)*([1]구분표!$G$2:$G$311='1추일출 '!B74),0)))</f>
        <v/>
      </c>
      <c r="AP74" s="89"/>
    </row>
    <row r="75" spans="1:42" ht="60" hidden="1" customHeight="1">
      <c r="A75" s="134">
        <f t="shared" si="65"/>
        <v>28</v>
      </c>
      <c r="B75" s="108"/>
      <c r="C75" s="96"/>
      <c r="D75" s="155"/>
      <c r="E75" s="82"/>
      <c r="F75" s="109"/>
      <c r="G75" s="83"/>
      <c r="H75" s="82"/>
      <c r="I75" s="110"/>
      <c r="J75" s="85"/>
      <c r="K75" s="85"/>
      <c r="L75" s="180">
        <f t="shared" si="66"/>
        <v>0</v>
      </c>
      <c r="M75" s="84"/>
      <c r="N75" s="85"/>
      <c r="O75" s="86">
        <f t="shared" si="67"/>
        <v>0</v>
      </c>
      <c r="P75" s="142"/>
      <c r="Q75" s="87"/>
      <c r="R75" s="143">
        <f t="shared" si="68"/>
        <v>0</v>
      </c>
      <c r="S75" s="88" t="str">
        <f t="shared" si="69"/>
        <v>X</v>
      </c>
      <c r="T75" s="88"/>
      <c r="U75" s="88"/>
      <c r="V75" s="118"/>
      <c r="W75" s="89"/>
      <c r="Y75" s="106"/>
      <c r="Z75" s="84">
        <f t="shared" si="58"/>
        <v>0</v>
      </c>
      <c r="AA75" s="84">
        <f t="shared" si="59"/>
        <v>0</v>
      </c>
      <c r="AB75" s="89" t="str">
        <f t="shared" si="56"/>
        <v>OK</v>
      </c>
      <c r="AD75" s="89"/>
      <c r="AE75" s="84">
        <f t="shared" si="60"/>
        <v>0</v>
      </c>
      <c r="AF75" s="84">
        <f t="shared" si="61"/>
        <v>0</v>
      </c>
      <c r="AG75" s="89" t="str">
        <f t="shared" si="57"/>
        <v>OK</v>
      </c>
      <c r="AI75" s="107" t="str">
        <f t="shared" si="62"/>
        <v/>
      </c>
      <c r="AK75" s="96" t="str">
        <f t="shared" si="63"/>
        <v/>
      </c>
      <c r="AL75" s="88" t="str">
        <f t="shared" si="64"/>
        <v/>
      </c>
      <c r="AN75" s="89" t="str">
        <f t="array" ref="AN75">IF(D75="","",INDEX([1]구분표!$I$2:$I$311, MATCH(1,([1]구분표!$E$2:$E$311='1추일출 '!C75)*([1]구분표!$F$2:$F$311='1추일출 '!D75)*([1]구분표!$G$2:$G$311='1추일출 '!B75),0)))</f>
        <v/>
      </c>
      <c r="AP75" s="89"/>
    </row>
    <row r="76" spans="1:42" ht="60" hidden="1" customHeight="1">
      <c r="A76" s="134">
        <f t="shared" si="65"/>
        <v>29</v>
      </c>
      <c r="B76" s="108"/>
      <c r="C76" s="96"/>
      <c r="D76" s="155"/>
      <c r="E76" s="82"/>
      <c r="F76" s="109"/>
      <c r="G76" s="83"/>
      <c r="H76" s="82"/>
      <c r="I76" s="110"/>
      <c r="J76" s="85"/>
      <c r="K76" s="85"/>
      <c r="L76" s="180">
        <f t="shared" si="66"/>
        <v>0</v>
      </c>
      <c r="M76" s="84"/>
      <c r="N76" s="85"/>
      <c r="O76" s="86">
        <f t="shared" si="67"/>
        <v>0</v>
      </c>
      <c r="P76" s="142"/>
      <c r="Q76" s="87"/>
      <c r="R76" s="143">
        <f t="shared" si="68"/>
        <v>0</v>
      </c>
      <c r="S76" s="88" t="str">
        <f t="shared" si="69"/>
        <v>X</v>
      </c>
      <c r="T76" s="88"/>
      <c r="U76" s="88"/>
      <c r="V76" s="118"/>
      <c r="W76" s="89"/>
      <c r="Y76" s="106"/>
      <c r="Z76" s="84">
        <f t="shared" si="58"/>
        <v>0</v>
      </c>
      <c r="AA76" s="84">
        <f t="shared" si="59"/>
        <v>0</v>
      </c>
      <c r="AB76" s="89" t="str">
        <f t="shared" si="56"/>
        <v>OK</v>
      </c>
      <c r="AD76" s="89"/>
      <c r="AE76" s="84">
        <f t="shared" si="60"/>
        <v>0</v>
      </c>
      <c r="AF76" s="84">
        <f t="shared" si="61"/>
        <v>0</v>
      </c>
      <c r="AG76" s="89" t="str">
        <f t="shared" si="57"/>
        <v>OK</v>
      </c>
      <c r="AI76" s="107" t="str">
        <f t="shared" si="62"/>
        <v/>
      </c>
      <c r="AK76" s="96" t="str">
        <f t="shared" si="63"/>
        <v/>
      </c>
      <c r="AL76" s="88" t="str">
        <f t="shared" si="64"/>
        <v/>
      </c>
      <c r="AN76" s="89" t="str">
        <f t="array" ref="AN76">IF(D76="","",INDEX([1]구분표!$I$2:$I$311, MATCH(1,([1]구분표!$E$2:$E$311='1추일출 '!C76)*([1]구분표!$F$2:$F$311='1추일출 '!D76)*([1]구분표!$G$2:$G$311='1추일출 '!B76),0)))</f>
        <v/>
      </c>
      <c r="AP76" s="89"/>
    </row>
    <row r="77" spans="1:42" ht="60" hidden="1" customHeight="1">
      <c r="A77" s="134">
        <f t="shared" si="65"/>
        <v>30</v>
      </c>
      <c r="B77" s="108"/>
      <c r="C77" s="96"/>
      <c r="D77" s="155"/>
      <c r="E77" s="82"/>
      <c r="F77" s="109"/>
      <c r="G77" s="83"/>
      <c r="H77" s="82"/>
      <c r="I77" s="110"/>
      <c r="J77" s="85"/>
      <c r="K77" s="85"/>
      <c r="L77" s="180">
        <f t="shared" si="66"/>
        <v>0</v>
      </c>
      <c r="M77" s="84"/>
      <c r="N77" s="85"/>
      <c r="O77" s="86">
        <f t="shared" si="67"/>
        <v>0</v>
      </c>
      <c r="P77" s="142"/>
      <c r="Q77" s="87"/>
      <c r="R77" s="143">
        <f t="shared" si="68"/>
        <v>0</v>
      </c>
      <c r="S77" s="88" t="str">
        <f t="shared" si="69"/>
        <v>X</v>
      </c>
      <c r="T77" s="88"/>
      <c r="U77" s="88"/>
      <c r="V77" s="118"/>
      <c r="W77" s="89"/>
      <c r="Y77" s="106"/>
      <c r="Z77" s="84">
        <f t="shared" si="58"/>
        <v>0</v>
      </c>
      <c r="AA77" s="84">
        <f t="shared" si="59"/>
        <v>0</v>
      </c>
      <c r="AB77" s="89" t="str">
        <f t="shared" si="56"/>
        <v>OK</v>
      </c>
      <c r="AD77" s="89"/>
      <c r="AE77" s="84">
        <f t="shared" si="60"/>
        <v>0</v>
      </c>
      <c r="AF77" s="84">
        <f t="shared" si="61"/>
        <v>0</v>
      </c>
      <c r="AG77" s="89" t="str">
        <f t="shared" si="57"/>
        <v>OK</v>
      </c>
      <c r="AI77" s="107" t="str">
        <f t="shared" si="62"/>
        <v/>
      </c>
      <c r="AK77" s="96" t="str">
        <f t="shared" si="63"/>
        <v/>
      </c>
      <c r="AL77" s="88" t="str">
        <f t="shared" si="64"/>
        <v/>
      </c>
      <c r="AN77" s="89" t="str">
        <f t="array" ref="AN77">IF(D77="","",INDEX([1]구분표!$I$2:$I$311, MATCH(1,([1]구분표!$E$2:$E$311='1추일출 '!C77)*([1]구분표!$F$2:$F$311='1추일출 '!D77)*([1]구분표!$G$2:$G$311='1추일출 '!B77),0)))</f>
        <v/>
      </c>
      <c r="AP77" s="89"/>
    </row>
    <row r="78" spans="1:42" ht="60" hidden="1" customHeight="1">
      <c r="A78" s="134">
        <f t="shared" si="65"/>
        <v>31</v>
      </c>
      <c r="B78" s="108"/>
      <c r="C78" s="96"/>
      <c r="D78" s="155"/>
      <c r="E78" s="82"/>
      <c r="F78" s="109"/>
      <c r="G78" s="83"/>
      <c r="H78" s="82"/>
      <c r="I78" s="110"/>
      <c r="J78" s="85"/>
      <c r="K78" s="85"/>
      <c r="L78" s="180">
        <f t="shared" si="66"/>
        <v>0</v>
      </c>
      <c r="M78" s="84"/>
      <c r="N78" s="85"/>
      <c r="O78" s="86">
        <f t="shared" si="67"/>
        <v>0</v>
      </c>
      <c r="P78" s="142"/>
      <c r="Q78" s="87"/>
      <c r="R78" s="143">
        <f t="shared" si="68"/>
        <v>0</v>
      </c>
      <c r="S78" s="88" t="str">
        <f t="shared" si="69"/>
        <v>X</v>
      </c>
      <c r="T78" s="88"/>
      <c r="U78" s="88"/>
      <c r="V78" s="118"/>
      <c r="W78" s="89"/>
      <c r="Y78" s="106"/>
      <c r="Z78" s="84">
        <f t="shared" si="58"/>
        <v>0</v>
      </c>
      <c r="AA78" s="84">
        <f t="shared" si="59"/>
        <v>0</v>
      </c>
      <c r="AB78" s="89" t="str">
        <f t="shared" si="56"/>
        <v>OK</v>
      </c>
      <c r="AD78" s="89"/>
      <c r="AE78" s="84">
        <f t="shared" si="60"/>
        <v>0</v>
      </c>
      <c r="AF78" s="84">
        <f t="shared" si="61"/>
        <v>0</v>
      </c>
      <c r="AG78" s="89" t="str">
        <f t="shared" si="57"/>
        <v>OK</v>
      </c>
      <c r="AI78" s="107" t="str">
        <f t="shared" si="62"/>
        <v/>
      </c>
      <c r="AK78" s="96" t="str">
        <f t="shared" si="63"/>
        <v/>
      </c>
      <c r="AL78" s="88" t="str">
        <f t="shared" si="64"/>
        <v/>
      </c>
      <c r="AN78" s="89" t="str">
        <f t="array" ref="AN78">IF(D78="","",INDEX([1]구분표!$I$2:$I$311, MATCH(1,([1]구분표!$E$2:$E$311='1추일출 '!C78)*([1]구분표!$F$2:$F$311='1추일출 '!D78)*([1]구분표!$G$2:$G$311='1추일출 '!B78),0)))</f>
        <v/>
      </c>
      <c r="AP78" s="89"/>
    </row>
    <row r="79" spans="1:42" ht="60" hidden="1" customHeight="1">
      <c r="A79" s="134">
        <f t="shared" si="65"/>
        <v>32</v>
      </c>
      <c r="B79" s="108"/>
      <c r="C79" s="96"/>
      <c r="D79" s="155"/>
      <c r="E79" s="82"/>
      <c r="F79" s="109"/>
      <c r="G79" s="83"/>
      <c r="H79" s="82"/>
      <c r="I79" s="110"/>
      <c r="J79" s="85"/>
      <c r="K79" s="85"/>
      <c r="L79" s="180">
        <f t="shared" si="66"/>
        <v>0</v>
      </c>
      <c r="M79" s="84"/>
      <c r="N79" s="85"/>
      <c r="O79" s="86">
        <f t="shared" si="67"/>
        <v>0</v>
      </c>
      <c r="P79" s="142"/>
      <c r="Q79" s="87"/>
      <c r="R79" s="143">
        <f t="shared" si="68"/>
        <v>0</v>
      </c>
      <c r="S79" s="88" t="str">
        <f t="shared" si="69"/>
        <v>X</v>
      </c>
      <c r="T79" s="88"/>
      <c r="U79" s="88"/>
      <c r="V79" s="118"/>
      <c r="W79" s="89"/>
      <c r="Y79" s="106"/>
      <c r="Z79" s="84">
        <f t="shared" si="58"/>
        <v>0</v>
      </c>
      <c r="AA79" s="84">
        <f t="shared" si="59"/>
        <v>0</v>
      </c>
      <c r="AB79" s="89" t="str">
        <f t="shared" si="56"/>
        <v>OK</v>
      </c>
      <c r="AD79" s="89"/>
      <c r="AE79" s="84">
        <f t="shared" si="60"/>
        <v>0</v>
      </c>
      <c r="AF79" s="84">
        <f t="shared" si="61"/>
        <v>0</v>
      </c>
      <c r="AG79" s="89" t="str">
        <f t="shared" si="57"/>
        <v>OK</v>
      </c>
      <c r="AI79" s="107" t="str">
        <f t="shared" si="62"/>
        <v/>
      </c>
      <c r="AK79" s="96" t="str">
        <f t="shared" si="63"/>
        <v/>
      </c>
      <c r="AL79" s="88" t="str">
        <f t="shared" si="64"/>
        <v/>
      </c>
      <c r="AN79" s="89" t="str">
        <f t="array" ref="AN79">IF(D79="","",INDEX([1]구분표!$I$2:$I$311, MATCH(1,([1]구분표!$E$2:$E$311='1추일출 '!C79)*([1]구분표!$F$2:$F$311='1추일출 '!D79)*([1]구분표!$G$2:$G$311='1추일출 '!B79),0)))</f>
        <v/>
      </c>
      <c r="AP79" s="89"/>
    </row>
    <row r="80" spans="1:42" ht="60" hidden="1" customHeight="1">
      <c r="A80" s="134">
        <f t="shared" si="65"/>
        <v>33</v>
      </c>
      <c r="B80" s="108"/>
      <c r="C80" s="96"/>
      <c r="D80" s="155"/>
      <c r="E80" s="82"/>
      <c r="F80" s="109"/>
      <c r="G80" s="83"/>
      <c r="H80" s="82"/>
      <c r="I80" s="110"/>
      <c r="J80" s="85"/>
      <c r="K80" s="85"/>
      <c r="L80" s="180">
        <f t="shared" si="66"/>
        <v>0</v>
      </c>
      <c r="M80" s="84"/>
      <c r="N80" s="85"/>
      <c r="O80" s="86">
        <f t="shared" si="67"/>
        <v>0</v>
      </c>
      <c r="P80" s="142"/>
      <c r="Q80" s="87"/>
      <c r="R80" s="143">
        <f t="shared" si="68"/>
        <v>0</v>
      </c>
      <c r="S80" s="88" t="str">
        <f t="shared" si="69"/>
        <v>X</v>
      </c>
      <c r="T80" s="88"/>
      <c r="U80" s="88"/>
      <c r="V80" s="118"/>
      <c r="W80" s="89"/>
      <c r="Y80" s="106"/>
      <c r="Z80" s="84">
        <f t="shared" si="58"/>
        <v>0</v>
      </c>
      <c r="AA80" s="84">
        <f t="shared" si="59"/>
        <v>0</v>
      </c>
      <c r="AB80" s="89" t="str">
        <f t="shared" si="56"/>
        <v>OK</v>
      </c>
      <c r="AD80" s="89"/>
      <c r="AE80" s="84">
        <f t="shared" si="60"/>
        <v>0</v>
      </c>
      <c r="AF80" s="84">
        <f t="shared" si="61"/>
        <v>0</v>
      </c>
      <c r="AG80" s="89" t="str">
        <f t="shared" si="57"/>
        <v>OK</v>
      </c>
      <c r="AI80" s="107" t="str">
        <f t="shared" si="62"/>
        <v/>
      </c>
      <c r="AK80" s="96" t="str">
        <f t="shared" si="63"/>
        <v/>
      </c>
      <c r="AL80" s="88" t="str">
        <f t="shared" si="64"/>
        <v/>
      </c>
      <c r="AN80" s="89" t="str">
        <f t="array" ref="AN80">IF(D80="","",INDEX([1]구분표!$I$2:$I$311, MATCH(1,([1]구분표!$E$2:$E$311='1추일출 '!C80)*([1]구분표!$F$2:$F$311='1추일출 '!D80)*([1]구분표!$G$2:$G$311='1추일출 '!B80),0)))</f>
        <v/>
      </c>
      <c r="AP80" s="89"/>
    </row>
    <row r="81" spans="1:43" ht="60" hidden="1" customHeight="1">
      <c r="A81" s="134">
        <f t="shared" si="65"/>
        <v>34</v>
      </c>
      <c r="B81" s="108"/>
      <c r="C81" s="96"/>
      <c r="D81" s="155"/>
      <c r="E81" s="82"/>
      <c r="F81" s="109"/>
      <c r="G81" s="83"/>
      <c r="H81" s="82"/>
      <c r="I81" s="110"/>
      <c r="J81" s="85"/>
      <c r="K81" s="85"/>
      <c r="L81" s="180">
        <f t="shared" si="66"/>
        <v>0</v>
      </c>
      <c r="M81" s="84"/>
      <c r="N81" s="85"/>
      <c r="O81" s="86">
        <f t="shared" si="67"/>
        <v>0</v>
      </c>
      <c r="P81" s="142"/>
      <c r="Q81" s="87"/>
      <c r="R81" s="143">
        <f t="shared" si="68"/>
        <v>0</v>
      </c>
      <c r="S81" s="88" t="str">
        <f t="shared" si="69"/>
        <v>X</v>
      </c>
      <c r="T81" s="88"/>
      <c r="U81" s="88"/>
      <c r="V81" s="118"/>
      <c r="W81" s="89"/>
      <c r="Y81" s="106"/>
      <c r="Z81" s="84">
        <f t="shared" si="58"/>
        <v>0</v>
      </c>
      <c r="AA81" s="84">
        <f t="shared" si="59"/>
        <v>0</v>
      </c>
      <c r="AB81" s="89" t="str">
        <f t="shared" si="56"/>
        <v>OK</v>
      </c>
      <c r="AD81" s="89"/>
      <c r="AE81" s="84">
        <f t="shared" si="60"/>
        <v>0</v>
      </c>
      <c r="AF81" s="84">
        <f t="shared" si="61"/>
        <v>0</v>
      </c>
      <c r="AG81" s="89" t="str">
        <f t="shared" si="57"/>
        <v>OK</v>
      </c>
      <c r="AI81" s="107" t="str">
        <f t="shared" si="62"/>
        <v/>
      </c>
      <c r="AK81" s="96" t="str">
        <f t="shared" si="63"/>
        <v/>
      </c>
      <c r="AL81" s="88" t="str">
        <f t="shared" si="64"/>
        <v/>
      </c>
      <c r="AN81" s="89" t="str">
        <f t="array" ref="AN81">IF(D81="","",INDEX([1]구분표!$I$2:$I$311, MATCH(1,([1]구분표!$E$2:$E$311='1추일출 '!C81)*([1]구분표!$F$2:$F$311='1추일출 '!D81)*([1]구분표!$G$2:$G$311='1추일출 '!B81),0)))</f>
        <v/>
      </c>
      <c r="AP81" s="89"/>
    </row>
    <row r="82" spans="1:43" ht="60" hidden="1" customHeight="1">
      <c r="A82" s="134">
        <f t="shared" si="65"/>
        <v>35</v>
      </c>
      <c r="B82" s="108"/>
      <c r="C82" s="96"/>
      <c r="D82" s="155"/>
      <c r="E82" s="82"/>
      <c r="F82" s="109"/>
      <c r="G82" s="83"/>
      <c r="H82" s="82"/>
      <c r="I82" s="110"/>
      <c r="J82" s="85"/>
      <c r="K82" s="85"/>
      <c r="L82" s="180">
        <f t="shared" si="66"/>
        <v>0</v>
      </c>
      <c r="M82" s="84"/>
      <c r="N82" s="85"/>
      <c r="O82" s="86">
        <f t="shared" si="67"/>
        <v>0</v>
      </c>
      <c r="P82" s="142"/>
      <c r="Q82" s="87"/>
      <c r="R82" s="143">
        <f t="shared" si="68"/>
        <v>0</v>
      </c>
      <c r="S82" s="88" t="str">
        <f t="shared" si="69"/>
        <v>X</v>
      </c>
      <c r="T82" s="88"/>
      <c r="U82" s="88"/>
      <c r="V82" s="118"/>
      <c r="W82" s="89"/>
      <c r="Y82" s="106"/>
      <c r="Z82" s="84">
        <f t="shared" si="58"/>
        <v>0</v>
      </c>
      <c r="AA82" s="84">
        <f t="shared" si="59"/>
        <v>0</v>
      </c>
      <c r="AB82" s="89" t="str">
        <f t="shared" si="56"/>
        <v>OK</v>
      </c>
      <c r="AD82" s="89"/>
      <c r="AE82" s="84">
        <f t="shared" si="60"/>
        <v>0</v>
      </c>
      <c r="AF82" s="84">
        <f t="shared" si="61"/>
        <v>0</v>
      </c>
      <c r="AG82" s="89" t="str">
        <f t="shared" si="57"/>
        <v>OK</v>
      </c>
      <c r="AI82" s="107" t="str">
        <f t="shared" si="62"/>
        <v/>
      </c>
      <c r="AK82" s="96" t="str">
        <f t="shared" si="63"/>
        <v/>
      </c>
      <c r="AL82" s="88" t="str">
        <f t="shared" si="64"/>
        <v/>
      </c>
      <c r="AN82" s="89" t="str">
        <f t="array" ref="AN82">IF(D82="","",INDEX([1]구분표!$I$2:$I$311, MATCH(1,([1]구분표!$E$2:$E$311='1추일출 '!C82)*([1]구분표!$F$2:$F$311='1추일출 '!D82)*([1]구분표!$G$2:$G$311='1추일출 '!B82),0)))</f>
        <v/>
      </c>
      <c r="AP82" s="89"/>
    </row>
    <row r="83" spans="1:43" ht="60" hidden="1" customHeight="1">
      <c r="A83" s="133"/>
      <c r="B83" s="98" t="s">
        <v>614</v>
      </c>
      <c r="C83" s="99"/>
      <c r="D83" s="100"/>
      <c r="E83" s="99"/>
      <c r="F83" s="113"/>
      <c r="G83" s="100"/>
      <c r="H83" s="99"/>
      <c r="I83" s="112"/>
      <c r="J83" s="115">
        <f t="shared" ref="J83:R83" si="70">SUBTOTAL(9,J84:J93)</f>
        <v>0</v>
      </c>
      <c r="K83" s="115">
        <f t="shared" si="70"/>
        <v>0</v>
      </c>
      <c r="L83" s="114">
        <f t="shared" si="70"/>
        <v>0</v>
      </c>
      <c r="M83" s="114">
        <f t="shared" si="70"/>
        <v>0</v>
      </c>
      <c r="N83" s="114">
        <f t="shared" si="70"/>
        <v>0</v>
      </c>
      <c r="O83" s="141">
        <f t="shared" si="70"/>
        <v>0</v>
      </c>
      <c r="P83" s="114">
        <f t="shared" si="70"/>
        <v>0</v>
      </c>
      <c r="Q83" s="114">
        <f t="shared" si="70"/>
        <v>0</v>
      </c>
      <c r="R83" s="132">
        <f t="shared" si="70"/>
        <v>0</v>
      </c>
      <c r="S83" s="104"/>
      <c r="T83" s="104"/>
      <c r="U83" s="104"/>
      <c r="V83" s="105"/>
      <c r="W83" s="89"/>
      <c r="Y83" s="106"/>
      <c r="Z83" s="84">
        <f t="shared" si="58"/>
        <v>0</v>
      </c>
      <c r="AA83" s="84">
        <f t="shared" si="59"/>
        <v>0</v>
      </c>
      <c r="AB83" s="89" t="str">
        <f t="shared" si="56"/>
        <v>OK</v>
      </c>
      <c r="AD83" s="89"/>
      <c r="AE83" s="84">
        <f t="shared" si="60"/>
        <v>0</v>
      </c>
      <c r="AF83" s="84">
        <f t="shared" si="61"/>
        <v>0</v>
      </c>
      <c r="AG83" s="89" t="str">
        <f t="shared" si="57"/>
        <v>OK</v>
      </c>
      <c r="AI83" s="107" t="str">
        <f t="shared" si="62"/>
        <v/>
      </c>
      <c r="AK83" s="96" t="str">
        <f t="shared" si="63"/>
        <v/>
      </c>
      <c r="AL83" s="88" t="str">
        <f t="shared" si="64"/>
        <v/>
      </c>
      <c r="AN83" s="89" t="str">
        <f t="array" ref="AN83">IF(D83="","",INDEX([1]구분표!$I$2:$I$311, MATCH(1,([1]구분표!$E$2:$E$311='1추일출 '!C83)*([1]구분표!$F$2:$F$311='1추일출 '!D83)*([1]구분표!$G$2:$G$311='1추일출 '!B83),0)))</f>
        <v/>
      </c>
      <c r="AP83" s="89"/>
    </row>
    <row r="84" spans="1:43" ht="60" hidden="1" customHeight="1">
      <c r="A84" s="134">
        <f t="shared" ref="A84:A93" si="71">IF(A83="",A82+1,A83+1)</f>
        <v>36</v>
      </c>
      <c r="B84" s="108"/>
      <c r="C84" s="96"/>
      <c r="D84" s="155"/>
      <c r="E84" s="82"/>
      <c r="F84" s="109"/>
      <c r="G84" s="83"/>
      <c r="H84" s="82"/>
      <c r="I84" s="111"/>
      <c r="J84" s="85"/>
      <c r="K84" s="85"/>
      <c r="L84" s="180">
        <f t="shared" ref="L84:L93" si="72">J84-K84</f>
        <v>0</v>
      </c>
      <c r="M84" s="84"/>
      <c r="N84" s="85"/>
      <c r="O84" s="86">
        <f t="shared" ref="O84:O93" si="73">L84+M84+N84</f>
        <v>0</v>
      </c>
      <c r="P84" s="142"/>
      <c r="Q84" s="87"/>
      <c r="R84" s="143">
        <f t="shared" ref="R84:R93" si="74">L84+P84+Q84</f>
        <v>0</v>
      </c>
      <c r="S84" s="88" t="str">
        <f t="shared" ref="S84:S93" si="75">IF(AND((O84=0),(R84&gt;0)),"O",IF(AND((M84&lt;0),(O84-R84&lt;0)),"O","X"))</f>
        <v>X</v>
      </c>
      <c r="T84" s="88"/>
      <c r="U84" s="88"/>
      <c r="V84" s="118"/>
      <c r="W84" s="89"/>
      <c r="Y84" s="106"/>
      <c r="Z84" s="84">
        <f t="shared" si="58"/>
        <v>0</v>
      </c>
      <c r="AA84" s="84">
        <f t="shared" si="59"/>
        <v>0</v>
      </c>
      <c r="AB84" s="89" t="str">
        <f t="shared" si="56"/>
        <v>OK</v>
      </c>
      <c r="AD84" s="89"/>
      <c r="AE84" s="84">
        <f t="shared" si="60"/>
        <v>0</v>
      </c>
      <c r="AF84" s="84">
        <f t="shared" si="61"/>
        <v>0</v>
      </c>
      <c r="AG84" s="89" t="str">
        <f t="shared" si="57"/>
        <v>OK</v>
      </c>
      <c r="AI84" s="107" t="str">
        <f t="shared" si="62"/>
        <v/>
      </c>
      <c r="AK84" s="96" t="str">
        <f t="shared" si="63"/>
        <v/>
      </c>
      <c r="AL84" s="88" t="str">
        <f t="shared" si="64"/>
        <v/>
      </c>
      <c r="AN84" s="89" t="str">
        <f t="array" ref="AN84">IF(D84="","",INDEX([1]구분표!$I$2:$I$311, MATCH(1,([1]구분표!$E$2:$E$311='1추일출 '!C84)*([1]구분표!$F$2:$F$311='1추일출 '!D84)*([1]구분표!$G$2:$G$311='1추일출 '!B84),0)))</f>
        <v/>
      </c>
      <c r="AP84" s="89"/>
      <c r="AQ84" s="70" t="s">
        <v>613</v>
      </c>
    </row>
    <row r="85" spans="1:43" ht="60" hidden="1" customHeight="1">
      <c r="A85" s="134">
        <f t="shared" si="71"/>
        <v>37</v>
      </c>
      <c r="B85" s="108"/>
      <c r="C85" s="96"/>
      <c r="D85" s="155"/>
      <c r="E85" s="82"/>
      <c r="F85" s="109"/>
      <c r="G85" s="83"/>
      <c r="H85" s="82"/>
      <c r="I85" s="111"/>
      <c r="J85" s="85"/>
      <c r="K85" s="85"/>
      <c r="L85" s="180">
        <f t="shared" si="72"/>
        <v>0</v>
      </c>
      <c r="M85" s="84"/>
      <c r="N85" s="85"/>
      <c r="O85" s="86">
        <f t="shared" si="73"/>
        <v>0</v>
      </c>
      <c r="P85" s="142"/>
      <c r="Q85" s="87"/>
      <c r="R85" s="143">
        <f t="shared" si="74"/>
        <v>0</v>
      </c>
      <c r="S85" s="88" t="str">
        <f t="shared" si="75"/>
        <v>X</v>
      </c>
      <c r="T85" s="88"/>
      <c r="U85" s="88"/>
      <c r="V85" s="128"/>
      <c r="W85" s="89"/>
      <c r="Y85" s="106"/>
      <c r="Z85" s="84">
        <f t="shared" si="58"/>
        <v>0</v>
      </c>
      <c r="AA85" s="84">
        <f t="shared" si="59"/>
        <v>0</v>
      </c>
      <c r="AB85" s="89" t="str">
        <f t="shared" si="56"/>
        <v>OK</v>
      </c>
      <c r="AD85" s="89"/>
      <c r="AE85" s="84">
        <f t="shared" si="60"/>
        <v>0</v>
      </c>
      <c r="AF85" s="84">
        <f t="shared" si="61"/>
        <v>0</v>
      </c>
      <c r="AG85" s="89" t="str">
        <f t="shared" si="57"/>
        <v>OK</v>
      </c>
      <c r="AI85" s="107" t="str">
        <f t="shared" si="62"/>
        <v/>
      </c>
      <c r="AK85" s="96" t="str">
        <f t="shared" si="63"/>
        <v/>
      </c>
      <c r="AL85" s="88" t="str">
        <f t="shared" si="64"/>
        <v/>
      </c>
      <c r="AN85" s="89" t="str">
        <f t="array" ref="AN85">IF(D85="","",INDEX([1]구분표!$I$2:$I$311, MATCH(1,([1]구분표!$E$2:$E$311='1추일출 '!C85)*([1]구분표!$F$2:$F$311='1추일출 '!D85)*([1]구분표!$G$2:$G$311='1추일출 '!B85),0)))</f>
        <v/>
      </c>
      <c r="AP85" s="89"/>
    </row>
    <row r="86" spans="1:43" ht="60" hidden="1" customHeight="1">
      <c r="A86" s="134">
        <f t="shared" si="71"/>
        <v>38</v>
      </c>
      <c r="B86" s="108"/>
      <c r="C86" s="96"/>
      <c r="D86" s="155"/>
      <c r="E86" s="82"/>
      <c r="F86" s="109"/>
      <c r="G86" s="83"/>
      <c r="H86" s="82"/>
      <c r="I86" s="111"/>
      <c r="J86" s="85"/>
      <c r="K86" s="85"/>
      <c r="L86" s="180">
        <f t="shared" si="72"/>
        <v>0</v>
      </c>
      <c r="M86" s="84"/>
      <c r="N86" s="85"/>
      <c r="O86" s="86">
        <f t="shared" si="73"/>
        <v>0</v>
      </c>
      <c r="P86" s="142"/>
      <c r="Q86" s="87"/>
      <c r="R86" s="143">
        <f t="shared" si="74"/>
        <v>0</v>
      </c>
      <c r="S86" s="88" t="str">
        <f t="shared" si="75"/>
        <v>X</v>
      </c>
      <c r="T86" s="88"/>
      <c r="U86" s="88"/>
      <c r="V86" s="128"/>
      <c r="W86" s="89"/>
      <c r="Y86" s="106"/>
      <c r="Z86" s="84">
        <f t="shared" si="58"/>
        <v>0</v>
      </c>
      <c r="AA86" s="84">
        <f t="shared" si="59"/>
        <v>0</v>
      </c>
      <c r="AB86" s="89" t="str">
        <f t="shared" si="56"/>
        <v>OK</v>
      </c>
      <c r="AD86" s="89"/>
      <c r="AE86" s="84">
        <f t="shared" si="60"/>
        <v>0</v>
      </c>
      <c r="AF86" s="84">
        <f t="shared" si="61"/>
        <v>0</v>
      </c>
      <c r="AG86" s="89" t="str">
        <f t="shared" si="57"/>
        <v>OK</v>
      </c>
      <c r="AI86" s="107" t="str">
        <f t="shared" si="62"/>
        <v/>
      </c>
      <c r="AK86" s="96" t="str">
        <f t="shared" si="63"/>
        <v/>
      </c>
      <c r="AL86" s="88" t="str">
        <f t="shared" si="64"/>
        <v/>
      </c>
      <c r="AN86" s="89" t="str">
        <f t="array" ref="AN86">IF(D86="","",INDEX([1]구분표!$I$2:$I$311, MATCH(1,([1]구분표!$E$2:$E$311='1추일출 '!C86)*([1]구분표!$F$2:$F$311='1추일출 '!D86)*([1]구분표!$G$2:$G$311='1추일출 '!B86),0)))</f>
        <v/>
      </c>
      <c r="AP86" s="89"/>
    </row>
    <row r="87" spans="1:43" ht="60" hidden="1" customHeight="1">
      <c r="A87" s="134">
        <f t="shared" si="71"/>
        <v>39</v>
      </c>
      <c r="B87" s="108"/>
      <c r="C87" s="96"/>
      <c r="D87" s="155"/>
      <c r="E87" s="82"/>
      <c r="F87" s="109"/>
      <c r="G87" s="83"/>
      <c r="H87" s="82"/>
      <c r="I87" s="111"/>
      <c r="J87" s="85"/>
      <c r="K87" s="85"/>
      <c r="L87" s="180">
        <f t="shared" si="72"/>
        <v>0</v>
      </c>
      <c r="M87" s="84"/>
      <c r="N87" s="85"/>
      <c r="O87" s="86">
        <f t="shared" si="73"/>
        <v>0</v>
      </c>
      <c r="P87" s="142"/>
      <c r="Q87" s="87"/>
      <c r="R87" s="143">
        <f t="shared" si="74"/>
        <v>0</v>
      </c>
      <c r="S87" s="88" t="str">
        <f t="shared" si="75"/>
        <v>X</v>
      </c>
      <c r="T87" s="88"/>
      <c r="U87" s="88"/>
      <c r="V87" s="128"/>
      <c r="W87" s="89"/>
      <c r="Y87" s="106"/>
      <c r="Z87" s="84">
        <f t="shared" si="58"/>
        <v>0</v>
      </c>
      <c r="AA87" s="84">
        <f t="shared" si="59"/>
        <v>0</v>
      </c>
      <c r="AB87" s="89" t="str">
        <f t="shared" si="56"/>
        <v>OK</v>
      </c>
      <c r="AD87" s="89"/>
      <c r="AE87" s="84">
        <f t="shared" si="60"/>
        <v>0</v>
      </c>
      <c r="AF87" s="84">
        <f t="shared" si="61"/>
        <v>0</v>
      </c>
      <c r="AG87" s="89" t="str">
        <f t="shared" si="57"/>
        <v>OK</v>
      </c>
      <c r="AI87" s="107" t="str">
        <f t="shared" si="62"/>
        <v/>
      </c>
      <c r="AK87" s="96" t="str">
        <f t="shared" si="63"/>
        <v/>
      </c>
      <c r="AL87" s="88" t="str">
        <f t="shared" si="64"/>
        <v/>
      </c>
      <c r="AN87" s="89" t="str">
        <f t="array" ref="AN87">IF(D87="","",INDEX([1]구분표!$I$2:$I$311, MATCH(1,([1]구분표!$E$2:$E$311='1추일출 '!C87)*([1]구분표!$F$2:$F$311='1추일출 '!D87)*([1]구분표!$G$2:$G$311='1추일출 '!B87),0)))</f>
        <v/>
      </c>
      <c r="AP87" s="89"/>
    </row>
    <row r="88" spans="1:43" ht="60" hidden="1" customHeight="1">
      <c r="A88" s="134">
        <f t="shared" si="71"/>
        <v>40</v>
      </c>
      <c r="B88" s="108"/>
      <c r="C88" s="96"/>
      <c r="D88" s="155"/>
      <c r="E88" s="82"/>
      <c r="F88" s="109"/>
      <c r="G88" s="83"/>
      <c r="H88" s="82"/>
      <c r="I88" s="111"/>
      <c r="J88" s="85"/>
      <c r="K88" s="85"/>
      <c r="L88" s="180">
        <f t="shared" si="72"/>
        <v>0</v>
      </c>
      <c r="M88" s="84"/>
      <c r="N88" s="85"/>
      <c r="O88" s="86">
        <f t="shared" si="73"/>
        <v>0</v>
      </c>
      <c r="P88" s="142"/>
      <c r="Q88" s="87"/>
      <c r="R88" s="143">
        <f t="shared" si="74"/>
        <v>0</v>
      </c>
      <c r="S88" s="88" t="str">
        <f t="shared" si="75"/>
        <v>X</v>
      </c>
      <c r="T88" s="88"/>
      <c r="U88" s="88"/>
      <c r="V88" s="128"/>
      <c r="W88" s="89"/>
      <c r="Y88" s="106"/>
      <c r="Z88" s="84">
        <f t="shared" si="58"/>
        <v>0</v>
      </c>
      <c r="AA88" s="84">
        <f t="shared" si="59"/>
        <v>0</v>
      </c>
      <c r="AB88" s="89" t="str">
        <f t="shared" si="56"/>
        <v>OK</v>
      </c>
      <c r="AD88" s="89"/>
      <c r="AE88" s="84">
        <f t="shared" si="60"/>
        <v>0</v>
      </c>
      <c r="AF88" s="84">
        <f t="shared" si="61"/>
        <v>0</v>
      </c>
      <c r="AG88" s="89" t="str">
        <f t="shared" si="57"/>
        <v>OK</v>
      </c>
      <c r="AI88" s="107" t="str">
        <f t="shared" si="62"/>
        <v/>
      </c>
      <c r="AK88" s="96" t="str">
        <f t="shared" si="63"/>
        <v/>
      </c>
      <c r="AL88" s="88" t="str">
        <f t="shared" si="64"/>
        <v/>
      </c>
      <c r="AN88" s="89" t="str">
        <f t="array" ref="AN88">IF(D88="","",INDEX([1]구분표!$I$2:$I$311, MATCH(1,([1]구분표!$E$2:$E$311='1추일출 '!C88)*([1]구분표!$F$2:$F$311='1추일출 '!D88)*([1]구분표!$G$2:$G$311='1추일출 '!B88),0)))</f>
        <v/>
      </c>
      <c r="AP88" s="89"/>
    </row>
    <row r="89" spans="1:43" ht="60" hidden="1" customHeight="1">
      <c r="A89" s="134">
        <f t="shared" si="71"/>
        <v>41</v>
      </c>
      <c r="B89" s="108"/>
      <c r="C89" s="96"/>
      <c r="D89" s="155"/>
      <c r="E89" s="82"/>
      <c r="F89" s="109"/>
      <c r="G89" s="83"/>
      <c r="H89" s="82"/>
      <c r="I89" s="111"/>
      <c r="J89" s="85"/>
      <c r="K89" s="85"/>
      <c r="L89" s="180">
        <f t="shared" si="72"/>
        <v>0</v>
      </c>
      <c r="M89" s="84"/>
      <c r="N89" s="85"/>
      <c r="O89" s="86">
        <f t="shared" si="73"/>
        <v>0</v>
      </c>
      <c r="P89" s="142"/>
      <c r="Q89" s="87"/>
      <c r="R89" s="143">
        <f t="shared" si="74"/>
        <v>0</v>
      </c>
      <c r="S89" s="88" t="str">
        <f t="shared" si="75"/>
        <v>X</v>
      </c>
      <c r="T89" s="88"/>
      <c r="U89" s="88"/>
      <c r="V89" s="128"/>
      <c r="W89" s="89"/>
      <c r="Y89" s="106"/>
      <c r="Z89" s="84">
        <f t="shared" si="58"/>
        <v>0</v>
      </c>
      <c r="AA89" s="84">
        <f t="shared" si="59"/>
        <v>0</v>
      </c>
      <c r="AB89" s="89" t="str">
        <f t="shared" si="56"/>
        <v>OK</v>
      </c>
      <c r="AD89" s="89"/>
      <c r="AE89" s="84">
        <f t="shared" si="60"/>
        <v>0</v>
      </c>
      <c r="AF89" s="84">
        <f t="shared" si="61"/>
        <v>0</v>
      </c>
      <c r="AG89" s="89" t="str">
        <f t="shared" si="57"/>
        <v>OK</v>
      </c>
      <c r="AI89" s="107" t="str">
        <f t="shared" si="62"/>
        <v/>
      </c>
      <c r="AK89" s="96" t="str">
        <f t="shared" si="63"/>
        <v/>
      </c>
      <c r="AL89" s="88" t="str">
        <f t="shared" si="64"/>
        <v/>
      </c>
      <c r="AN89" s="89" t="str">
        <f t="array" ref="AN89">IF(D89="","",INDEX([1]구분표!$I$2:$I$311, MATCH(1,([1]구분표!$E$2:$E$311='1추일출 '!C89)*([1]구분표!$F$2:$F$311='1추일출 '!D89)*([1]구분표!$G$2:$G$311='1추일출 '!B89),0)))</f>
        <v/>
      </c>
      <c r="AP89" s="89"/>
    </row>
    <row r="90" spans="1:43" ht="60" hidden="1" customHeight="1">
      <c r="A90" s="134">
        <f t="shared" si="71"/>
        <v>42</v>
      </c>
      <c r="B90" s="108"/>
      <c r="C90" s="96"/>
      <c r="D90" s="155"/>
      <c r="E90" s="82"/>
      <c r="F90" s="109"/>
      <c r="G90" s="83"/>
      <c r="H90" s="82"/>
      <c r="I90" s="111"/>
      <c r="J90" s="85"/>
      <c r="K90" s="85"/>
      <c r="L90" s="180">
        <f t="shared" si="72"/>
        <v>0</v>
      </c>
      <c r="M90" s="84"/>
      <c r="N90" s="85"/>
      <c r="O90" s="86">
        <f t="shared" si="73"/>
        <v>0</v>
      </c>
      <c r="P90" s="142"/>
      <c r="Q90" s="87"/>
      <c r="R90" s="143">
        <f t="shared" si="74"/>
        <v>0</v>
      </c>
      <c r="S90" s="88" t="str">
        <f t="shared" si="75"/>
        <v>X</v>
      </c>
      <c r="T90" s="88"/>
      <c r="U90" s="88"/>
      <c r="V90" s="118"/>
      <c r="W90" s="89"/>
      <c r="Y90" s="106"/>
      <c r="Z90" s="84">
        <f t="shared" si="58"/>
        <v>0</v>
      </c>
      <c r="AA90" s="84">
        <f t="shared" si="59"/>
        <v>0</v>
      </c>
      <c r="AB90" s="89" t="str">
        <f t="shared" si="56"/>
        <v>OK</v>
      </c>
      <c r="AD90" s="89"/>
      <c r="AE90" s="84">
        <f t="shared" si="60"/>
        <v>0</v>
      </c>
      <c r="AF90" s="84">
        <f t="shared" si="61"/>
        <v>0</v>
      </c>
      <c r="AG90" s="89" t="str">
        <f t="shared" si="57"/>
        <v>OK</v>
      </c>
      <c r="AI90" s="107" t="str">
        <f t="shared" si="62"/>
        <v/>
      </c>
      <c r="AK90" s="96" t="str">
        <f t="shared" si="63"/>
        <v/>
      </c>
      <c r="AL90" s="88" t="str">
        <f t="shared" si="64"/>
        <v/>
      </c>
      <c r="AN90" s="89" t="str">
        <f t="array" ref="AN90">IF(D90="","",INDEX([1]구분표!$I$2:$I$311, MATCH(1,([1]구분표!$E$2:$E$311='1추일출 '!C90)*([1]구분표!$F$2:$F$311='1추일출 '!D90)*([1]구분표!$G$2:$G$311='1추일출 '!B90),0)))</f>
        <v/>
      </c>
      <c r="AP90" s="89"/>
    </row>
    <row r="91" spans="1:43" ht="60" hidden="1" customHeight="1">
      <c r="A91" s="134">
        <f t="shared" si="71"/>
        <v>43</v>
      </c>
      <c r="B91" s="108"/>
      <c r="C91" s="96"/>
      <c r="D91" s="155"/>
      <c r="E91" s="82"/>
      <c r="F91" s="109"/>
      <c r="G91" s="83"/>
      <c r="H91" s="82"/>
      <c r="I91" s="111"/>
      <c r="J91" s="85"/>
      <c r="K91" s="85"/>
      <c r="L91" s="180">
        <f t="shared" si="72"/>
        <v>0</v>
      </c>
      <c r="M91" s="84"/>
      <c r="N91" s="117"/>
      <c r="O91" s="86">
        <f t="shared" si="73"/>
        <v>0</v>
      </c>
      <c r="P91" s="142"/>
      <c r="Q91" s="87"/>
      <c r="R91" s="143">
        <f t="shared" si="74"/>
        <v>0</v>
      </c>
      <c r="S91" s="88" t="str">
        <f t="shared" si="75"/>
        <v>X</v>
      </c>
      <c r="T91" s="88"/>
      <c r="U91" s="88"/>
      <c r="V91" s="128"/>
      <c r="W91" s="89"/>
      <c r="Y91" s="106"/>
      <c r="Z91" s="84">
        <f t="shared" si="58"/>
        <v>0</v>
      </c>
      <c r="AA91" s="84">
        <f t="shared" si="59"/>
        <v>0</v>
      </c>
      <c r="AB91" s="89" t="str">
        <f t="shared" si="56"/>
        <v>OK</v>
      </c>
      <c r="AD91" s="89"/>
      <c r="AE91" s="84">
        <f t="shared" si="60"/>
        <v>0</v>
      </c>
      <c r="AF91" s="84">
        <f t="shared" si="61"/>
        <v>0</v>
      </c>
      <c r="AG91" s="89" t="str">
        <f t="shared" si="57"/>
        <v>OK</v>
      </c>
      <c r="AI91" s="107" t="str">
        <f t="shared" si="62"/>
        <v/>
      </c>
      <c r="AK91" s="96" t="str">
        <f t="shared" si="63"/>
        <v/>
      </c>
      <c r="AL91" s="88" t="str">
        <f t="shared" si="64"/>
        <v/>
      </c>
      <c r="AN91" s="89" t="str">
        <f t="array" ref="AN91">IF(D91="","",INDEX([1]구분표!$I$2:$I$311, MATCH(1,([1]구분표!$E$2:$E$311='1추일출 '!C91)*([1]구분표!$F$2:$F$311='1추일출 '!D91)*([1]구분표!$G$2:$G$311='1추일출 '!B91),0)))</f>
        <v/>
      </c>
      <c r="AP91" s="89"/>
    </row>
    <row r="92" spans="1:43" ht="60" hidden="1" customHeight="1">
      <c r="A92" s="134">
        <f t="shared" si="71"/>
        <v>44</v>
      </c>
      <c r="B92" s="108"/>
      <c r="C92" s="96"/>
      <c r="D92" s="155"/>
      <c r="E92" s="82"/>
      <c r="F92" s="109"/>
      <c r="G92" s="83"/>
      <c r="H92" s="82"/>
      <c r="I92" s="111"/>
      <c r="J92" s="85"/>
      <c r="K92" s="85"/>
      <c r="L92" s="180">
        <f t="shared" si="72"/>
        <v>0</v>
      </c>
      <c r="M92" s="84"/>
      <c r="N92" s="85"/>
      <c r="O92" s="86">
        <f t="shared" si="73"/>
        <v>0</v>
      </c>
      <c r="P92" s="142"/>
      <c r="Q92" s="87"/>
      <c r="R92" s="143">
        <f t="shared" si="74"/>
        <v>0</v>
      </c>
      <c r="S92" s="88" t="str">
        <f t="shared" si="75"/>
        <v>X</v>
      </c>
      <c r="T92" s="88"/>
      <c r="U92" s="88"/>
      <c r="V92" s="128"/>
      <c r="W92" s="89"/>
      <c r="Y92" s="106"/>
      <c r="Z92" s="84">
        <f t="shared" si="58"/>
        <v>0</v>
      </c>
      <c r="AA92" s="84">
        <f t="shared" si="59"/>
        <v>0</v>
      </c>
      <c r="AB92" s="89" t="str">
        <f t="shared" si="56"/>
        <v>OK</v>
      </c>
      <c r="AD92" s="89"/>
      <c r="AE92" s="84">
        <f t="shared" si="60"/>
        <v>0</v>
      </c>
      <c r="AF92" s="84">
        <f t="shared" si="61"/>
        <v>0</v>
      </c>
      <c r="AG92" s="89" t="str">
        <f t="shared" si="57"/>
        <v>OK</v>
      </c>
      <c r="AI92" s="107" t="str">
        <f t="shared" si="62"/>
        <v/>
      </c>
      <c r="AK92" s="96" t="str">
        <f t="shared" si="63"/>
        <v/>
      </c>
      <c r="AL92" s="88" t="str">
        <f t="shared" si="64"/>
        <v/>
      </c>
      <c r="AN92" s="89" t="str">
        <f t="array" ref="AN92">IF(D92="","",INDEX([1]구분표!$I$2:$I$311, MATCH(1,([1]구분표!$E$2:$E$311='1추일출 '!C92)*([1]구분표!$F$2:$F$311='1추일출 '!D92)*([1]구분표!$G$2:$G$311='1추일출 '!B92),0)))</f>
        <v/>
      </c>
      <c r="AP92" s="89"/>
    </row>
    <row r="93" spans="1:43" ht="60" hidden="1" customHeight="1">
      <c r="A93" s="134">
        <f t="shared" si="71"/>
        <v>45</v>
      </c>
      <c r="B93" s="108"/>
      <c r="C93" s="96"/>
      <c r="D93" s="155"/>
      <c r="E93" s="82"/>
      <c r="F93" s="109"/>
      <c r="G93" s="83"/>
      <c r="H93" s="82"/>
      <c r="I93" s="111"/>
      <c r="J93" s="85"/>
      <c r="K93" s="85"/>
      <c r="L93" s="180">
        <f t="shared" si="72"/>
        <v>0</v>
      </c>
      <c r="M93" s="84"/>
      <c r="N93" s="85"/>
      <c r="O93" s="86">
        <f t="shared" si="73"/>
        <v>0</v>
      </c>
      <c r="P93" s="142"/>
      <c r="Q93" s="87"/>
      <c r="R93" s="143">
        <f t="shared" si="74"/>
        <v>0</v>
      </c>
      <c r="S93" s="88" t="str">
        <f t="shared" si="75"/>
        <v>X</v>
      </c>
      <c r="T93" s="88"/>
      <c r="U93" s="88"/>
      <c r="V93" s="128"/>
      <c r="W93" s="89"/>
      <c r="Y93" s="106"/>
      <c r="Z93" s="84">
        <f t="shared" si="58"/>
        <v>0</v>
      </c>
      <c r="AA93" s="84">
        <f t="shared" si="59"/>
        <v>0</v>
      </c>
      <c r="AB93" s="89" t="str">
        <f t="shared" si="56"/>
        <v>OK</v>
      </c>
      <c r="AD93" s="89"/>
      <c r="AE93" s="84">
        <f t="shared" si="60"/>
        <v>0</v>
      </c>
      <c r="AF93" s="84">
        <f t="shared" si="61"/>
        <v>0</v>
      </c>
      <c r="AG93" s="89" t="str">
        <f t="shared" si="57"/>
        <v>OK</v>
      </c>
      <c r="AI93" s="107" t="str">
        <f t="shared" si="62"/>
        <v/>
      </c>
      <c r="AK93" s="96" t="str">
        <f t="shared" si="63"/>
        <v/>
      </c>
      <c r="AL93" s="88" t="str">
        <f t="shared" si="64"/>
        <v/>
      </c>
      <c r="AN93" s="89" t="str">
        <f t="array" ref="AN93">IF(D93="","",INDEX([1]구분표!$I$2:$I$311, MATCH(1,([1]구분표!$E$2:$E$311='1추일출 '!C93)*([1]구분표!$F$2:$F$311='1추일출 '!D93)*([1]구분표!$G$2:$G$311='1추일출 '!B93),0)))</f>
        <v/>
      </c>
      <c r="AP93" s="89"/>
    </row>
    <row r="94" spans="1:43" ht="60" hidden="1" customHeight="1">
      <c r="A94" s="133"/>
      <c r="B94" s="98" t="s">
        <v>612</v>
      </c>
      <c r="C94" s="99"/>
      <c r="D94" s="100"/>
      <c r="E94" s="99"/>
      <c r="F94" s="113"/>
      <c r="G94" s="100"/>
      <c r="H94" s="99"/>
      <c r="I94" s="112"/>
      <c r="J94" s="115">
        <f t="shared" ref="J94:R94" si="76">SUBTOTAL(9,J95:J104)</f>
        <v>0</v>
      </c>
      <c r="K94" s="115">
        <f t="shared" si="76"/>
        <v>0</v>
      </c>
      <c r="L94" s="114">
        <f t="shared" si="76"/>
        <v>0</v>
      </c>
      <c r="M94" s="114">
        <f t="shared" si="76"/>
        <v>0</v>
      </c>
      <c r="N94" s="114">
        <f t="shared" si="76"/>
        <v>0</v>
      </c>
      <c r="O94" s="141">
        <f t="shared" si="76"/>
        <v>0</v>
      </c>
      <c r="P94" s="114">
        <f t="shared" si="76"/>
        <v>0</v>
      </c>
      <c r="Q94" s="114">
        <f t="shared" si="76"/>
        <v>0</v>
      </c>
      <c r="R94" s="132">
        <f t="shared" si="76"/>
        <v>0</v>
      </c>
      <c r="S94" s="104"/>
      <c r="T94" s="104"/>
      <c r="U94" s="104"/>
      <c r="V94" s="105"/>
      <c r="W94" s="89"/>
      <c r="Y94" s="106"/>
      <c r="Z94" s="84">
        <f t="shared" si="58"/>
        <v>0</v>
      </c>
      <c r="AA94" s="84">
        <f t="shared" si="59"/>
        <v>0</v>
      </c>
      <c r="AB94" s="89" t="str">
        <f t="shared" si="56"/>
        <v>OK</v>
      </c>
      <c r="AD94" s="89"/>
      <c r="AE94" s="84">
        <f t="shared" si="60"/>
        <v>0</v>
      </c>
      <c r="AF94" s="84">
        <f t="shared" si="61"/>
        <v>0</v>
      </c>
      <c r="AG94" s="89" t="str">
        <f t="shared" si="57"/>
        <v>OK</v>
      </c>
      <c r="AI94" s="107" t="str">
        <f t="shared" si="62"/>
        <v/>
      </c>
      <c r="AK94" s="96" t="str">
        <f t="shared" si="63"/>
        <v/>
      </c>
      <c r="AL94" s="88" t="str">
        <f t="shared" si="64"/>
        <v/>
      </c>
      <c r="AN94" s="89" t="str">
        <f t="array" ref="AN94">IF(D94="","",INDEX([1]구분표!$I$2:$I$311, MATCH(1,([1]구분표!$E$2:$E$311='1추일출 '!C94)*([1]구분표!$F$2:$F$311='1추일출 '!D94)*([1]구분표!$G$2:$G$311='1추일출 '!B94),0)))</f>
        <v/>
      </c>
      <c r="AP94" s="89"/>
    </row>
    <row r="95" spans="1:43" ht="60" hidden="1" customHeight="1">
      <c r="A95" s="134">
        <f t="shared" ref="A95:A104" si="77">IF(A94="",A93+1,A94+1)</f>
        <v>46</v>
      </c>
      <c r="B95" s="108"/>
      <c r="C95" s="96"/>
      <c r="D95" s="155"/>
      <c r="E95" s="82"/>
      <c r="F95" s="109"/>
      <c r="G95" s="83"/>
      <c r="H95" s="82"/>
      <c r="I95" s="110"/>
      <c r="J95" s="85"/>
      <c r="K95" s="85"/>
      <c r="L95" s="180">
        <f t="shared" ref="L95:L104" si="78">J95-K95</f>
        <v>0</v>
      </c>
      <c r="M95" s="84"/>
      <c r="N95" s="85"/>
      <c r="O95" s="86">
        <f t="shared" ref="O95:O104" si="79">L95+M95+N95</f>
        <v>0</v>
      </c>
      <c r="P95" s="142"/>
      <c r="Q95" s="87"/>
      <c r="R95" s="143">
        <f t="shared" ref="R95:R104" si="80">L95+P95+Q95</f>
        <v>0</v>
      </c>
      <c r="S95" s="88" t="str">
        <f t="shared" ref="S95:S104" si="81">IF(AND((O95=0),(R95&gt;0)),"O",IF(AND((M95&lt;0),(O95-R95&lt;0)),"O","X"))</f>
        <v>X</v>
      </c>
      <c r="T95" s="88"/>
      <c r="U95" s="88"/>
      <c r="V95" s="118"/>
      <c r="W95" s="89"/>
      <c r="Y95" s="106"/>
      <c r="Z95" s="84">
        <f t="shared" si="58"/>
        <v>0</v>
      </c>
      <c r="AA95" s="84">
        <f t="shared" si="59"/>
        <v>0</v>
      </c>
      <c r="AB95" s="89" t="str">
        <f t="shared" si="56"/>
        <v>OK</v>
      </c>
      <c r="AD95" s="89"/>
      <c r="AE95" s="84">
        <f t="shared" si="60"/>
        <v>0</v>
      </c>
      <c r="AF95" s="84">
        <f t="shared" si="61"/>
        <v>0</v>
      </c>
      <c r="AG95" s="89" t="str">
        <f t="shared" si="57"/>
        <v>OK</v>
      </c>
      <c r="AI95" s="107" t="str">
        <f t="shared" si="62"/>
        <v/>
      </c>
      <c r="AK95" s="96" t="str">
        <f t="shared" si="63"/>
        <v/>
      </c>
      <c r="AL95" s="88" t="str">
        <f t="shared" si="64"/>
        <v/>
      </c>
      <c r="AN95" s="89" t="str">
        <f t="array" ref="AN95">IF(D95="","",INDEX([1]구분표!$I$2:$I$311, MATCH(1,([1]구분표!$E$2:$E$311='1추일출 '!C95)*([1]구분표!$F$2:$F$311='1추일출 '!D95)*([1]구분표!$G$2:$G$311='1추일출 '!B95),0)))</f>
        <v/>
      </c>
      <c r="AP95" s="89"/>
    </row>
    <row r="96" spans="1:43" ht="60" hidden="1" customHeight="1">
      <c r="A96" s="134">
        <f t="shared" si="77"/>
        <v>47</v>
      </c>
      <c r="B96" s="108"/>
      <c r="C96" s="96"/>
      <c r="D96" s="155"/>
      <c r="E96" s="82"/>
      <c r="F96" s="109"/>
      <c r="G96" s="83"/>
      <c r="H96" s="82"/>
      <c r="I96" s="110"/>
      <c r="J96" s="85"/>
      <c r="K96" s="85"/>
      <c r="L96" s="180">
        <f t="shared" si="78"/>
        <v>0</v>
      </c>
      <c r="M96" s="84"/>
      <c r="N96" s="85"/>
      <c r="O96" s="86">
        <f t="shared" si="79"/>
        <v>0</v>
      </c>
      <c r="P96" s="142"/>
      <c r="Q96" s="87"/>
      <c r="R96" s="143">
        <f t="shared" si="80"/>
        <v>0</v>
      </c>
      <c r="S96" s="88" t="str">
        <f t="shared" si="81"/>
        <v>X</v>
      </c>
      <c r="T96" s="88"/>
      <c r="U96" s="88"/>
      <c r="V96" s="128"/>
      <c r="W96" s="89"/>
      <c r="Y96" s="106"/>
      <c r="Z96" s="84">
        <f t="shared" si="58"/>
        <v>0</v>
      </c>
      <c r="AA96" s="84">
        <f t="shared" si="59"/>
        <v>0</v>
      </c>
      <c r="AB96" s="89" t="str">
        <f t="shared" si="56"/>
        <v>OK</v>
      </c>
      <c r="AD96" s="89"/>
      <c r="AE96" s="84">
        <f t="shared" si="60"/>
        <v>0</v>
      </c>
      <c r="AF96" s="84">
        <f t="shared" si="61"/>
        <v>0</v>
      </c>
      <c r="AG96" s="89" t="str">
        <f t="shared" si="57"/>
        <v>OK</v>
      </c>
      <c r="AI96" s="107" t="str">
        <f t="shared" si="62"/>
        <v/>
      </c>
      <c r="AK96" s="96" t="str">
        <f t="shared" si="63"/>
        <v/>
      </c>
      <c r="AL96" s="88" t="str">
        <f t="shared" si="64"/>
        <v/>
      </c>
      <c r="AN96" s="89" t="str">
        <f t="array" ref="AN96">IF(D96="","",INDEX([1]구분표!$I$2:$I$311, MATCH(1,([1]구분표!$E$2:$E$311='1추일출 '!C96)*([1]구분표!$F$2:$F$311='1추일출 '!D96)*([1]구분표!$G$2:$G$311='1추일출 '!B96),0)))</f>
        <v/>
      </c>
      <c r="AP96" s="89"/>
    </row>
    <row r="97" spans="1:42" ht="60" hidden="1" customHeight="1">
      <c r="A97" s="134">
        <f t="shared" si="77"/>
        <v>48</v>
      </c>
      <c r="B97" s="108"/>
      <c r="C97" s="96"/>
      <c r="D97" s="155"/>
      <c r="E97" s="82"/>
      <c r="F97" s="109"/>
      <c r="G97" s="83"/>
      <c r="H97" s="82"/>
      <c r="I97" s="110"/>
      <c r="J97" s="85"/>
      <c r="K97" s="85"/>
      <c r="L97" s="180">
        <f t="shared" si="78"/>
        <v>0</v>
      </c>
      <c r="M97" s="84"/>
      <c r="N97" s="85"/>
      <c r="O97" s="86">
        <f t="shared" si="79"/>
        <v>0</v>
      </c>
      <c r="P97" s="142"/>
      <c r="Q97" s="87"/>
      <c r="R97" s="143">
        <f t="shared" si="80"/>
        <v>0</v>
      </c>
      <c r="S97" s="88" t="str">
        <f t="shared" si="81"/>
        <v>X</v>
      </c>
      <c r="T97" s="88"/>
      <c r="U97" s="88"/>
      <c r="V97" s="128"/>
      <c r="W97" s="89"/>
      <c r="Y97" s="106"/>
      <c r="Z97" s="84">
        <f t="shared" si="58"/>
        <v>0</v>
      </c>
      <c r="AA97" s="84">
        <f t="shared" si="59"/>
        <v>0</v>
      </c>
      <c r="AB97" s="89" t="str">
        <f t="shared" si="56"/>
        <v>OK</v>
      </c>
      <c r="AD97" s="89"/>
      <c r="AE97" s="84">
        <f t="shared" si="60"/>
        <v>0</v>
      </c>
      <c r="AF97" s="84">
        <f t="shared" si="61"/>
        <v>0</v>
      </c>
      <c r="AG97" s="89" t="str">
        <f t="shared" si="57"/>
        <v>OK</v>
      </c>
      <c r="AI97" s="107" t="str">
        <f t="shared" si="62"/>
        <v/>
      </c>
      <c r="AK97" s="96" t="str">
        <f t="shared" si="63"/>
        <v/>
      </c>
      <c r="AL97" s="88" t="str">
        <f t="shared" si="64"/>
        <v/>
      </c>
      <c r="AN97" s="89" t="str">
        <f t="array" ref="AN97">IF(D97="","",INDEX([1]구분표!$I$2:$I$311, MATCH(1,([1]구분표!$E$2:$E$311='1추일출 '!C97)*([1]구분표!$F$2:$F$311='1추일출 '!D97)*([1]구분표!$G$2:$G$311='1추일출 '!B97),0)))</f>
        <v/>
      </c>
      <c r="AP97" s="89"/>
    </row>
    <row r="98" spans="1:42" ht="60" hidden="1" customHeight="1">
      <c r="A98" s="134">
        <f t="shared" si="77"/>
        <v>49</v>
      </c>
      <c r="B98" s="108"/>
      <c r="C98" s="96"/>
      <c r="D98" s="155"/>
      <c r="E98" s="82"/>
      <c r="F98" s="109"/>
      <c r="G98" s="83"/>
      <c r="H98" s="82"/>
      <c r="I98" s="110"/>
      <c r="J98" s="85"/>
      <c r="K98" s="85"/>
      <c r="L98" s="180">
        <f t="shared" si="78"/>
        <v>0</v>
      </c>
      <c r="M98" s="84"/>
      <c r="N98" s="85"/>
      <c r="O98" s="86">
        <f t="shared" si="79"/>
        <v>0</v>
      </c>
      <c r="P98" s="142"/>
      <c r="Q98" s="87"/>
      <c r="R98" s="143">
        <f t="shared" si="80"/>
        <v>0</v>
      </c>
      <c r="S98" s="88" t="str">
        <f t="shared" si="81"/>
        <v>X</v>
      </c>
      <c r="T98" s="88"/>
      <c r="U98" s="88"/>
      <c r="V98" s="128"/>
      <c r="W98" s="89"/>
      <c r="Y98" s="106"/>
      <c r="Z98" s="84">
        <f t="shared" si="58"/>
        <v>0</v>
      </c>
      <c r="AA98" s="84">
        <f t="shared" si="59"/>
        <v>0</v>
      </c>
      <c r="AB98" s="89" t="str">
        <f t="shared" si="56"/>
        <v>OK</v>
      </c>
      <c r="AD98" s="89"/>
      <c r="AE98" s="84">
        <f t="shared" si="60"/>
        <v>0</v>
      </c>
      <c r="AF98" s="84">
        <f t="shared" si="61"/>
        <v>0</v>
      </c>
      <c r="AG98" s="89" t="str">
        <f t="shared" si="57"/>
        <v>OK</v>
      </c>
      <c r="AI98" s="107" t="str">
        <f t="shared" si="62"/>
        <v/>
      </c>
      <c r="AK98" s="96" t="str">
        <f t="shared" si="63"/>
        <v/>
      </c>
      <c r="AL98" s="88" t="str">
        <f t="shared" si="64"/>
        <v/>
      </c>
      <c r="AN98" s="89" t="str">
        <f t="array" ref="AN98">IF(D98="","",INDEX([1]구분표!$I$2:$I$311, MATCH(1,([1]구분표!$E$2:$E$311='1추일출 '!C98)*([1]구분표!$F$2:$F$311='1추일출 '!D98)*([1]구분표!$G$2:$G$311='1추일출 '!B98),0)))</f>
        <v/>
      </c>
      <c r="AP98" s="89"/>
    </row>
    <row r="99" spans="1:42" ht="60" hidden="1" customHeight="1">
      <c r="A99" s="134">
        <f t="shared" si="77"/>
        <v>50</v>
      </c>
      <c r="B99" s="108"/>
      <c r="C99" s="96"/>
      <c r="D99" s="155"/>
      <c r="E99" s="82"/>
      <c r="F99" s="109"/>
      <c r="G99" s="83"/>
      <c r="H99" s="82"/>
      <c r="I99" s="110"/>
      <c r="J99" s="85"/>
      <c r="K99" s="85"/>
      <c r="L99" s="180">
        <f t="shared" si="78"/>
        <v>0</v>
      </c>
      <c r="M99" s="84"/>
      <c r="N99" s="85"/>
      <c r="O99" s="86">
        <f t="shared" si="79"/>
        <v>0</v>
      </c>
      <c r="P99" s="142"/>
      <c r="Q99" s="87"/>
      <c r="R99" s="143">
        <f t="shared" si="80"/>
        <v>0</v>
      </c>
      <c r="S99" s="88" t="str">
        <f t="shared" si="81"/>
        <v>X</v>
      </c>
      <c r="T99" s="88"/>
      <c r="U99" s="88"/>
      <c r="V99" s="128"/>
      <c r="W99" s="89"/>
      <c r="Y99" s="106"/>
      <c r="Z99" s="84">
        <f t="shared" si="58"/>
        <v>0</v>
      </c>
      <c r="AA99" s="84">
        <f t="shared" si="59"/>
        <v>0</v>
      </c>
      <c r="AB99" s="89" t="str">
        <f t="shared" si="56"/>
        <v>OK</v>
      </c>
      <c r="AD99" s="89"/>
      <c r="AE99" s="84">
        <f t="shared" si="60"/>
        <v>0</v>
      </c>
      <c r="AF99" s="84">
        <f t="shared" si="61"/>
        <v>0</v>
      </c>
      <c r="AG99" s="89" t="str">
        <f t="shared" si="57"/>
        <v>OK</v>
      </c>
      <c r="AI99" s="107" t="str">
        <f t="shared" si="62"/>
        <v/>
      </c>
      <c r="AK99" s="96" t="str">
        <f t="shared" si="63"/>
        <v/>
      </c>
      <c r="AL99" s="88" t="str">
        <f t="shared" si="64"/>
        <v/>
      </c>
      <c r="AN99" s="89" t="str">
        <f t="array" ref="AN99">IF(D99="","",INDEX([1]구분표!$I$2:$I$311, MATCH(1,([1]구분표!$E$2:$E$311='1추일출 '!C99)*([1]구분표!$F$2:$F$311='1추일출 '!D99)*([1]구분표!$G$2:$G$311='1추일출 '!B99),0)))</f>
        <v/>
      </c>
      <c r="AP99" s="89"/>
    </row>
    <row r="100" spans="1:42" ht="60" hidden="1" customHeight="1">
      <c r="A100" s="134">
        <f t="shared" si="77"/>
        <v>51</v>
      </c>
      <c r="B100" s="108"/>
      <c r="C100" s="96"/>
      <c r="D100" s="155"/>
      <c r="E100" s="82"/>
      <c r="F100" s="109"/>
      <c r="G100" s="83"/>
      <c r="H100" s="82"/>
      <c r="I100" s="110"/>
      <c r="J100" s="85"/>
      <c r="K100" s="85"/>
      <c r="L100" s="180">
        <f t="shared" si="78"/>
        <v>0</v>
      </c>
      <c r="M100" s="84"/>
      <c r="N100" s="85"/>
      <c r="O100" s="86">
        <f t="shared" si="79"/>
        <v>0</v>
      </c>
      <c r="P100" s="142"/>
      <c r="Q100" s="87"/>
      <c r="R100" s="143">
        <f t="shared" si="80"/>
        <v>0</v>
      </c>
      <c r="S100" s="88" t="str">
        <f t="shared" si="81"/>
        <v>X</v>
      </c>
      <c r="T100" s="88"/>
      <c r="U100" s="88"/>
      <c r="V100" s="128"/>
      <c r="W100" s="89"/>
      <c r="Y100" s="106"/>
      <c r="Z100" s="84">
        <f t="shared" si="58"/>
        <v>0</v>
      </c>
      <c r="AA100" s="84">
        <f t="shared" si="59"/>
        <v>0</v>
      </c>
      <c r="AB100" s="89" t="str">
        <f t="shared" si="56"/>
        <v>OK</v>
      </c>
      <c r="AD100" s="89"/>
      <c r="AE100" s="84">
        <f t="shared" si="60"/>
        <v>0</v>
      </c>
      <c r="AF100" s="84">
        <f t="shared" si="61"/>
        <v>0</v>
      </c>
      <c r="AG100" s="89" t="str">
        <f t="shared" si="57"/>
        <v>OK</v>
      </c>
      <c r="AI100" s="107" t="str">
        <f t="shared" si="62"/>
        <v/>
      </c>
      <c r="AK100" s="96" t="str">
        <f t="shared" si="63"/>
        <v/>
      </c>
      <c r="AL100" s="88" t="str">
        <f t="shared" si="64"/>
        <v/>
      </c>
      <c r="AN100" s="89" t="str">
        <f t="array" ref="AN100">IF(D100="","",INDEX([1]구분표!$I$2:$I$311, MATCH(1,([1]구분표!$E$2:$E$311='1추일출 '!C100)*([1]구분표!$F$2:$F$311='1추일출 '!D100)*([1]구분표!$G$2:$G$311='1추일출 '!B100),0)))</f>
        <v/>
      </c>
      <c r="AP100" s="89"/>
    </row>
    <row r="101" spans="1:42" ht="60" hidden="1" customHeight="1">
      <c r="A101" s="134">
        <f t="shared" si="77"/>
        <v>52</v>
      </c>
      <c r="B101" s="108"/>
      <c r="C101" s="96"/>
      <c r="D101" s="155"/>
      <c r="E101" s="82"/>
      <c r="F101" s="109"/>
      <c r="G101" s="83"/>
      <c r="H101" s="82"/>
      <c r="I101" s="110"/>
      <c r="J101" s="85"/>
      <c r="K101" s="85"/>
      <c r="L101" s="180">
        <f t="shared" si="78"/>
        <v>0</v>
      </c>
      <c r="M101" s="84"/>
      <c r="N101" s="85"/>
      <c r="O101" s="86">
        <f t="shared" si="79"/>
        <v>0</v>
      </c>
      <c r="P101" s="142"/>
      <c r="Q101" s="87"/>
      <c r="R101" s="143">
        <f t="shared" si="80"/>
        <v>0</v>
      </c>
      <c r="S101" s="88" t="str">
        <f t="shared" si="81"/>
        <v>X</v>
      </c>
      <c r="T101" s="88"/>
      <c r="U101" s="88"/>
      <c r="V101" s="128"/>
      <c r="W101" s="89"/>
      <c r="Y101" s="106"/>
      <c r="Z101" s="84">
        <f t="shared" si="58"/>
        <v>0</v>
      </c>
      <c r="AA101" s="84">
        <f t="shared" si="59"/>
        <v>0</v>
      </c>
      <c r="AB101" s="89" t="str">
        <f t="shared" si="56"/>
        <v>OK</v>
      </c>
      <c r="AD101" s="89"/>
      <c r="AE101" s="84">
        <f t="shared" si="60"/>
        <v>0</v>
      </c>
      <c r="AF101" s="84">
        <f t="shared" si="61"/>
        <v>0</v>
      </c>
      <c r="AG101" s="89" t="str">
        <f t="shared" si="57"/>
        <v>OK</v>
      </c>
      <c r="AI101" s="107" t="str">
        <f t="shared" si="62"/>
        <v/>
      </c>
      <c r="AK101" s="96" t="str">
        <f t="shared" si="63"/>
        <v/>
      </c>
      <c r="AL101" s="88" t="str">
        <f t="shared" si="64"/>
        <v/>
      </c>
      <c r="AN101" s="89" t="str">
        <f t="array" ref="AN101">IF(D101="","",INDEX([1]구분표!$I$2:$I$311, MATCH(1,([1]구분표!$E$2:$E$311='1추일출 '!C101)*([1]구분표!$F$2:$F$311='1추일출 '!D101)*([1]구분표!$G$2:$G$311='1추일출 '!B101),0)))</f>
        <v/>
      </c>
      <c r="AP101" s="89"/>
    </row>
    <row r="102" spans="1:42" ht="60" hidden="1" customHeight="1">
      <c r="A102" s="134">
        <f t="shared" si="77"/>
        <v>53</v>
      </c>
      <c r="B102" s="108"/>
      <c r="C102" s="96"/>
      <c r="D102" s="155"/>
      <c r="E102" s="82"/>
      <c r="F102" s="109"/>
      <c r="G102" s="83"/>
      <c r="H102" s="82"/>
      <c r="I102" s="110"/>
      <c r="J102" s="85"/>
      <c r="K102" s="85"/>
      <c r="L102" s="180">
        <f t="shared" si="78"/>
        <v>0</v>
      </c>
      <c r="M102" s="84"/>
      <c r="N102" s="85"/>
      <c r="O102" s="86">
        <f t="shared" si="79"/>
        <v>0</v>
      </c>
      <c r="P102" s="142"/>
      <c r="Q102" s="87"/>
      <c r="R102" s="143">
        <f t="shared" si="80"/>
        <v>0</v>
      </c>
      <c r="S102" s="88" t="str">
        <f t="shared" si="81"/>
        <v>X</v>
      </c>
      <c r="T102" s="88"/>
      <c r="U102" s="88"/>
      <c r="V102" s="128"/>
      <c r="W102" s="89"/>
      <c r="Y102" s="106"/>
      <c r="Z102" s="84">
        <f t="shared" si="58"/>
        <v>0</v>
      </c>
      <c r="AA102" s="84">
        <f t="shared" si="59"/>
        <v>0</v>
      </c>
      <c r="AB102" s="89" t="str">
        <f t="shared" ref="AB102:AB116" si="82">IF(SUM($M102:$N102)=SUM($Z102:$AA102),"OK","검토")</f>
        <v>OK</v>
      </c>
      <c r="AD102" s="89"/>
      <c r="AE102" s="84">
        <f t="shared" si="60"/>
        <v>0</v>
      </c>
      <c r="AF102" s="84">
        <f t="shared" si="61"/>
        <v>0</v>
      </c>
      <c r="AG102" s="89" t="str">
        <f t="shared" ref="AG102:AG133" si="83">IF(SUM(P102:Q102)=SUM(AE102:AF102),"OK","검토")</f>
        <v>OK</v>
      </c>
      <c r="AI102" s="107" t="str">
        <f t="shared" si="62"/>
        <v/>
      </c>
      <c r="AK102" s="96" t="str">
        <f t="shared" si="63"/>
        <v/>
      </c>
      <c r="AL102" s="88" t="str">
        <f t="shared" si="64"/>
        <v/>
      </c>
      <c r="AN102" s="89" t="str">
        <f t="array" ref="AN102">IF(D102="","",INDEX([1]구분표!$I$2:$I$311, MATCH(1,([1]구분표!$E$2:$E$311='1추일출 '!C102)*([1]구분표!$F$2:$F$311='1추일출 '!D102)*([1]구분표!$G$2:$G$311='1추일출 '!B102),0)))</f>
        <v/>
      </c>
      <c r="AP102" s="89"/>
    </row>
    <row r="103" spans="1:42" ht="60" hidden="1" customHeight="1">
      <c r="A103" s="134">
        <f t="shared" si="77"/>
        <v>54</v>
      </c>
      <c r="B103" s="108"/>
      <c r="C103" s="96"/>
      <c r="D103" s="155"/>
      <c r="E103" s="82"/>
      <c r="F103" s="109"/>
      <c r="G103" s="83"/>
      <c r="H103" s="82"/>
      <c r="I103" s="110"/>
      <c r="J103" s="85"/>
      <c r="K103" s="85"/>
      <c r="L103" s="180">
        <f t="shared" si="78"/>
        <v>0</v>
      </c>
      <c r="M103" s="84"/>
      <c r="N103" s="85"/>
      <c r="O103" s="86">
        <f t="shared" si="79"/>
        <v>0</v>
      </c>
      <c r="P103" s="142"/>
      <c r="Q103" s="87"/>
      <c r="R103" s="143">
        <f t="shared" si="80"/>
        <v>0</v>
      </c>
      <c r="S103" s="88" t="str">
        <f t="shared" si="81"/>
        <v>X</v>
      </c>
      <c r="T103" s="88"/>
      <c r="U103" s="88"/>
      <c r="V103" s="128"/>
      <c r="W103" s="89"/>
      <c r="Y103" s="106"/>
      <c r="Z103" s="84">
        <f t="shared" ref="Z103:Z116" si="84">IF($Y103&lt;&gt;"도비",IF($W103="국도비","직접입력",SUM($M103:$N103)),)</f>
        <v>0</v>
      </c>
      <c r="AA103" s="84">
        <f t="shared" ref="AA103:AA116" si="85">IF($Y103="도비",SUM($M103:$N103),IF($W103="국도비","직접입력",SUM($M103:$N103)-$Z103))</f>
        <v>0</v>
      </c>
      <c r="AB103" s="89" t="str">
        <f t="shared" si="82"/>
        <v>OK</v>
      </c>
      <c r="AD103" s="89"/>
      <c r="AE103" s="84">
        <f t="shared" ref="AE103:AE116" si="86">IF($Y103&lt;&gt;"도비",IF($W103="국도비","직접입력",SUM($P103:$Q103)),)</f>
        <v>0</v>
      </c>
      <c r="AF103" s="84">
        <f t="shared" ref="AF103:AF134" si="87">IF($Y103="도비",SUM(P103:Q103),IF($W103="국도비","직접입력",SUM(P103:Q103)-AE103))</f>
        <v>0</v>
      </c>
      <c r="AG103" s="89" t="str">
        <f t="shared" si="83"/>
        <v>OK</v>
      </c>
      <c r="AI103" s="107" t="str">
        <f t="shared" ref="AI103:AI116" si="88">IF(Y103="","",IF(Y103="도비","세입없음","직접입력"))</f>
        <v/>
      </c>
      <c r="AK103" s="96" t="str">
        <f t="shared" ref="AK103:AK116" si="89">IF(AI103="","",COUNTIF($AI$7:$AI$116,AI103))</f>
        <v/>
      </c>
      <c r="AL103" s="88" t="str">
        <f t="shared" ref="AL103:AL116" si="90">IF(Y103="","",IF(AND(Y103="도비",AI103="세입없음"),"OK",IF(AND(Y103&lt;&gt;"도비",AI103&lt;&gt;""),"OK","@@")))</f>
        <v/>
      </c>
      <c r="AN103" s="89" t="str">
        <f t="array" ref="AN103">IF(D103="","",INDEX([1]구분표!$I$2:$I$311, MATCH(1,([1]구분표!$E$2:$E$311='1추일출 '!C103)*([1]구분표!$F$2:$F$311='1추일출 '!D103)*([1]구분표!$G$2:$G$311='1추일출 '!B103),0)))</f>
        <v/>
      </c>
      <c r="AP103" s="89"/>
    </row>
    <row r="104" spans="1:42" ht="60" hidden="1" customHeight="1">
      <c r="A104" s="134">
        <f t="shared" si="77"/>
        <v>55</v>
      </c>
      <c r="B104" s="108"/>
      <c r="C104" s="96"/>
      <c r="D104" s="155"/>
      <c r="E104" s="82"/>
      <c r="F104" s="109"/>
      <c r="G104" s="83"/>
      <c r="H104" s="82"/>
      <c r="I104" s="110"/>
      <c r="J104" s="85"/>
      <c r="K104" s="85"/>
      <c r="L104" s="180">
        <f t="shared" si="78"/>
        <v>0</v>
      </c>
      <c r="M104" s="84"/>
      <c r="N104" s="85"/>
      <c r="O104" s="86">
        <f t="shared" si="79"/>
        <v>0</v>
      </c>
      <c r="P104" s="142"/>
      <c r="Q104" s="87"/>
      <c r="R104" s="143">
        <f t="shared" si="80"/>
        <v>0</v>
      </c>
      <c r="S104" s="88" t="str">
        <f t="shared" si="81"/>
        <v>X</v>
      </c>
      <c r="T104" s="88"/>
      <c r="U104" s="88"/>
      <c r="V104" s="128"/>
      <c r="W104" s="89"/>
      <c r="Y104" s="106"/>
      <c r="Z104" s="84">
        <f t="shared" si="84"/>
        <v>0</v>
      </c>
      <c r="AA104" s="84">
        <f t="shared" si="85"/>
        <v>0</v>
      </c>
      <c r="AB104" s="89" t="str">
        <f t="shared" si="82"/>
        <v>OK</v>
      </c>
      <c r="AD104" s="89"/>
      <c r="AE104" s="84">
        <f t="shared" si="86"/>
        <v>0</v>
      </c>
      <c r="AF104" s="84">
        <f t="shared" si="87"/>
        <v>0</v>
      </c>
      <c r="AG104" s="89" t="str">
        <f t="shared" si="83"/>
        <v>OK</v>
      </c>
      <c r="AI104" s="107" t="str">
        <f t="shared" si="88"/>
        <v/>
      </c>
      <c r="AK104" s="96" t="str">
        <f t="shared" si="89"/>
        <v/>
      </c>
      <c r="AL104" s="88" t="str">
        <f t="shared" si="90"/>
        <v/>
      </c>
      <c r="AN104" s="89" t="str">
        <f t="array" ref="AN104">IF(D104="","",INDEX([1]구분표!$I$2:$I$311, MATCH(1,([1]구분표!$E$2:$E$311='1추일출 '!C104)*([1]구분표!$F$2:$F$311='1추일출 '!D104)*([1]구분표!$G$2:$G$311='1추일출 '!B104),0)))</f>
        <v/>
      </c>
      <c r="AP104" s="89"/>
    </row>
    <row r="105" spans="1:42" ht="60" hidden="1" customHeight="1">
      <c r="A105" s="133"/>
      <c r="B105" s="98" t="s">
        <v>611</v>
      </c>
      <c r="C105" s="99"/>
      <c r="D105" s="100"/>
      <c r="E105" s="99"/>
      <c r="F105" s="113"/>
      <c r="G105" s="100"/>
      <c r="H105" s="99"/>
      <c r="I105" s="112"/>
      <c r="J105" s="115">
        <f>SUBTOTAL(9,J106:J116)</f>
        <v>0</v>
      </c>
      <c r="K105" s="115">
        <f>SUBTOTAL(9,K106:K116)</f>
        <v>0</v>
      </c>
      <c r="L105" s="114">
        <f>SUBTOTAL(9,L106:L116)</f>
        <v>0</v>
      </c>
      <c r="M105" s="114">
        <f>SUBTOTAL(9,M106:M116)</f>
        <v>0</v>
      </c>
      <c r="N105" s="114">
        <f>SUBTOTAL(9,N106:N116)</f>
        <v>0</v>
      </c>
      <c r="O105" s="141">
        <f>SUBTOTAL(9,O106:O115)</f>
        <v>0</v>
      </c>
      <c r="P105" s="114">
        <f>SUBTOTAL(9,P106:P116)</f>
        <v>0</v>
      </c>
      <c r="Q105" s="114">
        <f>SUBTOTAL(9,Q106:Q116)</f>
        <v>0</v>
      </c>
      <c r="R105" s="132">
        <f>SUBTOTAL(9,R106:R115)</f>
        <v>0</v>
      </c>
      <c r="S105" s="104"/>
      <c r="T105" s="104"/>
      <c r="U105" s="104"/>
      <c r="V105" s="105"/>
      <c r="W105" s="89"/>
      <c r="Y105" s="106"/>
      <c r="Z105" s="84">
        <f t="shared" si="84"/>
        <v>0</v>
      </c>
      <c r="AA105" s="84">
        <f t="shared" si="85"/>
        <v>0</v>
      </c>
      <c r="AB105" s="89" t="str">
        <f t="shared" si="82"/>
        <v>OK</v>
      </c>
      <c r="AD105" s="89"/>
      <c r="AE105" s="84">
        <f t="shared" si="86"/>
        <v>0</v>
      </c>
      <c r="AF105" s="84">
        <f t="shared" si="87"/>
        <v>0</v>
      </c>
      <c r="AG105" s="89" t="str">
        <f t="shared" si="83"/>
        <v>OK</v>
      </c>
      <c r="AI105" s="107" t="str">
        <f t="shared" si="88"/>
        <v/>
      </c>
      <c r="AK105" s="96" t="str">
        <f t="shared" si="89"/>
        <v/>
      </c>
      <c r="AL105" s="88" t="str">
        <f t="shared" si="90"/>
        <v/>
      </c>
      <c r="AN105" s="89" t="str">
        <f t="array" ref="AN105">IF(D105="","",INDEX([1]구분표!$I$2:$I$311, MATCH(1,([1]구분표!$E$2:$E$311='1추일출 '!C105)*([1]구분표!$F$2:$F$311='1추일출 '!D105)*([1]구분표!$G$2:$G$311='1추일출 '!B105),0)))</f>
        <v/>
      </c>
      <c r="AP105" s="89"/>
    </row>
    <row r="106" spans="1:42" ht="60" hidden="1" customHeight="1">
      <c r="A106" s="134">
        <f t="shared" ref="A106:A116" si="91">IF(A105="",A104+1,A105+1)</f>
        <v>56</v>
      </c>
      <c r="B106" s="108"/>
      <c r="C106" s="96"/>
      <c r="D106" s="155"/>
      <c r="E106" s="82"/>
      <c r="F106" s="109"/>
      <c r="G106" s="83"/>
      <c r="H106" s="82"/>
      <c r="I106" s="110"/>
      <c r="J106" s="85"/>
      <c r="K106" s="85"/>
      <c r="L106" s="180">
        <f t="shared" ref="L106:L116" si="92">J106-K106</f>
        <v>0</v>
      </c>
      <c r="M106" s="84"/>
      <c r="N106" s="85"/>
      <c r="O106" s="86">
        <f t="shared" ref="O106:O116" si="93">L106+M106+N106</f>
        <v>0</v>
      </c>
      <c r="P106" s="142"/>
      <c r="Q106" s="87"/>
      <c r="R106" s="143">
        <f t="shared" ref="R106:R116" si="94">L106+P106+Q106</f>
        <v>0</v>
      </c>
      <c r="S106" s="88" t="str">
        <f t="shared" ref="S106:S116" si="95">IF(AND((O106=0),(R106&gt;0)),"O",IF(AND((M106&lt;0),(O106-R106&lt;0)),"O","X"))</f>
        <v>X</v>
      </c>
      <c r="T106" s="88"/>
      <c r="U106" s="88"/>
      <c r="V106" s="128"/>
      <c r="W106" s="89"/>
      <c r="Y106" s="106"/>
      <c r="Z106" s="84">
        <f t="shared" si="84"/>
        <v>0</v>
      </c>
      <c r="AA106" s="84">
        <f t="shared" si="85"/>
        <v>0</v>
      </c>
      <c r="AB106" s="89" t="str">
        <f t="shared" si="82"/>
        <v>OK</v>
      </c>
      <c r="AD106" s="89"/>
      <c r="AE106" s="84">
        <f t="shared" si="86"/>
        <v>0</v>
      </c>
      <c r="AF106" s="84">
        <f t="shared" si="87"/>
        <v>0</v>
      </c>
      <c r="AG106" s="89" t="str">
        <f t="shared" si="83"/>
        <v>OK</v>
      </c>
      <c r="AI106" s="107" t="str">
        <f t="shared" si="88"/>
        <v/>
      </c>
      <c r="AK106" s="96" t="str">
        <f t="shared" si="89"/>
        <v/>
      </c>
      <c r="AL106" s="88" t="str">
        <f t="shared" si="90"/>
        <v/>
      </c>
      <c r="AN106" s="89" t="str">
        <f t="array" ref="AN106">IF(D106="","",INDEX([1]구분표!$I$2:$I$311, MATCH(1,([1]구분표!$E$2:$E$311='1추일출 '!C106)*([1]구분표!$F$2:$F$311='1추일출 '!D106)*([1]구분표!$G$2:$G$311='1추일출 '!B106),0)))</f>
        <v/>
      </c>
      <c r="AP106" s="89"/>
    </row>
    <row r="107" spans="1:42" ht="60" hidden="1" customHeight="1">
      <c r="A107" s="134">
        <f t="shared" si="91"/>
        <v>57</v>
      </c>
      <c r="B107" s="108"/>
      <c r="C107" s="96"/>
      <c r="D107" s="155"/>
      <c r="E107" s="82"/>
      <c r="F107" s="109"/>
      <c r="G107" s="83"/>
      <c r="H107" s="82"/>
      <c r="I107" s="110"/>
      <c r="J107" s="85"/>
      <c r="K107" s="85"/>
      <c r="L107" s="180">
        <f t="shared" si="92"/>
        <v>0</v>
      </c>
      <c r="M107" s="84"/>
      <c r="N107" s="85"/>
      <c r="O107" s="86">
        <f t="shared" si="93"/>
        <v>0</v>
      </c>
      <c r="P107" s="142"/>
      <c r="Q107" s="87"/>
      <c r="R107" s="143">
        <f t="shared" si="94"/>
        <v>0</v>
      </c>
      <c r="S107" s="88" t="str">
        <f t="shared" si="95"/>
        <v>X</v>
      </c>
      <c r="T107" s="88"/>
      <c r="U107" s="88"/>
      <c r="V107" s="128"/>
      <c r="W107" s="89"/>
      <c r="Y107" s="106"/>
      <c r="Z107" s="84">
        <f t="shared" si="84"/>
        <v>0</v>
      </c>
      <c r="AA107" s="84">
        <f t="shared" si="85"/>
        <v>0</v>
      </c>
      <c r="AB107" s="89" t="str">
        <f t="shared" si="82"/>
        <v>OK</v>
      </c>
      <c r="AD107" s="89"/>
      <c r="AE107" s="84">
        <f t="shared" si="86"/>
        <v>0</v>
      </c>
      <c r="AF107" s="84">
        <f t="shared" si="87"/>
        <v>0</v>
      </c>
      <c r="AG107" s="89" t="str">
        <f t="shared" si="83"/>
        <v>OK</v>
      </c>
      <c r="AI107" s="107" t="str">
        <f t="shared" si="88"/>
        <v/>
      </c>
      <c r="AK107" s="96" t="str">
        <f t="shared" si="89"/>
        <v/>
      </c>
      <c r="AL107" s="88" t="str">
        <f t="shared" si="90"/>
        <v/>
      </c>
      <c r="AN107" s="89" t="str">
        <f t="array" ref="AN107">IF(D107="","",INDEX([1]구분표!$I$2:$I$311, MATCH(1,([1]구분표!$E$2:$E$311='1추일출 '!C107)*([1]구분표!$F$2:$F$311='1추일출 '!D107)*([1]구분표!$G$2:$G$311='1추일출 '!B107),0)))</f>
        <v/>
      </c>
      <c r="AP107" s="89"/>
    </row>
    <row r="108" spans="1:42" ht="60" hidden="1" customHeight="1">
      <c r="A108" s="134">
        <f t="shared" si="91"/>
        <v>58</v>
      </c>
      <c r="B108" s="108"/>
      <c r="C108" s="96"/>
      <c r="D108" s="155"/>
      <c r="E108" s="82"/>
      <c r="F108" s="109"/>
      <c r="G108" s="83"/>
      <c r="H108" s="82"/>
      <c r="I108" s="110"/>
      <c r="J108" s="85"/>
      <c r="K108" s="85"/>
      <c r="L108" s="180">
        <f t="shared" si="92"/>
        <v>0</v>
      </c>
      <c r="M108" s="84"/>
      <c r="N108" s="85"/>
      <c r="O108" s="86">
        <f t="shared" si="93"/>
        <v>0</v>
      </c>
      <c r="P108" s="142"/>
      <c r="Q108" s="87"/>
      <c r="R108" s="143">
        <f t="shared" si="94"/>
        <v>0</v>
      </c>
      <c r="S108" s="88" t="str">
        <f t="shared" si="95"/>
        <v>X</v>
      </c>
      <c r="T108" s="88"/>
      <c r="U108" s="88"/>
      <c r="V108" s="128"/>
      <c r="W108" s="89"/>
      <c r="Y108" s="106"/>
      <c r="Z108" s="84">
        <f t="shared" si="84"/>
        <v>0</v>
      </c>
      <c r="AA108" s="84">
        <f t="shared" si="85"/>
        <v>0</v>
      </c>
      <c r="AB108" s="89" t="str">
        <f t="shared" si="82"/>
        <v>OK</v>
      </c>
      <c r="AD108" s="89"/>
      <c r="AE108" s="84">
        <f t="shared" si="86"/>
        <v>0</v>
      </c>
      <c r="AF108" s="84">
        <f t="shared" si="87"/>
        <v>0</v>
      </c>
      <c r="AG108" s="89" t="str">
        <f t="shared" si="83"/>
        <v>OK</v>
      </c>
      <c r="AI108" s="107" t="str">
        <f t="shared" si="88"/>
        <v/>
      </c>
      <c r="AK108" s="96" t="str">
        <f t="shared" si="89"/>
        <v/>
      </c>
      <c r="AL108" s="88" t="str">
        <f t="shared" si="90"/>
        <v/>
      </c>
      <c r="AN108" s="89" t="str">
        <f t="array" ref="AN108">IF(D108="","",INDEX([1]구분표!$I$2:$I$311, MATCH(1,([1]구분표!$E$2:$E$311='1추일출 '!C108)*([1]구분표!$F$2:$F$311='1추일출 '!D108)*([1]구분표!$G$2:$G$311='1추일출 '!B108),0)))</f>
        <v/>
      </c>
      <c r="AP108" s="89"/>
    </row>
    <row r="109" spans="1:42" ht="60" hidden="1" customHeight="1">
      <c r="A109" s="134">
        <f t="shared" si="91"/>
        <v>59</v>
      </c>
      <c r="B109" s="108"/>
      <c r="C109" s="96"/>
      <c r="D109" s="155"/>
      <c r="E109" s="82"/>
      <c r="F109" s="109"/>
      <c r="G109" s="83"/>
      <c r="H109" s="82"/>
      <c r="I109" s="110"/>
      <c r="J109" s="85"/>
      <c r="K109" s="85"/>
      <c r="L109" s="180">
        <f t="shared" si="92"/>
        <v>0</v>
      </c>
      <c r="M109" s="84"/>
      <c r="N109" s="85"/>
      <c r="O109" s="86">
        <f t="shared" si="93"/>
        <v>0</v>
      </c>
      <c r="P109" s="142"/>
      <c r="Q109" s="87"/>
      <c r="R109" s="143">
        <f t="shared" si="94"/>
        <v>0</v>
      </c>
      <c r="S109" s="88" t="str">
        <f t="shared" si="95"/>
        <v>X</v>
      </c>
      <c r="T109" s="88"/>
      <c r="U109" s="88"/>
      <c r="V109" s="128"/>
      <c r="W109" s="89"/>
      <c r="Y109" s="106"/>
      <c r="Z109" s="84">
        <f t="shared" si="84"/>
        <v>0</v>
      </c>
      <c r="AA109" s="84">
        <f t="shared" si="85"/>
        <v>0</v>
      </c>
      <c r="AB109" s="89" t="str">
        <f t="shared" si="82"/>
        <v>OK</v>
      </c>
      <c r="AD109" s="89"/>
      <c r="AE109" s="84">
        <f t="shared" si="86"/>
        <v>0</v>
      </c>
      <c r="AF109" s="84">
        <f t="shared" si="87"/>
        <v>0</v>
      </c>
      <c r="AG109" s="89" t="str">
        <f t="shared" si="83"/>
        <v>OK</v>
      </c>
      <c r="AI109" s="107" t="str">
        <f t="shared" si="88"/>
        <v/>
      </c>
      <c r="AK109" s="96" t="str">
        <f t="shared" si="89"/>
        <v/>
      </c>
      <c r="AL109" s="88" t="str">
        <f t="shared" si="90"/>
        <v/>
      </c>
      <c r="AN109" s="89" t="str">
        <f t="array" ref="AN109">IF(D109="","",INDEX([1]구분표!$I$2:$I$311, MATCH(1,([1]구분표!$E$2:$E$311='1추일출 '!C109)*([1]구분표!$F$2:$F$311='1추일출 '!D109)*([1]구분표!$G$2:$G$311='1추일출 '!B109),0)))</f>
        <v/>
      </c>
      <c r="AP109" s="89"/>
    </row>
    <row r="110" spans="1:42" ht="60" hidden="1" customHeight="1">
      <c r="A110" s="134">
        <f t="shared" si="91"/>
        <v>60</v>
      </c>
      <c r="B110" s="108"/>
      <c r="C110" s="96"/>
      <c r="D110" s="155"/>
      <c r="E110" s="82"/>
      <c r="F110" s="109"/>
      <c r="G110" s="83"/>
      <c r="H110" s="82"/>
      <c r="I110" s="110"/>
      <c r="J110" s="85"/>
      <c r="K110" s="85"/>
      <c r="L110" s="180">
        <f t="shared" si="92"/>
        <v>0</v>
      </c>
      <c r="M110" s="116"/>
      <c r="N110" s="117"/>
      <c r="O110" s="86">
        <f t="shared" si="93"/>
        <v>0</v>
      </c>
      <c r="P110" s="142"/>
      <c r="Q110" s="87"/>
      <c r="R110" s="143">
        <f t="shared" si="94"/>
        <v>0</v>
      </c>
      <c r="S110" s="88" t="str">
        <f t="shared" si="95"/>
        <v>X</v>
      </c>
      <c r="T110" s="88"/>
      <c r="U110" s="88"/>
      <c r="V110" s="128"/>
      <c r="W110" s="89"/>
      <c r="Y110" s="106"/>
      <c r="Z110" s="84">
        <f t="shared" si="84"/>
        <v>0</v>
      </c>
      <c r="AA110" s="84">
        <f t="shared" si="85"/>
        <v>0</v>
      </c>
      <c r="AB110" s="89" t="str">
        <f t="shared" si="82"/>
        <v>OK</v>
      </c>
      <c r="AD110" s="89"/>
      <c r="AE110" s="84">
        <f t="shared" si="86"/>
        <v>0</v>
      </c>
      <c r="AF110" s="84">
        <f t="shared" si="87"/>
        <v>0</v>
      </c>
      <c r="AG110" s="89" t="str">
        <f t="shared" si="83"/>
        <v>OK</v>
      </c>
      <c r="AI110" s="107" t="str">
        <f t="shared" si="88"/>
        <v/>
      </c>
      <c r="AK110" s="96" t="str">
        <f t="shared" si="89"/>
        <v/>
      </c>
      <c r="AL110" s="88" t="str">
        <f t="shared" si="90"/>
        <v/>
      </c>
      <c r="AN110" s="89" t="str">
        <f t="array" ref="AN110">IF(D110="","",INDEX([1]구분표!$I$2:$I$311, MATCH(1,([1]구분표!$E$2:$E$311='1추일출 '!C110)*([1]구분표!$F$2:$F$311='1추일출 '!D110)*([1]구분표!$G$2:$G$311='1추일출 '!B110),0)))</f>
        <v/>
      </c>
      <c r="AP110" s="89"/>
    </row>
    <row r="111" spans="1:42" ht="60" hidden="1" customHeight="1">
      <c r="A111" s="134">
        <f t="shared" si="91"/>
        <v>61</v>
      </c>
      <c r="B111" s="108"/>
      <c r="C111" s="96"/>
      <c r="D111" s="155"/>
      <c r="E111" s="82"/>
      <c r="F111" s="109"/>
      <c r="G111" s="83"/>
      <c r="H111" s="82"/>
      <c r="I111" s="110"/>
      <c r="J111" s="85"/>
      <c r="K111" s="85"/>
      <c r="L111" s="180">
        <f t="shared" si="92"/>
        <v>0</v>
      </c>
      <c r="M111" s="84"/>
      <c r="N111" s="85"/>
      <c r="O111" s="86">
        <f t="shared" si="93"/>
        <v>0</v>
      </c>
      <c r="P111" s="142"/>
      <c r="Q111" s="87"/>
      <c r="R111" s="143">
        <f t="shared" si="94"/>
        <v>0</v>
      </c>
      <c r="S111" s="88" t="str">
        <f t="shared" si="95"/>
        <v>X</v>
      </c>
      <c r="T111" s="88"/>
      <c r="U111" s="88"/>
      <c r="V111" s="128"/>
      <c r="W111" s="89"/>
      <c r="Y111" s="106"/>
      <c r="Z111" s="84">
        <f t="shared" si="84"/>
        <v>0</v>
      </c>
      <c r="AA111" s="84">
        <f t="shared" si="85"/>
        <v>0</v>
      </c>
      <c r="AB111" s="89" t="str">
        <f t="shared" si="82"/>
        <v>OK</v>
      </c>
      <c r="AD111" s="89"/>
      <c r="AE111" s="84">
        <f t="shared" si="86"/>
        <v>0</v>
      </c>
      <c r="AF111" s="84">
        <f t="shared" si="87"/>
        <v>0</v>
      </c>
      <c r="AG111" s="89" t="str">
        <f t="shared" si="83"/>
        <v>OK</v>
      </c>
      <c r="AI111" s="107" t="str">
        <f t="shared" si="88"/>
        <v/>
      </c>
      <c r="AK111" s="96" t="str">
        <f t="shared" si="89"/>
        <v/>
      </c>
      <c r="AL111" s="88" t="str">
        <f t="shared" si="90"/>
        <v/>
      </c>
      <c r="AN111" s="89" t="str">
        <f t="array" ref="AN111">IF(D111="","",INDEX([1]구분표!$I$2:$I$311, MATCH(1,([1]구분표!$E$2:$E$311='1추일출 '!C111)*([1]구분표!$F$2:$F$311='1추일출 '!D111)*([1]구분표!$G$2:$G$311='1추일출 '!B111),0)))</f>
        <v/>
      </c>
      <c r="AP111" s="89"/>
    </row>
    <row r="112" spans="1:42" ht="60" hidden="1" customHeight="1">
      <c r="A112" s="134">
        <f t="shared" si="91"/>
        <v>62</v>
      </c>
      <c r="B112" s="108"/>
      <c r="C112" s="96"/>
      <c r="D112" s="155"/>
      <c r="E112" s="82"/>
      <c r="F112" s="109"/>
      <c r="G112" s="83"/>
      <c r="H112" s="82"/>
      <c r="I112" s="110"/>
      <c r="J112" s="85"/>
      <c r="K112" s="85"/>
      <c r="L112" s="180">
        <f t="shared" si="92"/>
        <v>0</v>
      </c>
      <c r="M112" s="84"/>
      <c r="N112" s="85"/>
      <c r="O112" s="86">
        <f t="shared" si="93"/>
        <v>0</v>
      </c>
      <c r="P112" s="142"/>
      <c r="Q112" s="87"/>
      <c r="R112" s="143">
        <f t="shared" si="94"/>
        <v>0</v>
      </c>
      <c r="S112" s="88" t="str">
        <f t="shared" si="95"/>
        <v>X</v>
      </c>
      <c r="T112" s="88"/>
      <c r="U112" s="88"/>
      <c r="V112" s="128"/>
      <c r="W112" s="89"/>
      <c r="Y112" s="106"/>
      <c r="Z112" s="84">
        <f t="shared" si="84"/>
        <v>0</v>
      </c>
      <c r="AA112" s="84">
        <f t="shared" si="85"/>
        <v>0</v>
      </c>
      <c r="AB112" s="89" t="str">
        <f t="shared" si="82"/>
        <v>OK</v>
      </c>
      <c r="AD112" s="89"/>
      <c r="AE112" s="84">
        <f t="shared" si="86"/>
        <v>0</v>
      </c>
      <c r="AF112" s="84">
        <f t="shared" si="87"/>
        <v>0</v>
      </c>
      <c r="AG112" s="89" t="str">
        <f t="shared" si="83"/>
        <v>OK</v>
      </c>
      <c r="AI112" s="107" t="str">
        <f t="shared" si="88"/>
        <v/>
      </c>
      <c r="AK112" s="96" t="str">
        <f t="shared" si="89"/>
        <v/>
      </c>
      <c r="AL112" s="88" t="str">
        <f t="shared" si="90"/>
        <v/>
      </c>
      <c r="AN112" s="89" t="str">
        <f t="array" ref="AN112">IF(D112="","",INDEX([1]구분표!$I$2:$I$311, MATCH(1,([1]구분표!$E$2:$E$311='1추일출 '!C112)*([1]구분표!$F$2:$F$311='1추일출 '!D112)*([1]구분표!$G$2:$G$311='1추일출 '!B112),0)))</f>
        <v/>
      </c>
      <c r="AP112" s="89"/>
    </row>
    <row r="113" spans="1:42" ht="60" hidden="1" customHeight="1">
      <c r="A113" s="134">
        <f t="shared" si="91"/>
        <v>63</v>
      </c>
      <c r="B113" s="108"/>
      <c r="C113" s="96"/>
      <c r="D113" s="155"/>
      <c r="E113" s="82"/>
      <c r="F113" s="109"/>
      <c r="G113" s="83"/>
      <c r="H113" s="82"/>
      <c r="I113" s="110"/>
      <c r="J113" s="85"/>
      <c r="K113" s="85"/>
      <c r="L113" s="180">
        <f t="shared" si="92"/>
        <v>0</v>
      </c>
      <c r="M113" s="84"/>
      <c r="N113" s="85"/>
      <c r="O113" s="86">
        <f t="shared" si="93"/>
        <v>0</v>
      </c>
      <c r="P113" s="142"/>
      <c r="Q113" s="87"/>
      <c r="R113" s="143">
        <f t="shared" si="94"/>
        <v>0</v>
      </c>
      <c r="S113" s="88" t="str">
        <f t="shared" si="95"/>
        <v>X</v>
      </c>
      <c r="T113" s="88"/>
      <c r="U113" s="88"/>
      <c r="V113" s="128"/>
      <c r="W113" s="89"/>
      <c r="Y113" s="106"/>
      <c r="Z113" s="84">
        <f t="shared" si="84"/>
        <v>0</v>
      </c>
      <c r="AA113" s="84">
        <f t="shared" si="85"/>
        <v>0</v>
      </c>
      <c r="AB113" s="89" t="str">
        <f t="shared" si="82"/>
        <v>OK</v>
      </c>
      <c r="AD113" s="89"/>
      <c r="AE113" s="84">
        <f t="shared" si="86"/>
        <v>0</v>
      </c>
      <c r="AF113" s="84">
        <f t="shared" si="87"/>
        <v>0</v>
      </c>
      <c r="AG113" s="89" t="str">
        <f t="shared" si="83"/>
        <v>OK</v>
      </c>
      <c r="AI113" s="107" t="str">
        <f t="shared" si="88"/>
        <v/>
      </c>
      <c r="AK113" s="96" t="str">
        <f t="shared" si="89"/>
        <v/>
      </c>
      <c r="AL113" s="88" t="str">
        <f t="shared" si="90"/>
        <v/>
      </c>
      <c r="AN113" s="89" t="str">
        <f t="array" ref="AN113">IF(D113="","",INDEX([1]구분표!$I$2:$I$311, MATCH(1,([1]구분표!$E$2:$E$311='1추일출 '!C113)*([1]구분표!$F$2:$F$311='1추일출 '!D113)*([1]구분표!$G$2:$G$311='1추일출 '!B113),0)))</f>
        <v/>
      </c>
      <c r="AP113" s="89"/>
    </row>
    <row r="114" spans="1:42" ht="60" hidden="1" customHeight="1">
      <c r="A114" s="134">
        <f t="shared" si="91"/>
        <v>64</v>
      </c>
      <c r="B114" s="108"/>
      <c r="C114" s="96"/>
      <c r="D114" s="155"/>
      <c r="E114" s="82"/>
      <c r="F114" s="109"/>
      <c r="G114" s="83"/>
      <c r="H114" s="82"/>
      <c r="I114" s="110"/>
      <c r="J114" s="85"/>
      <c r="K114" s="85"/>
      <c r="L114" s="180">
        <f t="shared" si="92"/>
        <v>0</v>
      </c>
      <c r="M114" s="84"/>
      <c r="N114" s="85"/>
      <c r="O114" s="86">
        <f t="shared" si="93"/>
        <v>0</v>
      </c>
      <c r="P114" s="142"/>
      <c r="Q114" s="87"/>
      <c r="R114" s="143">
        <f t="shared" si="94"/>
        <v>0</v>
      </c>
      <c r="S114" s="88" t="str">
        <f t="shared" si="95"/>
        <v>X</v>
      </c>
      <c r="T114" s="88"/>
      <c r="U114" s="88"/>
      <c r="V114" s="128"/>
      <c r="W114" s="89"/>
      <c r="Y114" s="106"/>
      <c r="Z114" s="84">
        <f t="shared" si="84"/>
        <v>0</v>
      </c>
      <c r="AA114" s="84">
        <f t="shared" si="85"/>
        <v>0</v>
      </c>
      <c r="AB114" s="89" t="str">
        <f t="shared" si="82"/>
        <v>OK</v>
      </c>
      <c r="AD114" s="89"/>
      <c r="AE114" s="84">
        <f t="shared" si="86"/>
        <v>0</v>
      </c>
      <c r="AF114" s="84">
        <f t="shared" si="87"/>
        <v>0</v>
      </c>
      <c r="AG114" s="89" t="str">
        <f t="shared" si="83"/>
        <v>OK</v>
      </c>
      <c r="AI114" s="107" t="str">
        <f t="shared" si="88"/>
        <v/>
      </c>
      <c r="AK114" s="96" t="str">
        <f t="shared" si="89"/>
        <v/>
      </c>
      <c r="AL114" s="88" t="str">
        <f t="shared" si="90"/>
        <v/>
      </c>
      <c r="AN114" s="89" t="str">
        <f t="array" ref="AN114">IF(D114="","",INDEX([1]구분표!$I$2:$I$311, MATCH(1,([1]구분표!$E$2:$E$311='1추일출 '!C114)*([1]구분표!$F$2:$F$311='1추일출 '!D114)*([1]구분표!$G$2:$G$311='1추일출 '!B114),0)))</f>
        <v/>
      </c>
      <c r="AP114" s="89"/>
    </row>
    <row r="115" spans="1:42" ht="60" hidden="1" customHeight="1">
      <c r="A115" s="134">
        <f t="shared" si="91"/>
        <v>65</v>
      </c>
      <c r="B115" s="108"/>
      <c r="C115" s="96"/>
      <c r="D115" s="155"/>
      <c r="E115" s="82"/>
      <c r="F115" s="109"/>
      <c r="G115" s="83"/>
      <c r="H115" s="82"/>
      <c r="I115" s="110"/>
      <c r="J115" s="85"/>
      <c r="K115" s="85"/>
      <c r="L115" s="180">
        <f t="shared" si="92"/>
        <v>0</v>
      </c>
      <c r="M115" s="84"/>
      <c r="N115" s="85"/>
      <c r="O115" s="86">
        <f t="shared" si="93"/>
        <v>0</v>
      </c>
      <c r="P115" s="142"/>
      <c r="Q115" s="87"/>
      <c r="R115" s="143">
        <f t="shared" si="94"/>
        <v>0</v>
      </c>
      <c r="S115" s="88" t="str">
        <f t="shared" si="95"/>
        <v>X</v>
      </c>
      <c r="T115" s="88"/>
      <c r="U115" s="88"/>
      <c r="V115" s="128"/>
      <c r="W115" s="89"/>
      <c r="Y115" s="106"/>
      <c r="Z115" s="84">
        <f t="shared" si="84"/>
        <v>0</v>
      </c>
      <c r="AA115" s="84">
        <f t="shared" si="85"/>
        <v>0</v>
      </c>
      <c r="AB115" s="89" t="str">
        <f t="shared" si="82"/>
        <v>OK</v>
      </c>
      <c r="AD115" s="89"/>
      <c r="AE115" s="84">
        <f t="shared" si="86"/>
        <v>0</v>
      </c>
      <c r="AF115" s="84">
        <f t="shared" si="87"/>
        <v>0</v>
      </c>
      <c r="AG115" s="89" t="str">
        <f t="shared" si="83"/>
        <v>OK</v>
      </c>
      <c r="AI115" s="107" t="str">
        <f t="shared" si="88"/>
        <v/>
      </c>
      <c r="AK115" s="96" t="str">
        <f t="shared" si="89"/>
        <v/>
      </c>
      <c r="AL115" s="88" t="str">
        <f t="shared" si="90"/>
        <v/>
      </c>
      <c r="AN115" s="89" t="str">
        <f t="array" ref="AN115">IF(D115="","",INDEX([1]구분표!$I$2:$I$311, MATCH(1,([1]구분표!$E$2:$E$311='1추일출 '!C115)*([1]구분표!$F$2:$F$311='1추일출 '!D115)*([1]구분표!$G$2:$G$311='1추일출 '!B115),0)))</f>
        <v/>
      </c>
      <c r="AP115" s="89"/>
    </row>
    <row r="116" spans="1:42" ht="60" hidden="1" customHeight="1">
      <c r="A116" s="135">
        <f t="shared" si="91"/>
        <v>66</v>
      </c>
      <c r="B116" s="123"/>
      <c r="C116" s="121"/>
      <c r="D116" s="156"/>
      <c r="E116" s="124"/>
      <c r="F116" s="136"/>
      <c r="G116" s="125"/>
      <c r="H116" s="124"/>
      <c r="I116" s="137"/>
      <c r="J116" s="85"/>
      <c r="K116" s="85"/>
      <c r="L116" s="180">
        <f t="shared" si="92"/>
        <v>0</v>
      </c>
      <c r="M116" s="120"/>
      <c r="N116" s="126"/>
      <c r="O116" s="138">
        <f t="shared" si="93"/>
        <v>0</v>
      </c>
      <c r="P116" s="144"/>
      <c r="Q116" s="139"/>
      <c r="R116" s="145">
        <f t="shared" si="94"/>
        <v>0</v>
      </c>
      <c r="S116" s="122" t="str">
        <f t="shared" si="95"/>
        <v>X</v>
      </c>
      <c r="T116" s="122"/>
      <c r="U116" s="122"/>
      <c r="V116" s="140"/>
      <c r="W116" s="89"/>
      <c r="Y116" s="106"/>
      <c r="Z116" s="84">
        <f t="shared" si="84"/>
        <v>0</v>
      </c>
      <c r="AA116" s="84">
        <f t="shared" si="85"/>
        <v>0</v>
      </c>
      <c r="AB116" s="89" t="str">
        <f t="shared" si="82"/>
        <v>OK</v>
      </c>
      <c r="AD116" s="89"/>
      <c r="AE116" s="84">
        <f t="shared" si="86"/>
        <v>0</v>
      </c>
      <c r="AF116" s="84">
        <f t="shared" si="87"/>
        <v>0</v>
      </c>
      <c r="AG116" s="89" t="str">
        <f t="shared" si="83"/>
        <v>OK</v>
      </c>
      <c r="AI116" s="107" t="str">
        <f t="shared" si="88"/>
        <v/>
      </c>
      <c r="AK116" s="96" t="str">
        <f t="shared" si="89"/>
        <v/>
      </c>
      <c r="AL116" s="88" t="str">
        <f t="shared" si="90"/>
        <v/>
      </c>
      <c r="AN116" s="89" t="str">
        <f t="array" ref="AN116">IF(D116="","",INDEX([1]구분표!$I$2:$I$311, MATCH(1,([1]구분표!$E$2:$E$311='1추일출 '!C116)*([1]구분표!$F$2:$F$311='1추일출 '!D116)*([1]구분표!$G$2:$G$311='1추일출 '!B116),0)))</f>
        <v/>
      </c>
      <c r="AP116" s="89"/>
    </row>
  </sheetData>
  <sheetProtection formatCells="0" autoFilter="0"/>
  <autoFilter ref="A6:AQ116">
    <filterColumn colId="8">
      <customFilters>
        <customFilter operator="notEqual" val=" "/>
      </customFilters>
    </filterColumn>
  </autoFilter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4:A5"/>
    <mergeCell ref="P4:Q4"/>
    <mergeCell ref="B4:B5"/>
    <mergeCell ref="C4:C5"/>
    <mergeCell ref="D4:D5"/>
    <mergeCell ref="AE4:AG4"/>
    <mergeCell ref="AI4:AI5"/>
    <mergeCell ref="V4:V5"/>
    <mergeCell ref="T4:T5"/>
    <mergeCell ref="U4:U5"/>
    <mergeCell ref="O4:O5"/>
    <mergeCell ref="F4:F5"/>
    <mergeCell ref="H4:H5"/>
    <mergeCell ref="J4:J5"/>
    <mergeCell ref="K4:K5"/>
    <mergeCell ref="E4:E5"/>
    <mergeCell ref="G4:G5"/>
    <mergeCell ref="I4:I5"/>
    <mergeCell ref="L4:L5"/>
    <mergeCell ref="M4:N4"/>
  </mergeCells>
  <phoneticPr fontId="1" type="noConversion"/>
  <dataValidations count="4">
    <dataValidation type="list" allowBlank="1" showInputMessage="1" showErrorMessage="1" sqref="E6:E116">
      <formula1>"본예산,1회추경,신규"</formula1>
    </dataValidation>
    <dataValidation type="list" allowBlank="1" showInputMessage="1" showErrorMessage="1" sqref="F6:F116">
      <formula1>"일반,연정"</formula1>
    </dataValidation>
    <dataValidation type="list" allowBlank="1" showInputMessage="1" showErrorMessage="1" sqref="W7:W116">
      <formula1>"도비,국도비"</formula1>
    </dataValidation>
    <dataValidation type="list" allowBlank="1" showInputMessage="1" showErrorMessage="1" sqref="Y7:Y116 AD7:AD116">
      <formula1>"도비,국비,지특,기금,특교"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horizontalDpi="4294967295" r:id="rId1"/>
  <headerFooter>
    <oddFooter>페이지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63"/>
  <sheetViews>
    <sheetView tabSelected="1"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H12" sqref="H12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4.5" style="1" customWidth="1"/>
    <col min="9" max="10" width="14.625" style="53" customWidth="1"/>
    <col min="11" max="11" width="14.625" style="1" customWidth="1"/>
    <col min="12" max="13" width="11.625" style="1" customWidth="1"/>
    <col min="14" max="14" width="14.625" style="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" customWidth="1"/>
    <col min="19" max="19" width="15.875" style="53" bestFit="1" customWidth="1"/>
    <col min="20" max="20" width="17.5" style="53" bestFit="1" customWidth="1"/>
    <col min="21" max="21" width="24.87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9" t="s">
        <v>501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41" ht="20.25" customHeight="1">
      <c r="A2" s="11" t="s">
        <v>430</v>
      </c>
      <c r="P2" s="131" t="e">
        <f>Q2-#REF!</f>
        <v>#REF!</v>
      </c>
      <c r="Q2" s="131">
        <f>Q6-K6</f>
        <v>0</v>
      </c>
      <c r="Y2" s="24" t="s">
        <v>431</v>
      </c>
      <c r="AD2" s="24" t="s">
        <v>431</v>
      </c>
    </row>
    <row r="3" spans="1:41" ht="20.25" customHeight="1">
      <c r="K3" s="50">
        <f t="shared" ref="K3:Q3" si="0">SUM(K7:K944)/2</f>
        <v>-510089</v>
      </c>
      <c r="L3" s="50">
        <f t="shared" si="0"/>
        <v>-1418787</v>
      </c>
      <c r="M3" s="50">
        <f t="shared" si="0"/>
        <v>1418787</v>
      </c>
      <c r="N3" s="50">
        <f t="shared" si="0"/>
        <v>-510089</v>
      </c>
      <c r="O3" s="50">
        <f t="shared" si="0"/>
        <v>0</v>
      </c>
      <c r="P3" s="50">
        <f t="shared" si="0"/>
        <v>0</v>
      </c>
      <c r="Q3" s="50">
        <f t="shared" si="0"/>
        <v>-510089</v>
      </c>
      <c r="U3" s="12" t="s">
        <v>418</v>
      </c>
      <c r="Y3" s="29" t="e">
        <f>IF(Y6=#REF!,"OK","@@")</f>
        <v>#REF!</v>
      </c>
      <c r="Z3" s="29"/>
      <c r="AA3" s="29" t="str">
        <f>IF(COUNTIF(AA6:AA60,"검토")&gt;0,"@@","OK")</f>
        <v>OK</v>
      </c>
      <c r="AD3" s="29" t="e">
        <f>IF(AD6=#REF!,"OK","@@")</f>
        <v>#REF!</v>
      </c>
      <c r="AE3" s="48">
        <f>O6+P6-AD6-AE6</f>
        <v>0</v>
      </c>
      <c r="AF3" s="29" t="str">
        <f>IF(COUNTIF(AF6:AF60,"검토")&gt;0,"@@","OK")</f>
        <v>OK</v>
      </c>
    </row>
    <row r="4" spans="1:41" s="148" customFormat="1" ht="30" customHeight="1">
      <c r="A4" s="247" t="s">
        <v>409</v>
      </c>
      <c r="B4" s="249" t="s">
        <v>410</v>
      </c>
      <c r="C4" s="251" t="s">
        <v>411</v>
      </c>
      <c r="D4" s="253" t="s">
        <v>417</v>
      </c>
      <c r="E4" s="256" t="s">
        <v>497</v>
      </c>
      <c r="F4" s="254" t="s">
        <v>412</v>
      </c>
      <c r="G4" s="256" t="s">
        <v>498</v>
      </c>
      <c r="H4" s="245" t="s">
        <v>499</v>
      </c>
      <c r="I4" s="202" t="s">
        <v>519</v>
      </c>
      <c r="J4" s="204" t="s">
        <v>520</v>
      </c>
      <c r="K4" s="195" t="s">
        <v>521</v>
      </c>
      <c r="L4" s="197" t="s">
        <v>522</v>
      </c>
      <c r="M4" s="198"/>
      <c r="N4" s="199" t="s">
        <v>523</v>
      </c>
      <c r="O4" s="214" t="s">
        <v>524</v>
      </c>
      <c r="P4" s="215"/>
      <c r="Q4" s="224" t="s">
        <v>525</v>
      </c>
      <c r="R4" s="241" t="s">
        <v>416</v>
      </c>
      <c r="S4" s="210" t="s">
        <v>526</v>
      </c>
      <c r="T4" s="210" t="s">
        <v>527</v>
      </c>
      <c r="U4" s="208" t="s">
        <v>415</v>
      </c>
      <c r="V4" s="243" t="s">
        <v>419</v>
      </c>
      <c r="W4" s="147"/>
      <c r="X4" s="233" t="s">
        <v>420</v>
      </c>
      <c r="Y4" s="244" t="s">
        <v>421</v>
      </c>
      <c r="Z4" s="244"/>
      <c r="AA4" s="244"/>
      <c r="AC4" s="239" t="s">
        <v>420</v>
      </c>
      <c r="AD4" s="240" t="s">
        <v>425</v>
      </c>
      <c r="AE4" s="240"/>
      <c r="AF4" s="240"/>
      <c r="AH4" s="233" t="s">
        <v>426</v>
      </c>
      <c r="AJ4" s="234" t="s">
        <v>432</v>
      </c>
      <c r="AK4" s="236" t="s">
        <v>433</v>
      </c>
      <c r="AM4" s="238" t="s">
        <v>427</v>
      </c>
      <c r="AO4" s="238" t="s">
        <v>428</v>
      </c>
    </row>
    <row r="5" spans="1:41" s="148" customFormat="1" ht="18" customHeight="1">
      <c r="A5" s="248"/>
      <c r="B5" s="250"/>
      <c r="C5" s="252"/>
      <c r="D5" s="246"/>
      <c r="E5" s="257"/>
      <c r="F5" s="255"/>
      <c r="G5" s="257"/>
      <c r="H5" s="246"/>
      <c r="I5" s="203"/>
      <c r="J5" s="205"/>
      <c r="K5" s="196"/>
      <c r="L5" s="182" t="s">
        <v>413</v>
      </c>
      <c r="M5" s="182" t="s">
        <v>414</v>
      </c>
      <c r="N5" s="200"/>
      <c r="O5" s="179" t="s">
        <v>413</v>
      </c>
      <c r="P5" s="179" t="s">
        <v>414</v>
      </c>
      <c r="Q5" s="225"/>
      <c r="R5" s="242"/>
      <c r="S5" s="211"/>
      <c r="T5" s="211"/>
      <c r="U5" s="209"/>
      <c r="V5" s="233"/>
      <c r="W5" s="147"/>
      <c r="X5" s="233"/>
      <c r="Y5" s="150" t="s">
        <v>422</v>
      </c>
      <c r="Z5" s="150" t="s">
        <v>423</v>
      </c>
      <c r="AA5" s="150" t="s">
        <v>424</v>
      </c>
      <c r="AC5" s="239"/>
      <c r="AD5" s="149" t="s">
        <v>422</v>
      </c>
      <c r="AE5" s="149" t="s">
        <v>423</v>
      </c>
      <c r="AF5" s="149" t="s">
        <v>424</v>
      </c>
      <c r="AH5" s="233"/>
      <c r="AJ5" s="235"/>
      <c r="AK5" s="237"/>
      <c r="AM5" s="239"/>
      <c r="AO5" s="239"/>
    </row>
    <row r="6" spans="1:41" ht="50.1" customHeight="1">
      <c r="A6" s="169" t="s">
        <v>429</v>
      </c>
      <c r="B6" s="170"/>
      <c r="C6" s="170"/>
      <c r="D6" s="170"/>
      <c r="E6" s="170"/>
      <c r="F6" s="171"/>
      <c r="G6" s="170"/>
      <c r="H6" s="172"/>
      <c r="I6" s="173">
        <f t="shared" ref="I6:Q6" si="1">SUBTOTAL(9,I7:I60)</f>
        <v>5347100</v>
      </c>
      <c r="J6" s="173">
        <f t="shared" si="1"/>
        <v>6395798</v>
      </c>
      <c r="K6" s="173">
        <f t="shared" si="1"/>
        <v>-1048698</v>
      </c>
      <c r="L6" s="173">
        <f t="shared" si="1"/>
        <v>-2837574</v>
      </c>
      <c r="M6" s="173">
        <f t="shared" si="1"/>
        <v>2837574</v>
      </c>
      <c r="N6" s="174">
        <f t="shared" si="1"/>
        <v>-1048698</v>
      </c>
      <c r="O6" s="175">
        <f t="shared" si="1"/>
        <v>0</v>
      </c>
      <c r="P6" s="176">
        <f t="shared" si="1"/>
        <v>0</v>
      </c>
      <c r="Q6" s="177">
        <f t="shared" si="1"/>
        <v>-1048698</v>
      </c>
      <c r="R6" s="178"/>
      <c r="S6" s="178"/>
      <c r="T6" s="178"/>
      <c r="U6" s="170"/>
      <c r="V6" s="46"/>
      <c r="W6" s="47"/>
      <c r="X6" s="46"/>
      <c r="Y6" s="20">
        <f>SUBTOTAL(9,Y7:Y60)</f>
        <v>0</v>
      </c>
      <c r="Z6" s="20">
        <f>SUBTOTAL(9,Z7:Z60)</f>
        <v>0</v>
      </c>
      <c r="AA6" s="15" t="str">
        <f>IF(SUM($L6:$M6)=SUM($Y6:$Z6),"OK","검토")</f>
        <v>OK</v>
      </c>
      <c r="AC6" s="14"/>
      <c r="AD6" s="20">
        <f>SUBTOTAL(9,AD7:AD60)</f>
        <v>0</v>
      </c>
      <c r="AE6" s="20">
        <f>SUBTOTAL(9,AE7:AE60)</f>
        <v>0</v>
      </c>
      <c r="AF6" s="15" t="str">
        <f>IF(SUM($L6:$M6)=SUM($Y6:$Z6),"OK","검토")</f>
        <v>OK</v>
      </c>
      <c r="AH6" s="14"/>
      <c r="AJ6" s="13"/>
      <c r="AK6" s="16"/>
      <c r="AM6" s="14"/>
      <c r="AO6" s="14"/>
    </row>
    <row r="7" spans="1:41" ht="60" customHeight="1">
      <c r="A7" s="25" t="s">
        <v>606</v>
      </c>
      <c r="B7" s="26"/>
      <c r="C7" s="27"/>
      <c r="D7" s="26"/>
      <c r="E7" s="26"/>
      <c r="F7" s="27"/>
      <c r="G7" s="26"/>
      <c r="H7" s="51"/>
      <c r="I7" s="65">
        <f t="shared" ref="I7:Q7" si="2">SUBTOTAL(9,I55:I60)</f>
        <v>34520</v>
      </c>
      <c r="J7" s="65">
        <f t="shared" si="2"/>
        <v>6000</v>
      </c>
      <c r="K7" s="65">
        <f t="shared" si="2"/>
        <v>28520</v>
      </c>
      <c r="L7" s="65">
        <f t="shared" si="2"/>
        <v>0</v>
      </c>
      <c r="M7" s="65">
        <f t="shared" si="2"/>
        <v>0</v>
      </c>
      <c r="N7" s="66">
        <f t="shared" si="2"/>
        <v>28520</v>
      </c>
      <c r="O7" s="65">
        <f t="shared" si="2"/>
        <v>0</v>
      </c>
      <c r="P7" s="65">
        <f t="shared" si="2"/>
        <v>0</v>
      </c>
      <c r="Q7" s="65">
        <f t="shared" si="2"/>
        <v>28520</v>
      </c>
      <c r="R7" s="49"/>
      <c r="S7" s="49"/>
      <c r="T7" s="49"/>
      <c r="U7" s="28"/>
      <c r="V7" s="45"/>
      <c r="W7" s="47"/>
      <c r="X7" s="45"/>
      <c r="Y7" s="21"/>
      <c r="Z7" s="21"/>
      <c r="AA7" s="15"/>
      <c r="AC7" s="15"/>
      <c r="AD7" s="21"/>
      <c r="AE7" s="21"/>
      <c r="AF7" s="15"/>
      <c r="AH7" s="15"/>
      <c r="AJ7" s="13"/>
      <c r="AK7" s="30"/>
      <c r="AM7" s="15"/>
      <c r="AO7" s="15"/>
    </row>
    <row r="8" spans="1:41" s="53" customFormat="1" ht="60" customHeight="1">
      <c r="A8" s="58" t="s">
        <v>539</v>
      </c>
      <c r="B8" s="54" t="s">
        <v>540</v>
      </c>
      <c r="C8" s="57" t="s">
        <v>528</v>
      </c>
      <c r="D8" s="59" t="s">
        <v>567</v>
      </c>
      <c r="E8" s="59" t="s">
        <v>603</v>
      </c>
      <c r="F8" s="60">
        <v>378</v>
      </c>
      <c r="G8" s="59">
        <v>53</v>
      </c>
      <c r="H8" s="183" t="s">
        <v>546</v>
      </c>
      <c r="I8" s="185">
        <v>150000</v>
      </c>
      <c r="J8" s="21">
        <v>100000</v>
      </c>
      <c r="K8" s="181">
        <f>I8-J8</f>
        <v>50000</v>
      </c>
      <c r="L8" s="21"/>
      <c r="M8" s="22">
        <v>150000</v>
      </c>
      <c r="N8" s="23">
        <f>K8+L8+M8</f>
        <v>200000</v>
      </c>
      <c r="O8" s="151"/>
      <c r="P8" s="63"/>
      <c r="Q8" s="152">
        <f>K8+O8+P8</f>
        <v>50000</v>
      </c>
      <c r="R8" s="61" t="str">
        <f>IF(AND((N8=0),(Q8&gt;0)),"O",IF(AND((L8&lt;0),(N8-Q8&lt;0)),"O","X"))</f>
        <v>X</v>
      </c>
      <c r="S8" s="61"/>
      <c r="T8" s="61"/>
      <c r="U8" s="62"/>
      <c r="V8" s="45"/>
      <c r="W8" s="47"/>
      <c r="X8" s="45"/>
      <c r="Y8" s="21">
        <f t="shared" ref="Y8:Y10" si="3">IF($X8&lt;&gt;"도비",IF($V8="국도비","직접입력",SUM($L8:$M8)),)</f>
        <v>150000</v>
      </c>
      <c r="Z8" s="21">
        <f t="shared" ref="Z8:Z10" si="4">IF($X8="도비",SUM($L8:$M8),IF($V8="국도비","직접입력",SUM($L8:$M8)-$Y8))</f>
        <v>0</v>
      </c>
      <c r="AA8" s="55" t="str">
        <f t="shared" ref="AA8:AA10" si="5">IF(SUM($L8:$M8)=SUM($Y8:$Z8),"OK","검토")</f>
        <v>OK</v>
      </c>
      <c r="AC8" s="55"/>
      <c r="AD8" s="21">
        <f t="shared" ref="AD8:AD10" si="6">IF($X8&lt;&gt;"도비",IF($V8="국도비","직접입력",SUM($O8:$P8)),)</f>
        <v>0</v>
      </c>
      <c r="AE8" s="21">
        <f t="shared" ref="AE8:AE10" si="7">IF($X8="도비",SUM(O8:P8),IF($V8="국도비","직접입력",SUM(O8:P8)-AD8))</f>
        <v>0</v>
      </c>
      <c r="AF8" s="55" t="str">
        <f t="shared" ref="AF8:AF10" si="8">IF(SUM(O8:P8)=SUM(AD8:AE8),"OK","검토")</f>
        <v>OK</v>
      </c>
      <c r="AH8" s="55" t="str">
        <f t="shared" ref="AH8:AH17" si="9">IF(X8="","",IF(X8="도비","세입없음","직접입력"))</f>
        <v/>
      </c>
      <c r="AJ8" s="54" t="str">
        <f t="shared" ref="AJ8:AJ39" si="10">IF(AH8="","",COUNTIF($AH$7:$AH$60,AH8))</f>
        <v/>
      </c>
      <c r="AK8" s="61" t="str">
        <f t="shared" ref="AK8:AK17" si="11">IF(X8="","",IF(AND(X8="도비",AH8="세입없음"),"OK",IF(AND(X8&lt;&gt;"도비",AH8&lt;&gt;""),"OK","@@")))</f>
        <v/>
      </c>
      <c r="AM8" s="55">
        <f t="array" ref="AM8">IF(C8="","",INDEX(구분표!$I$2:$I$311, MATCH(1,(구분표!$E$2:$E$311='1추특출'!B8)*(구분표!$F$2:$F$311='1추특출'!C8)*(구분표!$G$2:$G$311='1추특출'!A8),0)))</f>
        <v>40101</v>
      </c>
      <c r="AO8" s="55"/>
    </row>
    <row r="9" spans="1:41" s="53" customFormat="1" ht="60" customHeight="1">
      <c r="A9" s="58" t="s">
        <v>541</v>
      </c>
      <c r="B9" s="54" t="s">
        <v>540</v>
      </c>
      <c r="C9" s="57" t="s">
        <v>528</v>
      </c>
      <c r="D9" s="59" t="s">
        <v>567</v>
      </c>
      <c r="E9" s="59" t="s">
        <v>603</v>
      </c>
      <c r="F9" s="60">
        <v>378</v>
      </c>
      <c r="G9" s="59">
        <v>53</v>
      </c>
      <c r="H9" s="183" t="s">
        <v>547</v>
      </c>
      <c r="I9" s="185">
        <v>530000</v>
      </c>
      <c r="J9" s="21">
        <v>100000</v>
      </c>
      <c r="K9" s="181">
        <f t="shared" ref="K9:K12" si="12">I9-J9</f>
        <v>430000</v>
      </c>
      <c r="L9" s="21">
        <v>-330000</v>
      </c>
      <c r="M9" s="22"/>
      <c r="N9" s="23">
        <f t="shared" ref="N9:N12" si="13">K9+L9+M9</f>
        <v>100000</v>
      </c>
      <c r="O9" s="153"/>
      <c r="P9" s="64"/>
      <c r="Q9" s="152">
        <f t="shared" ref="Q9:Q12" si="14">K9+O9+P9</f>
        <v>430000</v>
      </c>
      <c r="R9" s="61" t="str">
        <f t="shared" ref="R9:R12" si="15">IF(AND((N9=0),(Q9&gt;0)),"O",IF(AND((L9&lt;0),(N9-Q9&lt;0)),"O","X"))</f>
        <v>O</v>
      </c>
      <c r="S9" s="61"/>
      <c r="T9" s="61"/>
      <c r="U9" s="62"/>
      <c r="V9" s="45"/>
      <c r="W9" s="47"/>
      <c r="X9" s="45"/>
      <c r="Y9" s="21">
        <f t="shared" si="3"/>
        <v>-330000</v>
      </c>
      <c r="Z9" s="21">
        <f t="shared" si="4"/>
        <v>0</v>
      </c>
      <c r="AA9" s="55" t="str">
        <f t="shared" si="5"/>
        <v>OK</v>
      </c>
      <c r="AC9" s="55"/>
      <c r="AD9" s="21">
        <f t="shared" si="6"/>
        <v>0</v>
      </c>
      <c r="AE9" s="21">
        <f t="shared" si="7"/>
        <v>0</v>
      </c>
      <c r="AF9" s="55" t="str">
        <f t="shared" si="8"/>
        <v>OK</v>
      </c>
      <c r="AH9" s="55" t="str">
        <f t="shared" si="9"/>
        <v/>
      </c>
      <c r="AJ9" s="54" t="str">
        <f t="shared" si="10"/>
        <v/>
      </c>
      <c r="AK9" s="61" t="str">
        <f t="shared" si="11"/>
        <v/>
      </c>
      <c r="AM9" s="55">
        <f t="array" ref="AM9">IF(C9="","",INDEX(구분표!$I$2:$I$311, MATCH(1,(구분표!$E$2:$E$311='1추특출'!B9)*(구분표!$F$2:$F$311='1추특출'!C9)*(구분표!$G$2:$G$311='1추특출'!A9),0)))</f>
        <v>40101</v>
      </c>
      <c r="AO9" s="55"/>
    </row>
    <row r="10" spans="1:41" s="53" customFormat="1" ht="60" customHeight="1">
      <c r="A10" s="58" t="s">
        <v>541</v>
      </c>
      <c r="B10" s="54" t="s">
        <v>540</v>
      </c>
      <c r="C10" s="57" t="s">
        <v>528</v>
      </c>
      <c r="D10" s="59" t="s">
        <v>567</v>
      </c>
      <c r="E10" s="59" t="s">
        <v>603</v>
      </c>
      <c r="F10" s="60">
        <v>378</v>
      </c>
      <c r="G10" s="59">
        <v>53</v>
      </c>
      <c r="H10" s="183" t="s">
        <v>548</v>
      </c>
      <c r="I10" s="185">
        <v>200000</v>
      </c>
      <c r="J10" s="21">
        <v>0</v>
      </c>
      <c r="K10" s="181">
        <f t="shared" si="12"/>
        <v>200000</v>
      </c>
      <c r="L10" s="21">
        <v>-200000</v>
      </c>
      <c r="M10" s="22"/>
      <c r="N10" s="23">
        <f t="shared" si="13"/>
        <v>0</v>
      </c>
      <c r="O10" s="153"/>
      <c r="P10" s="64"/>
      <c r="Q10" s="152">
        <f t="shared" si="14"/>
        <v>200000</v>
      </c>
      <c r="R10" s="61" t="str">
        <f t="shared" si="15"/>
        <v>O</v>
      </c>
      <c r="S10" s="61"/>
      <c r="T10" s="61"/>
      <c r="U10" s="62"/>
      <c r="V10" s="45"/>
      <c r="W10" s="47"/>
      <c r="X10" s="45"/>
      <c r="Y10" s="21">
        <f t="shared" si="3"/>
        <v>-200000</v>
      </c>
      <c r="Z10" s="21">
        <f t="shared" si="4"/>
        <v>0</v>
      </c>
      <c r="AA10" s="55" t="str">
        <f t="shared" si="5"/>
        <v>OK</v>
      </c>
      <c r="AC10" s="55"/>
      <c r="AD10" s="21">
        <f t="shared" si="6"/>
        <v>0</v>
      </c>
      <c r="AE10" s="21">
        <f t="shared" si="7"/>
        <v>0</v>
      </c>
      <c r="AF10" s="55" t="str">
        <f t="shared" si="8"/>
        <v>OK</v>
      </c>
      <c r="AH10" s="55" t="str">
        <f t="shared" si="9"/>
        <v/>
      </c>
      <c r="AJ10" s="54" t="str">
        <f t="shared" si="10"/>
        <v/>
      </c>
      <c r="AK10" s="61" t="str">
        <f t="shared" si="11"/>
        <v/>
      </c>
      <c r="AM10" s="55">
        <f t="array" ref="AM10">IF(C10="","",INDEX(구분표!$I$2:$I$311, MATCH(1,(구분표!$E$2:$E$311='1추특출'!B10)*(구분표!$F$2:$F$311='1추특출'!C10)*(구분표!$G$2:$G$311='1추특출'!A10),0)))</f>
        <v>40101</v>
      </c>
      <c r="AO10" s="55"/>
    </row>
    <row r="11" spans="1:41" s="53" customFormat="1" ht="60" customHeight="1">
      <c r="A11" s="58" t="s">
        <v>541</v>
      </c>
      <c r="B11" s="54" t="s">
        <v>540</v>
      </c>
      <c r="C11" s="57" t="s">
        <v>528</v>
      </c>
      <c r="D11" s="59" t="s">
        <v>567</v>
      </c>
      <c r="E11" s="59" t="s">
        <v>603</v>
      </c>
      <c r="F11" s="60">
        <v>379</v>
      </c>
      <c r="G11" s="59">
        <v>58</v>
      </c>
      <c r="H11" s="183" t="s">
        <v>549</v>
      </c>
      <c r="I11" s="185">
        <v>0</v>
      </c>
      <c r="J11" s="21">
        <v>4023498</v>
      </c>
      <c r="K11" s="181">
        <f t="shared" si="12"/>
        <v>-4023498</v>
      </c>
      <c r="L11" s="21"/>
      <c r="M11" s="22">
        <v>622000</v>
      </c>
      <c r="N11" s="23">
        <f t="shared" si="13"/>
        <v>-3401498</v>
      </c>
      <c r="O11" s="151"/>
      <c r="P11" s="63"/>
      <c r="Q11" s="152">
        <f t="shared" si="14"/>
        <v>-4023498</v>
      </c>
      <c r="R11" s="61" t="str">
        <f t="shared" si="15"/>
        <v>X</v>
      </c>
      <c r="S11" s="61"/>
      <c r="T11" s="61"/>
      <c r="U11" s="56"/>
      <c r="V11" s="45"/>
      <c r="W11" s="47"/>
      <c r="X11" s="45"/>
      <c r="Y11" s="21">
        <f>IF($X11&lt;&gt;"도비",IF($V11="국도비","직접입력",SUM($L11:$M11)),)</f>
        <v>622000</v>
      </c>
      <c r="Z11" s="21">
        <f>IF($X11="도비",SUM($L11:$M11),IF($V11="국도비","직접입력",SUM($L11:$M11)-$Y11))</f>
        <v>0</v>
      </c>
      <c r="AA11" s="55" t="str">
        <f>IF(SUM($L11:$M11)=SUM($Y11:$Z11),"OK","검토")</f>
        <v>OK</v>
      </c>
      <c r="AC11" s="55"/>
      <c r="AD11" s="21">
        <f>IF($X11&lt;&gt;"도비",IF($V11="국도비","직접입력",SUM($O11:$P11)),)</f>
        <v>0</v>
      </c>
      <c r="AE11" s="21">
        <f>IF($X11="도비",SUM(O11:P11),IF($V11="국도비","직접입력",SUM(O11:P11)-AD11))</f>
        <v>0</v>
      </c>
      <c r="AF11" s="55" t="str">
        <f>IF(SUM(O11:P11)=SUM(AD11:AE11),"OK","검토")</f>
        <v>OK</v>
      </c>
      <c r="AH11" s="55" t="str">
        <f t="shared" si="9"/>
        <v/>
      </c>
      <c r="AJ11" s="54" t="str">
        <f t="shared" si="10"/>
        <v/>
      </c>
      <c r="AK11" s="61" t="str">
        <f t="shared" si="11"/>
        <v/>
      </c>
      <c r="AM11" s="55">
        <f t="array" ref="AM11">IF(C11="","",INDEX(구분표!$I$2:$I$311, MATCH(1,(구분표!$E$2:$E$311='1추특출'!B11)*(구분표!$F$2:$F$311='1추특출'!C11)*(구분표!$G$2:$G$311='1추특출'!A11),0)))</f>
        <v>40101</v>
      </c>
      <c r="AO11" s="55"/>
    </row>
    <row r="12" spans="1:41" s="53" customFormat="1" ht="60" customHeight="1">
      <c r="A12" s="58" t="s">
        <v>541</v>
      </c>
      <c r="B12" s="54" t="s">
        <v>540</v>
      </c>
      <c r="C12" s="57" t="s">
        <v>529</v>
      </c>
      <c r="D12" s="59" t="s">
        <v>565</v>
      </c>
      <c r="E12" s="59" t="s">
        <v>603</v>
      </c>
      <c r="F12" s="60"/>
      <c r="G12" s="59"/>
      <c r="H12" s="183" t="s">
        <v>550</v>
      </c>
      <c r="I12" s="185">
        <v>0</v>
      </c>
      <c r="J12" s="21">
        <v>0</v>
      </c>
      <c r="K12" s="181">
        <f t="shared" si="12"/>
        <v>0</v>
      </c>
      <c r="L12" s="21">
        <v>0</v>
      </c>
      <c r="M12" s="22">
        <v>20000</v>
      </c>
      <c r="N12" s="23">
        <f t="shared" si="13"/>
        <v>20000</v>
      </c>
      <c r="O12" s="151"/>
      <c r="P12" s="63"/>
      <c r="Q12" s="152">
        <f t="shared" si="14"/>
        <v>0</v>
      </c>
      <c r="R12" s="61" t="str">
        <f t="shared" si="15"/>
        <v>X</v>
      </c>
      <c r="S12" s="61"/>
      <c r="T12" s="61"/>
      <c r="U12" s="56"/>
      <c r="V12" s="45"/>
      <c r="W12" s="47"/>
      <c r="X12" s="45"/>
      <c r="Y12" s="21">
        <f>IF($X12&lt;&gt;"도비",IF($V12="국도비","직접입력",SUM($L12:$M12)),)</f>
        <v>20000</v>
      </c>
      <c r="Z12" s="21">
        <f>IF($X12="도비",SUM($L12:$M12),IF($V12="국도비","직접입력",SUM($L12:$M12)-$Y12))</f>
        <v>0</v>
      </c>
      <c r="AA12" s="55" t="str">
        <f>IF(SUM($L12:$M12)=SUM($Y12:$Z12),"OK","검토")</f>
        <v>OK</v>
      </c>
      <c r="AC12" s="55"/>
      <c r="AD12" s="21">
        <f>IF($X12&lt;&gt;"도비",IF($V12="국도비","직접입력",SUM($O12:$P12)),)</f>
        <v>0</v>
      </c>
      <c r="AE12" s="21">
        <f>IF($X12="도비",SUM(O12:P12),IF($V12="국도비","직접입력",SUM(O12:P12)-AD12))</f>
        <v>0</v>
      </c>
      <c r="AF12" s="55" t="str">
        <f>IF(SUM(O12:P12)=SUM(AD12:AE12),"OK","검토")</f>
        <v>OK</v>
      </c>
      <c r="AH12" s="55" t="str">
        <f t="shared" si="9"/>
        <v/>
      </c>
      <c r="AJ12" s="54" t="str">
        <f t="shared" si="10"/>
        <v/>
      </c>
      <c r="AK12" s="61" t="str">
        <f t="shared" si="11"/>
        <v/>
      </c>
      <c r="AM12" s="55">
        <f t="array" ref="AM12">IF(C12="","",INDEX(구분표!$I$2:$I$311, MATCH(1,(구분표!$E$2:$E$311='1추특출'!B12)*(구분표!$F$2:$F$311='1추특출'!C12)*(구분표!$G$2:$G$311='1추특출'!A12),0)))</f>
        <v>40103</v>
      </c>
      <c r="AO12" s="55"/>
    </row>
    <row r="13" spans="1:41" s="53" customFormat="1" ht="60" customHeight="1">
      <c r="A13" s="58" t="s">
        <v>541</v>
      </c>
      <c r="B13" s="54" t="s">
        <v>540</v>
      </c>
      <c r="C13" s="57" t="s">
        <v>529</v>
      </c>
      <c r="D13" s="59" t="s">
        <v>565</v>
      </c>
      <c r="E13" s="59" t="s">
        <v>603</v>
      </c>
      <c r="F13" s="60"/>
      <c r="G13" s="59"/>
      <c r="H13" s="183" t="s">
        <v>551</v>
      </c>
      <c r="I13" s="185">
        <v>0</v>
      </c>
      <c r="J13" s="21">
        <v>0</v>
      </c>
      <c r="K13" s="181">
        <f>I13-J13</f>
        <v>0</v>
      </c>
      <c r="L13" s="21">
        <v>0</v>
      </c>
      <c r="M13" s="22">
        <v>200000</v>
      </c>
      <c r="N13" s="23">
        <f>K13+L13+M13</f>
        <v>200000</v>
      </c>
      <c r="O13" s="151"/>
      <c r="P13" s="63"/>
      <c r="Q13" s="152">
        <f>K13+O13+P13</f>
        <v>0</v>
      </c>
      <c r="R13" s="61" t="str">
        <f>IF(AND((N13=0),(Q13&gt;0)),"O",IF(AND((L13&lt;0),(N13-Q13&lt;0)),"O","X"))</f>
        <v>X</v>
      </c>
      <c r="S13" s="61"/>
      <c r="T13" s="61"/>
      <c r="U13" s="62" t="s">
        <v>604</v>
      </c>
      <c r="V13" s="45"/>
      <c r="W13" s="47"/>
      <c r="X13" s="45"/>
      <c r="Y13" s="21">
        <f t="shared" ref="Y13:Y15" si="16">IF($X13&lt;&gt;"도비",IF($V13="국도비","직접입력",SUM($L13:$M13)),)</f>
        <v>200000</v>
      </c>
      <c r="Z13" s="21">
        <f t="shared" ref="Z13:Z15" si="17">IF($X13="도비",SUM($L13:$M13),IF($V13="국도비","직접입력",SUM($L13:$M13)-$Y13))</f>
        <v>0</v>
      </c>
      <c r="AA13" s="55" t="str">
        <f t="shared" ref="AA13:AA15" si="18">IF(SUM($L13:$M13)=SUM($Y13:$Z13),"OK","검토")</f>
        <v>OK</v>
      </c>
      <c r="AC13" s="55"/>
      <c r="AD13" s="21">
        <f t="shared" ref="AD13:AD15" si="19">IF($X13&lt;&gt;"도비",IF($V13="국도비","직접입력",SUM($O13:$P13)),)</f>
        <v>0</v>
      </c>
      <c r="AE13" s="21">
        <f t="shared" ref="AE13:AE15" si="20">IF($X13="도비",SUM(O13:P13),IF($V13="국도비","직접입력",SUM(O13:P13)-AD13))</f>
        <v>0</v>
      </c>
      <c r="AF13" s="55" t="str">
        <f t="shared" ref="AF13:AF15" si="21">IF(SUM(O13:P13)=SUM(AD13:AE13),"OK","검토")</f>
        <v>OK</v>
      </c>
      <c r="AH13" s="55" t="str">
        <f t="shared" si="9"/>
        <v/>
      </c>
      <c r="AJ13" s="54" t="str">
        <f t="shared" si="10"/>
        <v/>
      </c>
      <c r="AK13" s="61" t="str">
        <f t="shared" si="11"/>
        <v/>
      </c>
      <c r="AM13" s="55">
        <f t="array" ref="AM13">IF(C13="","",INDEX(구분표!$I$2:$I$311, MATCH(1,(구분표!$E$2:$E$311='1추특출'!B13)*(구분표!$F$2:$F$311='1추특출'!C13)*(구분표!$G$2:$G$311='1추특출'!A13),0)))</f>
        <v>40103</v>
      </c>
      <c r="AO13" s="55"/>
    </row>
    <row r="14" spans="1:41" s="53" customFormat="1" ht="60" customHeight="1">
      <c r="A14" s="58" t="str">
        <f>IFERROR(VLOOKUP($C14,[2]구분표!$A$2:$C$313,2,FALSE),"")</f>
        <v>안전행정위원회</v>
      </c>
      <c r="B14" s="54" t="str">
        <f>IFERROR(VLOOKUP($C14,[2]구분표!$A$2:$C$313,3,FALSE),"")</f>
        <v>재난안전본부</v>
      </c>
      <c r="C14" s="57" t="s">
        <v>530</v>
      </c>
      <c r="D14" s="59" t="s">
        <v>567</v>
      </c>
      <c r="E14" s="59" t="s">
        <v>603</v>
      </c>
      <c r="F14" s="60">
        <v>383</v>
      </c>
      <c r="G14" s="59">
        <v>88</v>
      </c>
      <c r="H14" s="183" t="s">
        <v>552</v>
      </c>
      <c r="I14" s="185">
        <v>258000</v>
      </c>
      <c r="J14" s="21">
        <v>0</v>
      </c>
      <c r="K14" s="181">
        <f t="shared" ref="K14:K17" si="22">I14-J14</f>
        <v>258000</v>
      </c>
      <c r="L14" s="21">
        <v>-150000</v>
      </c>
      <c r="M14" s="22"/>
      <c r="N14" s="23">
        <f t="shared" ref="N14:N17" si="23">K14+L14+M14</f>
        <v>108000</v>
      </c>
      <c r="O14" s="153"/>
      <c r="P14" s="64"/>
      <c r="Q14" s="152">
        <f t="shared" ref="Q14:Q17" si="24">K14+O14+P14</f>
        <v>258000</v>
      </c>
      <c r="R14" s="61" t="str">
        <f t="shared" ref="R14:R17" si="25">IF(AND((N14=0),(Q14&gt;0)),"O",IF(AND((L14&lt;0),(N14-Q14&lt;0)),"O","X"))</f>
        <v>O</v>
      </c>
      <c r="S14" s="61"/>
      <c r="T14" s="61"/>
      <c r="U14" s="62"/>
      <c r="V14" s="45"/>
      <c r="W14" s="47"/>
      <c r="X14" s="45"/>
      <c r="Y14" s="21">
        <f t="shared" si="16"/>
        <v>-150000</v>
      </c>
      <c r="Z14" s="21">
        <f t="shared" si="17"/>
        <v>0</v>
      </c>
      <c r="AA14" s="55" t="str">
        <f t="shared" si="18"/>
        <v>OK</v>
      </c>
      <c r="AC14" s="55"/>
      <c r="AD14" s="21">
        <f t="shared" si="19"/>
        <v>0</v>
      </c>
      <c r="AE14" s="21">
        <f t="shared" si="20"/>
        <v>0</v>
      </c>
      <c r="AF14" s="55" t="str">
        <f t="shared" si="21"/>
        <v>OK</v>
      </c>
      <c r="AH14" s="55" t="str">
        <f t="shared" si="9"/>
        <v/>
      </c>
      <c r="AJ14" s="54" t="str">
        <f t="shared" si="10"/>
        <v/>
      </c>
      <c r="AK14" s="61" t="str">
        <f t="shared" si="11"/>
        <v/>
      </c>
      <c r="AM14" s="55">
        <f t="array" ref="AM14">IF(C14="","",INDEX(구분표!$I$2:$I$311, MATCH(1,(구분표!$E$2:$E$311='1추특출'!B14)*(구분표!$F$2:$F$311='1추특출'!C14)*(구분표!$G$2:$G$311='1추특출'!A14),0)))</f>
        <v>40105</v>
      </c>
      <c r="AO14" s="55"/>
    </row>
    <row r="15" spans="1:41" s="53" customFormat="1" ht="60" customHeight="1">
      <c r="A15" s="58" t="s">
        <v>542</v>
      </c>
      <c r="B15" s="54" t="s">
        <v>543</v>
      </c>
      <c r="C15" s="57" t="s">
        <v>531</v>
      </c>
      <c r="D15" s="59" t="s">
        <v>565</v>
      </c>
      <c r="E15" s="59" t="s">
        <v>603</v>
      </c>
      <c r="F15" s="60"/>
      <c r="G15" s="59"/>
      <c r="H15" s="183" t="s">
        <v>553</v>
      </c>
      <c r="I15" s="185">
        <v>0</v>
      </c>
      <c r="J15" s="21">
        <v>0</v>
      </c>
      <c r="K15" s="181">
        <f t="shared" si="22"/>
        <v>0</v>
      </c>
      <c r="L15" s="21">
        <v>0</v>
      </c>
      <c r="M15" s="22">
        <v>38000</v>
      </c>
      <c r="N15" s="23">
        <f t="shared" si="23"/>
        <v>38000</v>
      </c>
      <c r="O15" s="153"/>
      <c r="P15" s="64"/>
      <c r="Q15" s="152">
        <f t="shared" si="24"/>
        <v>0</v>
      </c>
      <c r="R15" s="61" t="str">
        <f t="shared" si="25"/>
        <v>X</v>
      </c>
      <c r="S15" s="61"/>
      <c r="T15" s="61"/>
      <c r="U15" s="62" t="s">
        <v>605</v>
      </c>
      <c r="V15" s="45"/>
      <c r="W15" s="47"/>
      <c r="X15" s="45"/>
      <c r="Y15" s="21">
        <f t="shared" si="16"/>
        <v>38000</v>
      </c>
      <c r="Z15" s="21">
        <f t="shared" si="17"/>
        <v>0</v>
      </c>
      <c r="AA15" s="55" t="str">
        <f t="shared" si="18"/>
        <v>OK</v>
      </c>
      <c r="AC15" s="55"/>
      <c r="AD15" s="21">
        <f t="shared" si="19"/>
        <v>0</v>
      </c>
      <c r="AE15" s="21">
        <f t="shared" si="20"/>
        <v>0</v>
      </c>
      <c r="AF15" s="55" t="str">
        <f t="shared" si="21"/>
        <v>OK</v>
      </c>
      <c r="AH15" s="55" t="str">
        <f t="shared" si="9"/>
        <v/>
      </c>
      <c r="AJ15" s="54" t="str">
        <f t="shared" si="10"/>
        <v/>
      </c>
      <c r="AK15" s="61" t="str">
        <f t="shared" si="11"/>
        <v/>
      </c>
      <c r="AM15" s="55">
        <f t="array" ref="AM15">IF(C15="","",INDEX(구분표!$I$2:$I$311, MATCH(1,(구분표!$E$2:$E$311='1추특출'!B15)*(구분표!$F$2:$F$311='1추특출'!C15)*(구분표!$G$2:$G$311='1추특출'!A15),0)))</f>
        <v>40107</v>
      </c>
      <c r="AO15" s="55"/>
    </row>
    <row r="16" spans="1:41" s="53" customFormat="1" ht="60" customHeight="1">
      <c r="A16" s="58" t="str">
        <f>IFERROR(VLOOKUP($C16,[2]구분표!$A$2:$C$313,2,FALSE),"")</f>
        <v>안전행정위원회</v>
      </c>
      <c r="B16" s="54" t="str">
        <f>IFERROR(VLOOKUP($C16,[2]구분표!$A$2:$C$313,3,FALSE),"")</f>
        <v>재난안전본부</v>
      </c>
      <c r="C16" s="57" t="s">
        <v>532</v>
      </c>
      <c r="D16" s="59" t="s">
        <v>567</v>
      </c>
      <c r="E16" s="59" t="s">
        <v>603</v>
      </c>
      <c r="F16" s="60">
        <v>389</v>
      </c>
      <c r="G16" s="59">
        <v>139</v>
      </c>
      <c r="H16" s="183" t="s">
        <v>554</v>
      </c>
      <c r="I16" s="185">
        <v>250000</v>
      </c>
      <c r="J16" s="21">
        <v>0</v>
      </c>
      <c r="K16" s="181">
        <f t="shared" si="22"/>
        <v>250000</v>
      </c>
      <c r="L16" s="21">
        <v>-250000</v>
      </c>
      <c r="M16" s="22"/>
      <c r="N16" s="23">
        <f t="shared" si="23"/>
        <v>0</v>
      </c>
      <c r="O16" s="151"/>
      <c r="P16" s="63"/>
      <c r="Q16" s="152">
        <f t="shared" si="24"/>
        <v>250000</v>
      </c>
      <c r="R16" s="61" t="str">
        <f t="shared" si="25"/>
        <v>O</v>
      </c>
      <c r="S16" s="61"/>
      <c r="T16" s="61"/>
      <c r="U16" s="56"/>
      <c r="V16" s="45"/>
      <c r="W16" s="47"/>
      <c r="X16" s="45"/>
      <c r="Y16" s="21">
        <f>IF($X16&lt;&gt;"도비",IF($V16="국도비","직접입력",SUM($L16:$M16)),)</f>
        <v>-250000</v>
      </c>
      <c r="Z16" s="21">
        <f>IF($X16="도비",SUM($L16:$M16),IF($V16="국도비","직접입력",SUM($L16:$M16)-$Y16))</f>
        <v>0</v>
      </c>
      <c r="AA16" s="55" t="str">
        <f>IF(SUM($L16:$M16)=SUM($Y16:$Z16),"OK","검토")</f>
        <v>OK</v>
      </c>
      <c r="AC16" s="55"/>
      <c r="AD16" s="21">
        <f>IF($X16&lt;&gt;"도비",IF($V16="국도비","직접입력",SUM($O16:$P16)),)</f>
        <v>0</v>
      </c>
      <c r="AE16" s="21">
        <f>IF($X16="도비",SUM(O16:P16),IF($V16="국도비","직접입력",SUM(O16:P16)-AD16))</f>
        <v>0</v>
      </c>
      <c r="AF16" s="55" t="str">
        <f>IF(SUM(O16:P16)=SUM(AD16:AE16),"OK","검토")</f>
        <v>OK</v>
      </c>
      <c r="AH16" s="55" t="str">
        <f t="shared" si="9"/>
        <v/>
      </c>
      <c r="AJ16" s="54" t="str">
        <f t="shared" si="10"/>
        <v/>
      </c>
      <c r="AK16" s="61" t="str">
        <f t="shared" si="11"/>
        <v/>
      </c>
      <c r="AM16" s="55">
        <f t="array" ref="AM16">IF(C16="","",INDEX(구분표!$I$2:$I$311, MATCH(1,(구분표!$E$2:$E$311='1추특출'!B16)*(구분표!$F$2:$F$311='1추특출'!C16)*(구분표!$G$2:$G$311='1추특출'!A16),0)))</f>
        <v>40109</v>
      </c>
      <c r="AO16" s="55"/>
    </row>
    <row r="17" spans="1:41" s="53" customFormat="1" ht="60" customHeight="1">
      <c r="A17" s="58" t="str">
        <f>IFERROR(VLOOKUP($C17,[2]구분표!$A$2:$C$313,2,FALSE),"")</f>
        <v>안전행정위원회</v>
      </c>
      <c r="B17" s="54" t="str">
        <f>IFERROR(VLOOKUP($C17,[2]구분표!$A$2:$C$313,3,FALSE),"")</f>
        <v>재난안전본부</v>
      </c>
      <c r="C17" s="57" t="s">
        <v>533</v>
      </c>
      <c r="D17" s="59" t="s">
        <v>567</v>
      </c>
      <c r="E17" s="59" t="s">
        <v>603</v>
      </c>
      <c r="F17" s="60">
        <v>409</v>
      </c>
      <c r="G17" s="59">
        <v>191</v>
      </c>
      <c r="H17" s="184" t="s">
        <v>555</v>
      </c>
      <c r="I17" s="185">
        <v>582800</v>
      </c>
      <c r="J17" s="21">
        <v>0</v>
      </c>
      <c r="K17" s="181">
        <f t="shared" si="22"/>
        <v>582800</v>
      </c>
      <c r="L17" s="21">
        <v>-350000</v>
      </c>
      <c r="M17" s="22"/>
      <c r="N17" s="23">
        <f t="shared" si="23"/>
        <v>232800</v>
      </c>
      <c r="O17" s="151"/>
      <c r="P17" s="63"/>
      <c r="Q17" s="152">
        <f t="shared" si="24"/>
        <v>582800</v>
      </c>
      <c r="R17" s="61" t="str">
        <f t="shared" si="25"/>
        <v>O</v>
      </c>
      <c r="S17" s="61"/>
      <c r="T17" s="61"/>
      <c r="U17" s="56"/>
      <c r="V17" s="45"/>
      <c r="W17" s="47"/>
      <c r="X17" s="45"/>
      <c r="Y17" s="21">
        <f>IF($X17&lt;&gt;"도비",IF($V17="국도비","직접입력",SUM($L17:$M17)),)</f>
        <v>-350000</v>
      </c>
      <c r="Z17" s="21">
        <f>IF($X17="도비",SUM($L17:$M17),IF($V17="국도비","직접입력",SUM($L17:$M17)-$Y17))</f>
        <v>0</v>
      </c>
      <c r="AA17" s="55" t="str">
        <f>IF(SUM($L17:$M17)=SUM($Y17:$Z17),"OK","검토")</f>
        <v>OK</v>
      </c>
      <c r="AC17" s="55"/>
      <c r="AD17" s="21">
        <f>IF($X17&lt;&gt;"도비",IF($V17="국도비","직접입력",SUM($O17:$P17)),)</f>
        <v>0</v>
      </c>
      <c r="AE17" s="21">
        <f>IF($X17="도비",SUM(O17:P17),IF($V17="국도비","직접입력",SUM(O17:P17)-AD17))</f>
        <v>0</v>
      </c>
      <c r="AF17" s="55" t="str">
        <f>IF(SUM(O17:P17)=SUM(AD17:AE17),"OK","검토")</f>
        <v>OK</v>
      </c>
      <c r="AH17" s="55" t="str">
        <f t="shared" si="9"/>
        <v/>
      </c>
      <c r="AJ17" s="54" t="str">
        <f t="shared" si="10"/>
        <v/>
      </c>
      <c r="AK17" s="61" t="str">
        <f t="shared" si="11"/>
        <v/>
      </c>
      <c r="AM17" s="55">
        <f t="array" ref="AM17">IF(C17="","",INDEX(구분표!$I$2:$I$311, MATCH(1,(구분표!$E$2:$E$311='1추특출'!B17)*(구분표!$F$2:$F$311='1추특출'!C17)*(구분표!$G$2:$G$311='1추특출'!A17),0)))</f>
        <v>40417</v>
      </c>
      <c r="AO17" s="55"/>
    </row>
    <row r="18" spans="1:41" s="53" customFormat="1" ht="60" customHeight="1">
      <c r="A18" s="58" t="str">
        <f>IFERROR(VLOOKUP($C18,[2]구분표!$A$2:$C$313,2,FALSE),"")</f>
        <v>안전행정위원회</v>
      </c>
      <c r="B18" s="54" t="str">
        <f>IFERROR(VLOOKUP($C18,[2]구분표!$A$2:$C$313,3,FALSE),"")</f>
        <v>재난안전본부</v>
      </c>
      <c r="C18" s="57" t="s">
        <v>533</v>
      </c>
      <c r="D18" s="59" t="s">
        <v>565</v>
      </c>
      <c r="E18" s="59" t="s">
        <v>603</v>
      </c>
      <c r="F18" s="60"/>
      <c r="G18" s="59"/>
      <c r="H18" s="183" t="s">
        <v>556</v>
      </c>
      <c r="I18" s="185">
        <v>0</v>
      </c>
      <c r="J18" s="21">
        <v>0</v>
      </c>
      <c r="K18" s="181">
        <f>I18-J18</f>
        <v>0</v>
      </c>
      <c r="L18" s="21"/>
      <c r="M18" s="22">
        <v>350000</v>
      </c>
      <c r="N18" s="23">
        <f>K18+L18+M18</f>
        <v>350000</v>
      </c>
      <c r="O18" s="151"/>
      <c r="P18" s="63"/>
      <c r="Q18" s="152">
        <f>K18+O18+P18</f>
        <v>0</v>
      </c>
      <c r="R18" s="61" t="str">
        <f>IF(AND((N18=0),(Q18&gt;0)),"O",IF(AND((L18&lt;0),(N18-Q18&lt;0)),"O","X"))</f>
        <v>X</v>
      </c>
      <c r="S18" s="61"/>
      <c r="T18" s="61"/>
      <c r="U18" s="62" t="s">
        <v>609</v>
      </c>
      <c r="V18" s="45"/>
      <c r="W18" s="47"/>
      <c r="X18" s="45"/>
      <c r="Y18" s="21">
        <f t="shared" ref="Y18:Y20" si="26">IF($X18&lt;&gt;"도비",IF($V18="국도비","직접입력",SUM($L18:$M18)),)</f>
        <v>350000</v>
      </c>
      <c r="Z18" s="21">
        <f t="shared" ref="Z18:Z20" si="27">IF($X18="도비",SUM($L18:$M18),IF($V18="국도비","직접입력",SUM($L18:$M18)-$Y18))</f>
        <v>0</v>
      </c>
      <c r="AA18" s="55" t="str">
        <f t="shared" ref="AA18:AA20" si="28">IF(SUM($L18:$M18)=SUM($Y18:$Z18),"OK","검토")</f>
        <v>OK</v>
      </c>
      <c r="AC18" s="55"/>
      <c r="AD18" s="21">
        <f t="shared" ref="AD18:AD20" si="29">IF($X18&lt;&gt;"도비",IF($V18="국도비","직접입력",SUM($O18:$P18)),)</f>
        <v>0</v>
      </c>
      <c r="AE18" s="21">
        <f t="shared" ref="AE18:AE20" si="30">IF($X18="도비",SUM(O18:P18),IF($V18="국도비","직접입력",SUM(O18:P18)-AD18))</f>
        <v>0</v>
      </c>
      <c r="AF18" s="55" t="str">
        <f t="shared" ref="AF18:AF20" si="31">IF(SUM(O18:P18)=SUM(AD18:AE18),"OK","검토")</f>
        <v>OK</v>
      </c>
      <c r="AH18" s="55" t="str">
        <f t="shared" ref="AH18:AH44" si="32">IF(X18="","",IF(X18="도비","세입없음","직접입력"))</f>
        <v/>
      </c>
      <c r="AJ18" s="54" t="str">
        <f t="shared" si="10"/>
        <v/>
      </c>
      <c r="AK18" s="61" t="str">
        <f t="shared" ref="AK18:AK44" si="33">IF(X18="","",IF(AND(X18="도비",AH18="세입없음"),"OK",IF(AND(X18&lt;&gt;"도비",AH18&lt;&gt;""),"OK","@@")))</f>
        <v/>
      </c>
      <c r="AM18" s="55">
        <f t="array" ref="AM18">IF(C18="","",INDEX(구분표!$I$2:$I$311, MATCH(1,(구분표!$E$2:$E$311='1추특출'!B18)*(구분표!$F$2:$F$311='1추특출'!C18)*(구분표!$G$2:$G$311='1추특출'!A18),0)))</f>
        <v>40417</v>
      </c>
      <c r="AO18" s="55"/>
    </row>
    <row r="19" spans="1:41" s="53" customFormat="1" ht="60" customHeight="1">
      <c r="A19" s="58" t="str">
        <f>IFERROR(VLOOKUP($C19,[2]구분표!$A$2:$C$313,2,FALSE),"")</f>
        <v>안전행정위원회</v>
      </c>
      <c r="B19" s="54" t="str">
        <f>IFERROR(VLOOKUP($C19,[2]구분표!$A$2:$C$313,3,FALSE),"")</f>
        <v>재난안전본부</v>
      </c>
      <c r="C19" s="57" t="s">
        <v>534</v>
      </c>
      <c r="D19" s="59" t="s">
        <v>567</v>
      </c>
      <c r="E19" s="59" t="s">
        <v>603</v>
      </c>
      <c r="F19" s="60">
        <v>396</v>
      </c>
      <c r="G19" s="59">
        <v>183</v>
      </c>
      <c r="H19" s="183" t="s">
        <v>557</v>
      </c>
      <c r="I19" s="185">
        <v>1000000</v>
      </c>
      <c r="J19" s="21">
        <v>0</v>
      </c>
      <c r="K19" s="181">
        <f t="shared" ref="K19:K22" si="34">I19-J19</f>
        <v>1000000</v>
      </c>
      <c r="L19" s="21">
        <v>-410000</v>
      </c>
      <c r="M19" s="22"/>
      <c r="N19" s="23">
        <f t="shared" ref="N19:N22" si="35">K19+L19+M19</f>
        <v>590000</v>
      </c>
      <c r="O19" s="153"/>
      <c r="P19" s="64"/>
      <c r="Q19" s="152">
        <f t="shared" ref="Q19:Q22" si="36">K19+O19+P19</f>
        <v>1000000</v>
      </c>
      <c r="R19" s="61" t="str">
        <f t="shared" ref="R19:R22" si="37">IF(AND((N19=0),(Q19&gt;0)),"O",IF(AND((L19&lt;0),(N19-Q19&lt;0)),"O","X"))</f>
        <v>O</v>
      </c>
      <c r="S19" s="61"/>
      <c r="T19" s="61"/>
      <c r="U19" s="62" t="s">
        <v>609</v>
      </c>
      <c r="V19" s="45"/>
      <c r="W19" s="47"/>
      <c r="X19" s="45"/>
      <c r="Y19" s="21">
        <f t="shared" si="26"/>
        <v>-410000</v>
      </c>
      <c r="Z19" s="21">
        <f t="shared" si="27"/>
        <v>0</v>
      </c>
      <c r="AA19" s="55" t="str">
        <f t="shared" si="28"/>
        <v>OK</v>
      </c>
      <c r="AC19" s="55"/>
      <c r="AD19" s="21">
        <f t="shared" si="29"/>
        <v>0</v>
      </c>
      <c r="AE19" s="21">
        <f t="shared" si="30"/>
        <v>0</v>
      </c>
      <c r="AF19" s="55" t="str">
        <f t="shared" si="31"/>
        <v>OK</v>
      </c>
      <c r="AH19" s="55" t="str">
        <f t="shared" si="32"/>
        <v/>
      </c>
      <c r="AJ19" s="54" t="str">
        <f t="shared" si="10"/>
        <v/>
      </c>
      <c r="AK19" s="61" t="str">
        <f t="shared" si="33"/>
        <v/>
      </c>
      <c r="AM19" s="55">
        <f t="array" ref="AM19">IF(C19="","",INDEX(구분표!$I$2:$I$311, MATCH(1,(구분표!$E$2:$E$311='1추특출'!B19)*(구분표!$F$2:$F$311='1추특출'!C19)*(구분표!$G$2:$G$311='1추특출'!A19),0)))</f>
        <v>40303</v>
      </c>
      <c r="AO19" s="55"/>
    </row>
    <row r="20" spans="1:41" s="53" customFormat="1" ht="60" customHeight="1">
      <c r="A20" s="58" t="str">
        <f>IFERROR(VLOOKUP($C20,[2]구분표!$A$2:$C$313,2,FALSE),"")</f>
        <v>안전행정위원회</v>
      </c>
      <c r="B20" s="54" t="str">
        <f>IFERROR(VLOOKUP($C20,[2]구분표!$A$2:$C$313,3,FALSE),"")</f>
        <v>재난안전본부</v>
      </c>
      <c r="C20" s="57" t="s">
        <v>535</v>
      </c>
      <c r="D20" s="59" t="s">
        <v>565</v>
      </c>
      <c r="E20" s="59" t="s">
        <v>603</v>
      </c>
      <c r="F20" s="60"/>
      <c r="G20" s="59"/>
      <c r="H20" s="183" t="s">
        <v>558</v>
      </c>
      <c r="I20" s="185">
        <v>0</v>
      </c>
      <c r="J20" s="21">
        <v>0</v>
      </c>
      <c r="K20" s="181">
        <f t="shared" si="34"/>
        <v>0</v>
      </c>
      <c r="L20" s="21"/>
      <c r="M20" s="22">
        <v>150000</v>
      </c>
      <c r="N20" s="23">
        <f t="shared" si="35"/>
        <v>150000</v>
      </c>
      <c r="O20" s="153"/>
      <c r="P20" s="64"/>
      <c r="Q20" s="152">
        <f t="shared" si="36"/>
        <v>0</v>
      </c>
      <c r="R20" s="61" t="str">
        <f t="shared" si="37"/>
        <v>X</v>
      </c>
      <c r="S20" s="61"/>
      <c r="T20" s="61"/>
      <c r="U20" s="62"/>
      <c r="V20" s="45"/>
      <c r="W20" s="47"/>
      <c r="X20" s="45"/>
      <c r="Y20" s="21">
        <f t="shared" si="26"/>
        <v>150000</v>
      </c>
      <c r="Z20" s="21">
        <f t="shared" si="27"/>
        <v>0</v>
      </c>
      <c r="AA20" s="55" t="str">
        <f t="shared" si="28"/>
        <v>OK</v>
      </c>
      <c r="AC20" s="55"/>
      <c r="AD20" s="21">
        <f t="shared" si="29"/>
        <v>0</v>
      </c>
      <c r="AE20" s="21">
        <f t="shared" si="30"/>
        <v>0</v>
      </c>
      <c r="AF20" s="55" t="str">
        <f t="shared" si="31"/>
        <v>OK</v>
      </c>
      <c r="AH20" s="55" t="str">
        <f t="shared" si="32"/>
        <v/>
      </c>
      <c r="AJ20" s="54" t="str">
        <f t="shared" si="10"/>
        <v/>
      </c>
      <c r="AK20" s="61" t="str">
        <f t="shared" si="33"/>
        <v/>
      </c>
      <c r="AM20" s="55">
        <f t="array" ref="AM20">IF(C20="","",INDEX(구분표!$I$2:$I$311, MATCH(1,(구분표!$E$2:$E$311='1추특출'!B20)*(구분표!$F$2:$F$311='1추특출'!C20)*(구분표!$G$2:$G$311='1추특출'!A20),0)))</f>
        <v>40401</v>
      </c>
      <c r="AO20" s="55"/>
    </row>
    <row r="21" spans="1:41" s="53" customFormat="1" ht="60" customHeight="1">
      <c r="A21" s="58" t="str">
        <f>IFERROR(VLOOKUP($C21,[2]구분표!$A$2:$C$313,2,FALSE),"")</f>
        <v>안전행정위원회</v>
      </c>
      <c r="B21" s="54" t="str">
        <f>IFERROR(VLOOKUP($C21,[2]구분표!$A$2:$C$313,3,FALSE),"")</f>
        <v>재난안전본부</v>
      </c>
      <c r="C21" s="57" t="s">
        <v>568</v>
      </c>
      <c r="D21" s="59" t="s">
        <v>565</v>
      </c>
      <c r="E21" s="59" t="s">
        <v>603</v>
      </c>
      <c r="F21" s="60"/>
      <c r="G21" s="59"/>
      <c r="H21" s="183" t="s">
        <v>560</v>
      </c>
      <c r="I21" s="185">
        <v>0</v>
      </c>
      <c r="J21" s="21">
        <v>0</v>
      </c>
      <c r="K21" s="181">
        <f>I21-J21</f>
        <v>0</v>
      </c>
      <c r="L21" s="21"/>
      <c r="M21" s="22">
        <v>120000</v>
      </c>
      <c r="N21" s="23">
        <f>K21+L21+M21</f>
        <v>120000</v>
      </c>
      <c r="O21" s="151"/>
      <c r="P21" s="63"/>
      <c r="Q21" s="152">
        <f>K21+O21+P21</f>
        <v>0</v>
      </c>
      <c r="R21" s="61" t="str">
        <f>IF(AND((N21=0),(Q21&gt;0)),"O",IF(AND((L21&lt;0),(N21-Q21&lt;0)),"O","X"))</f>
        <v>X</v>
      </c>
      <c r="S21" s="61"/>
      <c r="T21" s="61"/>
      <c r="U21" s="62" t="s">
        <v>608</v>
      </c>
      <c r="V21" s="45"/>
      <c r="W21" s="47"/>
      <c r="X21" s="45"/>
      <c r="Y21" s="21">
        <f>IF($X21&lt;&gt;"도비",IF($V21="국도비","직접입력",SUM($L21:$M21)),)</f>
        <v>120000</v>
      </c>
      <c r="Z21" s="21">
        <f>IF($X21="도비",SUM($L21:$M21),IF($V21="국도비","직접입력",SUM($L21:$M21)-$Y21))</f>
        <v>0</v>
      </c>
      <c r="AA21" s="55" t="str">
        <f>IF(SUM($L21:$M21)=SUM($Y21:$Z21),"OK","검토")</f>
        <v>OK</v>
      </c>
      <c r="AC21" s="55"/>
      <c r="AD21" s="21">
        <f>IF($X21&lt;&gt;"도비",IF($V21="국도비","직접입력",SUM($O21:$P21)),)</f>
        <v>0</v>
      </c>
      <c r="AE21" s="21">
        <f>IF($X21="도비",SUM(O21:P21),IF($V21="국도비","직접입력",SUM(O21:P21)-AD21))</f>
        <v>0</v>
      </c>
      <c r="AF21" s="55" t="str">
        <f>IF(SUM(O21:P21)=SUM(AD21:AE21),"OK","검토")</f>
        <v>OK</v>
      </c>
      <c r="AH21" s="55" t="str">
        <f>IF(X21="","",IF(X21="도비","세입없음","직접입력"))</f>
        <v/>
      </c>
      <c r="AJ21" s="54" t="str">
        <f t="shared" si="10"/>
        <v/>
      </c>
      <c r="AK21" s="61" t="str">
        <f>IF(X21="","",IF(AND(X21="도비",AH21="세입없음"),"OK",IF(AND(X21&lt;&gt;"도비",AH21&lt;&gt;""),"OK","@@")))</f>
        <v/>
      </c>
      <c r="AM21" s="55">
        <f t="array" ref="AM21">IF(C21="","",INDEX(구분표!$I$2:$I$311, MATCH(1,(구분표!$E$2:$E$311='1추특출'!B21)*(구분표!$F$2:$F$311='1추특출'!C21)*(구분표!$G$2:$G$311='1추특출'!A21),0)))</f>
        <v>40401</v>
      </c>
      <c r="AO21" s="55"/>
    </row>
    <row r="22" spans="1:41" s="53" customFormat="1" ht="60" customHeight="1">
      <c r="A22" s="58" t="str">
        <f>IFERROR(VLOOKUP($C22,[2]구분표!$A$2:$C$313,2,FALSE),"")</f>
        <v>안전행정위원회</v>
      </c>
      <c r="B22" s="54" t="str">
        <f>IFERROR(VLOOKUP($C22,[2]구분표!$A$2:$C$313,3,FALSE),"")</f>
        <v>재난안전본부</v>
      </c>
      <c r="C22" s="57" t="s">
        <v>536</v>
      </c>
      <c r="D22" s="59" t="s">
        <v>565</v>
      </c>
      <c r="E22" s="59" t="s">
        <v>603</v>
      </c>
      <c r="F22" s="60"/>
      <c r="G22" s="59"/>
      <c r="H22" s="183" t="s">
        <v>559</v>
      </c>
      <c r="I22" s="185">
        <v>0</v>
      </c>
      <c r="J22" s="21">
        <v>0</v>
      </c>
      <c r="K22" s="181">
        <f t="shared" si="34"/>
        <v>0</v>
      </c>
      <c r="L22" s="21"/>
      <c r="M22" s="22">
        <v>40000</v>
      </c>
      <c r="N22" s="23">
        <f t="shared" si="35"/>
        <v>40000</v>
      </c>
      <c r="O22" s="151"/>
      <c r="P22" s="63"/>
      <c r="Q22" s="152">
        <f t="shared" si="36"/>
        <v>0</v>
      </c>
      <c r="R22" s="61" t="str">
        <f t="shared" si="37"/>
        <v>X</v>
      </c>
      <c r="S22" s="61"/>
      <c r="T22" s="61"/>
      <c r="U22" s="56" t="s">
        <v>610</v>
      </c>
      <c r="V22" s="45"/>
      <c r="W22" s="47"/>
      <c r="X22" s="45"/>
      <c r="Y22" s="21">
        <f>IF($X22&lt;&gt;"도비",IF($V22="국도비","직접입력",SUM($L22:$M22)),)</f>
        <v>40000</v>
      </c>
      <c r="Z22" s="21">
        <f>IF($X22="도비",SUM($L22:$M22),IF($V22="국도비","직접입력",SUM($L22:$M22)-$Y22))</f>
        <v>0</v>
      </c>
      <c r="AA22" s="55" t="str">
        <f>IF(SUM($L22:$M22)=SUM($Y22:$Z22),"OK","검토")</f>
        <v>OK</v>
      </c>
      <c r="AC22" s="55"/>
      <c r="AD22" s="21">
        <f>IF($X22&lt;&gt;"도비",IF($V22="국도비","직접입력",SUM($O22:$P22)),)</f>
        <v>0</v>
      </c>
      <c r="AE22" s="21">
        <f>IF($X22="도비",SUM(O22:P22),IF($V22="국도비","직접입력",SUM(O22:P22)-AD22))</f>
        <v>0</v>
      </c>
      <c r="AF22" s="55" t="str">
        <f>IF(SUM(O22:P22)=SUM(AD22:AE22),"OK","검토")</f>
        <v>OK</v>
      </c>
      <c r="AH22" s="55" t="str">
        <f t="shared" si="32"/>
        <v/>
      </c>
      <c r="AJ22" s="54" t="str">
        <f t="shared" si="10"/>
        <v/>
      </c>
      <c r="AK22" s="61" t="str">
        <f t="shared" si="33"/>
        <v/>
      </c>
      <c r="AM22" s="55">
        <f t="array" ref="AM22">IF(C22="","",INDEX(구분표!$I$2:$I$311, MATCH(1,(구분표!$E$2:$E$311='1추특출'!B22)*(구분표!$F$2:$F$311='1추특출'!C22)*(구분표!$G$2:$G$311='1추특출'!A22),0)))</f>
        <v>40409</v>
      </c>
      <c r="AO22" s="55"/>
    </row>
    <row r="23" spans="1:41" s="53" customFormat="1" ht="60" customHeight="1">
      <c r="A23" s="58" t="str">
        <f>IFERROR(VLOOKUP($C23,[2]구분표!$A$2:$C$313,2,FALSE),"")</f>
        <v>안전행정위원회</v>
      </c>
      <c r="B23" s="54" t="str">
        <f>IFERROR(VLOOKUP($C23,[2]구분표!$A$2:$C$313,3,FALSE),"")</f>
        <v>재난안전본부</v>
      </c>
      <c r="C23" s="57" t="s">
        <v>537</v>
      </c>
      <c r="D23" s="59" t="s">
        <v>565</v>
      </c>
      <c r="E23" s="59" t="s">
        <v>603</v>
      </c>
      <c r="F23" s="60"/>
      <c r="G23" s="59"/>
      <c r="H23" s="183" t="s">
        <v>561</v>
      </c>
      <c r="I23" s="185">
        <v>0</v>
      </c>
      <c r="J23" s="21">
        <v>0</v>
      </c>
      <c r="K23" s="181">
        <f>I23-J23</f>
        <v>0</v>
      </c>
      <c r="L23" s="21"/>
      <c r="M23" s="22">
        <v>1106421</v>
      </c>
      <c r="N23" s="23">
        <f>K23+L23+M23</f>
        <v>1106421</v>
      </c>
      <c r="O23" s="151"/>
      <c r="P23" s="63"/>
      <c r="Q23" s="152">
        <f>K23+O23+P23</f>
        <v>0</v>
      </c>
      <c r="R23" s="61" t="str">
        <f>IF(AND((N23=0),(Q23&gt;0)),"O",IF(AND((L23&lt;0),(N23-Q23&lt;0)),"O","X"))</f>
        <v>X</v>
      </c>
      <c r="S23" s="186" t="s">
        <v>607</v>
      </c>
      <c r="T23" s="61"/>
      <c r="U23" s="62"/>
      <c r="V23" s="45"/>
      <c r="W23" s="47"/>
      <c r="X23" s="45"/>
      <c r="Y23" s="21">
        <f t="shared" ref="Y23:Y25" si="38">IF($X23&lt;&gt;"도비",IF($V23="국도비","직접입력",SUM($L23:$M23)),)</f>
        <v>1106421</v>
      </c>
      <c r="Z23" s="21">
        <f t="shared" ref="Z23:Z25" si="39">IF($X23="도비",SUM($L23:$M23),IF($V23="국도비","직접입력",SUM($L23:$M23)-$Y23))</f>
        <v>0</v>
      </c>
      <c r="AA23" s="55" t="str">
        <f t="shared" ref="AA23:AA25" si="40">IF(SUM($L23:$M23)=SUM($Y23:$Z23),"OK","검토")</f>
        <v>OK</v>
      </c>
      <c r="AC23" s="55"/>
      <c r="AD23" s="21">
        <f t="shared" ref="AD23:AD25" si="41">IF($X23&lt;&gt;"도비",IF($V23="국도비","직접입력",SUM($O23:$P23)),)</f>
        <v>0</v>
      </c>
      <c r="AE23" s="21">
        <f t="shared" ref="AE23:AE25" si="42">IF($X23="도비",SUM(O23:P23),IF($V23="국도비","직접입력",SUM(O23:P23)-AD23))</f>
        <v>0</v>
      </c>
      <c r="AF23" s="55" t="str">
        <f t="shared" ref="AF23:AF25" si="43">IF(SUM(O23:P23)=SUM(AD23:AE23),"OK","검토")</f>
        <v>OK</v>
      </c>
      <c r="AH23" s="55" t="str">
        <f t="shared" si="32"/>
        <v/>
      </c>
      <c r="AJ23" s="54" t="str">
        <f t="shared" si="10"/>
        <v/>
      </c>
      <c r="AK23" s="61" t="str">
        <f t="shared" si="33"/>
        <v/>
      </c>
      <c r="AM23" s="55">
        <f t="array" ref="AM23">IF(C23="","",INDEX(구분표!$I$2:$I$311, MATCH(1,(구분표!$E$2:$E$311='1추특출'!B23)*(구분표!$F$2:$F$311='1추특출'!C23)*(구분표!$G$2:$G$311='1추특출'!A23),0)))</f>
        <v>40101</v>
      </c>
      <c r="AO23" s="55"/>
    </row>
    <row r="24" spans="1:41" s="53" customFormat="1" ht="60" customHeight="1">
      <c r="A24" s="58" t="str">
        <f>IFERROR(VLOOKUP($C24,[2]구분표!$A$2:$C$313,2,FALSE),"")</f>
        <v>안전행정위원회</v>
      </c>
      <c r="B24" s="54" t="str">
        <f>IFERROR(VLOOKUP($C24,[2]구분표!$A$2:$C$313,3,FALSE),"")</f>
        <v>재난안전본부</v>
      </c>
      <c r="C24" s="57" t="s">
        <v>537</v>
      </c>
      <c r="D24" s="59" t="s">
        <v>565</v>
      </c>
      <c r="E24" s="59" t="s">
        <v>603</v>
      </c>
      <c r="F24" s="60"/>
      <c r="G24" s="59"/>
      <c r="H24" s="183" t="s">
        <v>562</v>
      </c>
      <c r="I24" s="185">
        <v>0</v>
      </c>
      <c r="J24" s="21">
        <v>0</v>
      </c>
      <c r="K24" s="181">
        <f t="shared" ref="K24:K26" si="44">I24-J24</f>
        <v>0</v>
      </c>
      <c r="L24" s="21"/>
      <c r="M24" s="22">
        <v>41153</v>
      </c>
      <c r="N24" s="23">
        <f t="shared" ref="N24:N26" si="45">K24+L24+M24</f>
        <v>41153</v>
      </c>
      <c r="O24" s="153"/>
      <c r="P24" s="64"/>
      <c r="Q24" s="152">
        <f t="shared" ref="Q24:Q26" si="46">K24+O24+P24</f>
        <v>0</v>
      </c>
      <c r="R24" s="61" t="str">
        <f t="shared" ref="R24:R26" si="47">IF(AND((N24=0),(Q24&gt;0)),"O",IF(AND((L24&lt;0),(N24-Q24&lt;0)),"O","X"))</f>
        <v>X</v>
      </c>
      <c r="S24" s="186" t="s">
        <v>607</v>
      </c>
      <c r="T24" s="61"/>
      <c r="U24" s="62"/>
      <c r="V24" s="45"/>
      <c r="W24" s="47"/>
      <c r="X24" s="45"/>
      <c r="Y24" s="21">
        <f t="shared" si="38"/>
        <v>41153</v>
      </c>
      <c r="Z24" s="21">
        <f t="shared" si="39"/>
        <v>0</v>
      </c>
      <c r="AA24" s="55" t="str">
        <f t="shared" si="40"/>
        <v>OK</v>
      </c>
      <c r="AC24" s="55"/>
      <c r="AD24" s="21">
        <f t="shared" si="41"/>
        <v>0</v>
      </c>
      <c r="AE24" s="21">
        <f t="shared" si="42"/>
        <v>0</v>
      </c>
      <c r="AF24" s="55" t="str">
        <f t="shared" si="43"/>
        <v>OK</v>
      </c>
      <c r="AH24" s="55" t="str">
        <f t="shared" si="32"/>
        <v/>
      </c>
      <c r="AJ24" s="54" t="str">
        <f t="shared" si="10"/>
        <v/>
      </c>
      <c r="AK24" s="61" t="str">
        <f t="shared" si="33"/>
        <v/>
      </c>
      <c r="AM24" s="55">
        <f t="array" ref="AM24">IF(C24="","",INDEX(구분표!$I$2:$I$311, MATCH(1,(구분표!$E$2:$E$311='1추특출'!B24)*(구분표!$F$2:$F$311='1추특출'!C24)*(구분표!$G$2:$G$311='1추특출'!A24),0)))</f>
        <v>40101</v>
      </c>
      <c r="AO24" s="55"/>
    </row>
    <row r="25" spans="1:41" s="53" customFormat="1" ht="60" customHeight="1">
      <c r="A25" s="58" t="s">
        <v>544</v>
      </c>
      <c r="B25" s="54" t="s">
        <v>545</v>
      </c>
      <c r="C25" s="57" t="s">
        <v>538</v>
      </c>
      <c r="D25" s="59" t="s">
        <v>566</v>
      </c>
      <c r="E25" s="59" t="s">
        <v>603</v>
      </c>
      <c r="F25" s="60"/>
      <c r="G25" s="59"/>
      <c r="H25" s="183" t="s">
        <v>563</v>
      </c>
      <c r="I25" s="185">
        <v>2092488</v>
      </c>
      <c r="J25" s="21">
        <v>2092488</v>
      </c>
      <c r="K25" s="181">
        <f t="shared" si="44"/>
        <v>0</v>
      </c>
      <c r="L25" s="21">
        <v>-1106421</v>
      </c>
      <c r="M25" s="22"/>
      <c r="N25" s="23">
        <f t="shared" si="45"/>
        <v>-1106421</v>
      </c>
      <c r="O25" s="153"/>
      <c r="P25" s="64"/>
      <c r="Q25" s="152">
        <f t="shared" si="46"/>
        <v>0</v>
      </c>
      <c r="R25" s="61" t="str">
        <f t="shared" si="47"/>
        <v>O</v>
      </c>
      <c r="S25" s="186" t="s">
        <v>607</v>
      </c>
      <c r="T25" s="61"/>
      <c r="U25" s="62"/>
      <c r="V25" s="45"/>
      <c r="W25" s="47"/>
      <c r="X25" s="45"/>
      <c r="Y25" s="21">
        <f t="shared" si="38"/>
        <v>-1106421</v>
      </c>
      <c r="Z25" s="21">
        <f t="shared" si="39"/>
        <v>0</v>
      </c>
      <c r="AA25" s="55" t="str">
        <f t="shared" si="40"/>
        <v>OK</v>
      </c>
      <c r="AC25" s="55"/>
      <c r="AD25" s="21">
        <f t="shared" si="41"/>
        <v>0</v>
      </c>
      <c r="AE25" s="21">
        <f t="shared" si="42"/>
        <v>0</v>
      </c>
      <c r="AF25" s="55" t="str">
        <f t="shared" si="43"/>
        <v>OK</v>
      </c>
      <c r="AH25" s="55" t="str">
        <f t="shared" si="32"/>
        <v/>
      </c>
      <c r="AJ25" s="54" t="str">
        <f t="shared" si="10"/>
        <v/>
      </c>
      <c r="AK25" s="61" t="str">
        <f t="shared" si="33"/>
        <v/>
      </c>
      <c r="AM25" s="55">
        <f t="array" ref="AM25">IF(C25="","",INDEX(구분표!$I$2:$I$311, MATCH(1,(구분표!$E$2:$E$311='1추특출'!B25)*(구분표!$F$2:$F$311='1추특출'!C25)*(구분표!$G$2:$G$311='1추특출'!A25),0)))</f>
        <v>40107</v>
      </c>
      <c r="AO25" s="55"/>
    </row>
    <row r="26" spans="1:41" s="53" customFormat="1" ht="60" customHeight="1">
      <c r="A26" s="58" t="s">
        <v>544</v>
      </c>
      <c r="B26" s="54" t="s">
        <v>545</v>
      </c>
      <c r="C26" s="57" t="s">
        <v>538</v>
      </c>
      <c r="D26" s="59" t="s">
        <v>566</v>
      </c>
      <c r="E26" s="59" t="s">
        <v>603</v>
      </c>
      <c r="F26" s="60"/>
      <c r="G26" s="59"/>
      <c r="H26" s="183" t="s">
        <v>564</v>
      </c>
      <c r="I26" s="185">
        <v>45812</v>
      </c>
      <c r="J26" s="21">
        <v>45812</v>
      </c>
      <c r="K26" s="181">
        <f t="shared" si="44"/>
        <v>0</v>
      </c>
      <c r="L26" s="21">
        <v>-41153</v>
      </c>
      <c r="M26" s="22"/>
      <c r="N26" s="23">
        <f t="shared" si="45"/>
        <v>-41153</v>
      </c>
      <c r="O26" s="151"/>
      <c r="P26" s="63"/>
      <c r="Q26" s="152">
        <f t="shared" si="46"/>
        <v>0</v>
      </c>
      <c r="R26" s="61" t="str">
        <f t="shared" si="47"/>
        <v>O</v>
      </c>
      <c r="S26" s="186" t="s">
        <v>607</v>
      </c>
      <c r="T26" s="61"/>
      <c r="U26" s="56"/>
      <c r="V26" s="45"/>
      <c r="W26" s="47"/>
      <c r="X26" s="45"/>
      <c r="Y26" s="21">
        <f>IF($X26&lt;&gt;"도비",IF($V26="국도비","직접입력",SUM($L26:$M26)),)</f>
        <v>-41153</v>
      </c>
      <c r="Z26" s="21">
        <f>IF($X26="도비",SUM($L26:$M26),IF($V26="국도비","직접입력",SUM($L26:$M26)-$Y26))</f>
        <v>0</v>
      </c>
      <c r="AA26" s="55" t="str">
        <f>IF(SUM($L26:$M26)=SUM($Y26:$Z26),"OK","검토")</f>
        <v>OK</v>
      </c>
      <c r="AC26" s="55"/>
      <c r="AD26" s="21">
        <f>IF($X26&lt;&gt;"도비",IF($V26="국도비","직접입력",SUM($O26:$P26)),)</f>
        <v>0</v>
      </c>
      <c r="AE26" s="21">
        <f>IF($X26="도비",SUM(O26:P26),IF($V26="국도비","직접입력",SUM(O26:P26)-AD26))</f>
        <v>0</v>
      </c>
      <c r="AF26" s="55" t="str">
        <f>IF(SUM(O26:P26)=SUM(AD26:AE26),"OK","검토")</f>
        <v>OK</v>
      </c>
      <c r="AH26" s="55" t="str">
        <f t="shared" si="32"/>
        <v/>
      </c>
      <c r="AJ26" s="54" t="str">
        <f t="shared" si="10"/>
        <v/>
      </c>
      <c r="AK26" s="61" t="str">
        <f t="shared" si="33"/>
        <v/>
      </c>
      <c r="AM26" s="55">
        <f t="array" ref="AM26">IF(C26="","",INDEX(구분표!$I$2:$I$311, MATCH(1,(구분표!$E$2:$E$311='1추특출'!B26)*(구분표!$F$2:$F$311='1추특출'!C26)*(구분표!$G$2:$G$311='1추특출'!A26),0)))</f>
        <v>40107</v>
      </c>
      <c r="AO26" s="55"/>
    </row>
    <row r="27" spans="1:41" s="53" customFormat="1" ht="60" customHeight="1">
      <c r="A27" s="58" t="s">
        <v>544</v>
      </c>
      <c r="B27" s="54" t="s">
        <v>545</v>
      </c>
      <c r="C27" s="81" t="s">
        <v>568</v>
      </c>
      <c r="D27" s="59" t="s">
        <v>567</v>
      </c>
      <c r="E27" s="59" t="s">
        <v>603</v>
      </c>
      <c r="F27" s="60">
        <v>397</v>
      </c>
      <c r="G27" s="59">
        <v>198</v>
      </c>
      <c r="H27" s="52" t="s">
        <v>569</v>
      </c>
      <c r="I27" s="21">
        <v>14580</v>
      </c>
      <c r="J27" s="21">
        <v>1000</v>
      </c>
      <c r="K27" s="181">
        <f>I27-J27</f>
        <v>13580</v>
      </c>
      <c r="L27" s="21"/>
      <c r="M27" s="22"/>
      <c r="N27" s="23">
        <f>K27+L27+M27</f>
        <v>13580</v>
      </c>
      <c r="O27" s="151"/>
      <c r="P27" s="63"/>
      <c r="Q27" s="152">
        <f>K27+O27+P27</f>
        <v>13580</v>
      </c>
      <c r="R27" s="61" t="str">
        <f>IF(AND((N27=0),(Q27&gt;0)),"O",IF(AND((L27&lt;0),(N27-Q27&lt;0)),"O","X"))</f>
        <v>X</v>
      </c>
      <c r="S27" s="186" t="s">
        <v>602</v>
      </c>
      <c r="T27" s="61"/>
      <c r="U27" s="62"/>
      <c r="V27" s="45"/>
      <c r="W27" s="47"/>
      <c r="X27" s="45"/>
      <c r="Y27" s="21">
        <f t="shared" ref="Y27:Y29" si="48">IF($X27&lt;&gt;"도비",IF($V27="국도비","직접입력",SUM($L27:$M27)),)</f>
        <v>0</v>
      </c>
      <c r="Z27" s="21">
        <f t="shared" ref="Z27:Z29" si="49">IF($X27="도비",SUM($L27:$M27),IF($V27="국도비","직접입력",SUM($L27:$M27)-$Y27))</f>
        <v>0</v>
      </c>
      <c r="AA27" s="55" t="str">
        <f t="shared" ref="AA27:AA29" si="50">IF(SUM($L27:$M27)=SUM($Y27:$Z27),"OK","검토")</f>
        <v>OK</v>
      </c>
      <c r="AC27" s="55"/>
      <c r="AD27" s="21">
        <f t="shared" ref="AD27:AD29" si="51">IF($X27&lt;&gt;"도비",IF($V27="국도비","직접입력",SUM($O27:$P27)),)</f>
        <v>0</v>
      </c>
      <c r="AE27" s="21">
        <f t="shared" ref="AE27:AE29" si="52">IF($X27="도비",SUM(O27:P27),IF($V27="국도비","직접입력",SUM(O27:P27)-AD27))</f>
        <v>0</v>
      </c>
      <c r="AF27" s="55" t="str">
        <f t="shared" ref="AF27:AF29" si="53">IF(SUM(O27:P27)=SUM(AD27:AE27),"OK","검토")</f>
        <v>OK</v>
      </c>
      <c r="AH27" s="55" t="str">
        <f t="shared" ref="AH27:AH35" si="54">IF(X27="","",IF(X27="도비","세입없음","직접입력"))</f>
        <v/>
      </c>
      <c r="AJ27" s="54" t="str">
        <f t="shared" si="10"/>
        <v/>
      </c>
      <c r="AK27" s="61" t="str">
        <f t="shared" ref="AK27:AK35" si="55">IF(X27="","",IF(AND(X27="도비",AH27="세입없음"),"OK",IF(AND(X27&lt;&gt;"도비",AH27&lt;&gt;""),"OK","@@")))</f>
        <v/>
      </c>
      <c r="AM27" s="55">
        <f t="array" ref="AM27">IF(C27="","",INDEX(구분표!$I$2:$I$311, MATCH(1,(구분표!$E$2:$E$311='1추특출'!B27)*(구분표!$F$2:$F$311='1추특출'!C27)*(구분표!$G$2:$G$311='1추특출'!A27),0)))</f>
        <v>40401</v>
      </c>
      <c r="AO27" s="55"/>
    </row>
    <row r="28" spans="1:41" s="53" customFormat="1" ht="60" customHeight="1">
      <c r="A28" s="58" t="s">
        <v>544</v>
      </c>
      <c r="B28" s="54" t="s">
        <v>545</v>
      </c>
      <c r="C28" s="57" t="s">
        <v>570</v>
      </c>
      <c r="D28" s="59" t="s">
        <v>567</v>
      </c>
      <c r="E28" s="59" t="s">
        <v>603</v>
      </c>
      <c r="F28" s="60">
        <v>398</v>
      </c>
      <c r="G28" s="59">
        <v>198</v>
      </c>
      <c r="H28" s="52" t="s">
        <v>569</v>
      </c>
      <c r="I28" s="21">
        <v>6850</v>
      </c>
      <c r="J28" s="21">
        <v>1000</v>
      </c>
      <c r="K28" s="181">
        <f t="shared" ref="K28:K31" si="56">I28-J28</f>
        <v>5850</v>
      </c>
      <c r="L28" s="21"/>
      <c r="M28" s="22"/>
      <c r="N28" s="23">
        <f t="shared" ref="N28:N31" si="57">K28+L28+M28</f>
        <v>5850</v>
      </c>
      <c r="O28" s="153"/>
      <c r="P28" s="64"/>
      <c r="Q28" s="152">
        <f t="shared" ref="Q28:Q31" si="58">K28+O28+P28</f>
        <v>5850</v>
      </c>
      <c r="R28" s="61" t="str">
        <f t="shared" ref="R28:R31" si="59">IF(AND((N28=0),(Q28&gt;0)),"O",IF(AND((L28&lt;0),(N28-Q28&lt;0)),"O","X"))</f>
        <v>X</v>
      </c>
      <c r="S28" s="186" t="s">
        <v>602</v>
      </c>
      <c r="T28" s="61"/>
      <c r="U28" s="62"/>
      <c r="V28" s="45"/>
      <c r="W28" s="47"/>
      <c r="X28" s="45"/>
      <c r="Y28" s="21">
        <f t="shared" si="48"/>
        <v>0</v>
      </c>
      <c r="Z28" s="21">
        <f t="shared" si="49"/>
        <v>0</v>
      </c>
      <c r="AA28" s="55" t="str">
        <f t="shared" si="50"/>
        <v>OK</v>
      </c>
      <c r="AC28" s="55"/>
      <c r="AD28" s="21">
        <f t="shared" si="51"/>
        <v>0</v>
      </c>
      <c r="AE28" s="21">
        <f t="shared" si="52"/>
        <v>0</v>
      </c>
      <c r="AF28" s="55" t="str">
        <f t="shared" si="53"/>
        <v>OK</v>
      </c>
      <c r="AH28" s="55" t="str">
        <f t="shared" si="54"/>
        <v/>
      </c>
      <c r="AJ28" s="54" t="str">
        <f t="shared" si="10"/>
        <v/>
      </c>
      <c r="AK28" s="61" t="str">
        <f t="shared" si="55"/>
        <v/>
      </c>
      <c r="AM28" s="55">
        <f t="array" ref="AM28">IF(C28="","",INDEX(구분표!$I$2:$I$311, MATCH(1,(구분표!$E$2:$E$311='1추특출'!B28)*(구분표!$F$2:$F$311='1추특출'!C28)*(구분표!$G$2:$G$311='1추특출'!A28),0)))</f>
        <v>40402</v>
      </c>
      <c r="AO28" s="55"/>
    </row>
    <row r="29" spans="1:41" s="53" customFormat="1" ht="60" customHeight="1">
      <c r="A29" s="58" t="s">
        <v>544</v>
      </c>
      <c r="B29" s="54" t="s">
        <v>545</v>
      </c>
      <c r="C29" s="57" t="s">
        <v>571</v>
      </c>
      <c r="D29" s="59" t="s">
        <v>567</v>
      </c>
      <c r="E29" s="59" t="s">
        <v>603</v>
      </c>
      <c r="F29" s="60">
        <v>399</v>
      </c>
      <c r="G29" s="59">
        <v>198</v>
      </c>
      <c r="H29" s="52" t="s">
        <v>569</v>
      </c>
      <c r="I29" s="21">
        <v>6600</v>
      </c>
      <c r="J29" s="21">
        <v>1000</v>
      </c>
      <c r="K29" s="181">
        <f t="shared" si="56"/>
        <v>5600</v>
      </c>
      <c r="L29" s="21"/>
      <c r="M29" s="22"/>
      <c r="N29" s="23">
        <f t="shared" si="57"/>
        <v>5600</v>
      </c>
      <c r="O29" s="153"/>
      <c r="P29" s="64"/>
      <c r="Q29" s="152">
        <f t="shared" si="58"/>
        <v>5600</v>
      </c>
      <c r="R29" s="61" t="str">
        <f t="shared" si="59"/>
        <v>X</v>
      </c>
      <c r="S29" s="186" t="s">
        <v>602</v>
      </c>
      <c r="T29" s="61"/>
      <c r="U29" s="62"/>
      <c r="V29" s="45"/>
      <c r="W29" s="47"/>
      <c r="X29" s="45"/>
      <c r="Y29" s="21">
        <f t="shared" si="48"/>
        <v>0</v>
      </c>
      <c r="Z29" s="21">
        <f t="shared" si="49"/>
        <v>0</v>
      </c>
      <c r="AA29" s="55" t="str">
        <f t="shared" si="50"/>
        <v>OK</v>
      </c>
      <c r="AC29" s="55"/>
      <c r="AD29" s="21">
        <f t="shared" si="51"/>
        <v>0</v>
      </c>
      <c r="AE29" s="21">
        <f t="shared" si="52"/>
        <v>0</v>
      </c>
      <c r="AF29" s="55" t="str">
        <f t="shared" si="53"/>
        <v>OK</v>
      </c>
      <c r="AH29" s="55" t="str">
        <f t="shared" si="54"/>
        <v/>
      </c>
      <c r="AJ29" s="54" t="str">
        <f t="shared" si="10"/>
        <v/>
      </c>
      <c r="AK29" s="61" t="str">
        <f t="shared" si="55"/>
        <v/>
      </c>
      <c r="AM29" s="55">
        <f t="array" ref="AM29">IF(C29="","",INDEX(구분표!$I$2:$I$311, MATCH(1,(구분표!$E$2:$E$311='1추특출'!B29)*(구분표!$F$2:$F$311='1추특출'!C29)*(구분표!$G$2:$G$311='1추특출'!A29),0)))</f>
        <v>40403</v>
      </c>
      <c r="AO29" s="55"/>
    </row>
    <row r="30" spans="1:41" s="53" customFormat="1" ht="60" customHeight="1">
      <c r="A30" s="58" t="s">
        <v>544</v>
      </c>
      <c r="B30" s="54" t="s">
        <v>545</v>
      </c>
      <c r="C30" s="57" t="s">
        <v>572</v>
      </c>
      <c r="D30" s="59" t="s">
        <v>567</v>
      </c>
      <c r="E30" s="59" t="s">
        <v>603</v>
      </c>
      <c r="F30" s="60">
        <v>400</v>
      </c>
      <c r="G30" s="59">
        <v>198</v>
      </c>
      <c r="H30" s="52" t="s">
        <v>569</v>
      </c>
      <c r="I30" s="21">
        <v>9880</v>
      </c>
      <c r="J30" s="21">
        <v>1000</v>
      </c>
      <c r="K30" s="181">
        <f t="shared" si="56"/>
        <v>8880</v>
      </c>
      <c r="L30" s="21"/>
      <c r="M30" s="22"/>
      <c r="N30" s="23">
        <f t="shared" si="57"/>
        <v>8880</v>
      </c>
      <c r="O30" s="151"/>
      <c r="P30" s="63"/>
      <c r="Q30" s="152">
        <f t="shared" si="58"/>
        <v>8880</v>
      </c>
      <c r="R30" s="61" t="str">
        <f t="shared" si="59"/>
        <v>X</v>
      </c>
      <c r="S30" s="186" t="s">
        <v>602</v>
      </c>
      <c r="T30" s="61"/>
      <c r="U30" s="56"/>
      <c r="V30" s="45"/>
      <c r="W30" s="47"/>
      <c r="X30" s="45"/>
      <c r="Y30" s="21">
        <f>IF($X30&lt;&gt;"도비",IF($V30="국도비","직접입력",SUM($L30:$M30)),)</f>
        <v>0</v>
      </c>
      <c r="Z30" s="21">
        <f>IF($X30="도비",SUM($L30:$M30),IF($V30="국도비","직접입력",SUM($L30:$M30)-$Y30))</f>
        <v>0</v>
      </c>
      <c r="AA30" s="55" t="str">
        <f>IF(SUM($L30:$M30)=SUM($Y30:$Z30),"OK","검토")</f>
        <v>OK</v>
      </c>
      <c r="AC30" s="55"/>
      <c r="AD30" s="21">
        <f>IF($X30&lt;&gt;"도비",IF($V30="국도비","직접입력",SUM($O30:$P30)),)</f>
        <v>0</v>
      </c>
      <c r="AE30" s="21">
        <f>IF($X30="도비",SUM(O30:P30),IF($V30="국도비","직접입력",SUM(O30:P30)-AD30))</f>
        <v>0</v>
      </c>
      <c r="AF30" s="55" t="str">
        <f>IF(SUM(O30:P30)=SUM(AD30:AE30),"OK","검토")</f>
        <v>OK</v>
      </c>
      <c r="AH30" s="55" t="str">
        <f t="shared" si="54"/>
        <v/>
      </c>
      <c r="AJ30" s="54" t="str">
        <f t="shared" si="10"/>
        <v/>
      </c>
      <c r="AK30" s="61" t="str">
        <f t="shared" si="55"/>
        <v/>
      </c>
      <c r="AM30" s="55">
        <f t="array" ref="AM30">IF(C30="","",INDEX(구분표!$I$2:$I$311, MATCH(1,(구분표!$E$2:$E$311='1추특출'!B30)*(구분표!$F$2:$F$311='1추특출'!C30)*(구분표!$G$2:$G$311='1추특출'!A30),0)))</f>
        <v>40406</v>
      </c>
      <c r="AO30" s="55"/>
    </row>
    <row r="31" spans="1:41" s="53" customFormat="1" ht="60" customHeight="1">
      <c r="A31" s="58" t="str">
        <f>IFERROR(VLOOKUP($C31,구분표!$A$2:$C$311,2,FALSE),"")</f>
        <v>안전행정위원회</v>
      </c>
      <c r="B31" s="54" t="str">
        <f>IFERROR(VLOOKUP($C31,구분표!$A$2:$C$311,3,FALSE),"")</f>
        <v>재난안전본부</v>
      </c>
      <c r="C31" s="57" t="s">
        <v>573</v>
      </c>
      <c r="D31" s="59" t="s">
        <v>567</v>
      </c>
      <c r="E31" s="59" t="s">
        <v>603</v>
      </c>
      <c r="F31" s="60">
        <v>401</v>
      </c>
      <c r="G31" s="59">
        <v>198</v>
      </c>
      <c r="H31" s="52" t="s">
        <v>569</v>
      </c>
      <c r="I31" s="21">
        <v>7210</v>
      </c>
      <c r="J31" s="21">
        <v>1000</v>
      </c>
      <c r="K31" s="181">
        <f t="shared" si="56"/>
        <v>6210</v>
      </c>
      <c r="L31" s="21"/>
      <c r="M31" s="22"/>
      <c r="N31" s="23">
        <f t="shared" si="57"/>
        <v>6210</v>
      </c>
      <c r="O31" s="151"/>
      <c r="P31" s="63"/>
      <c r="Q31" s="152">
        <f t="shared" si="58"/>
        <v>6210</v>
      </c>
      <c r="R31" s="61" t="str">
        <f t="shared" si="59"/>
        <v>X</v>
      </c>
      <c r="S31" s="186" t="s">
        <v>602</v>
      </c>
      <c r="T31" s="61"/>
      <c r="U31" s="56"/>
      <c r="V31" s="45"/>
      <c r="W31" s="47"/>
      <c r="X31" s="45"/>
      <c r="Y31" s="21">
        <f>IF($X31&lt;&gt;"도비",IF($V31="국도비","직접입력",SUM($L31:$M31)),)</f>
        <v>0</v>
      </c>
      <c r="Z31" s="21">
        <f>IF($X31="도비",SUM($L31:$M31),IF($V31="국도비","직접입력",SUM($L31:$M31)-$Y31))</f>
        <v>0</v>
      </c>
      <c r="AA31" s="55" t="str">
        <f>IF(SUM($L31:$M31)=SUM($Y31:$Z31),"OK","검토")</f>
        <v>OK</v>
      </c>
      <c r="AC31" s="55"/>
      <c r="AD31" s="21">
        <f>IF($X31&lt;&gt;"도비",IF($V31="국도비","직접입력",SUM($O31:$P31)),)</f>
        <v>0</v>
      </c>
      <c r="AE31" s="21">
        <f>IF($X31="도비",SUM(O31:P31),IF($V31="국도비","직접입력",SUM(O31:P31)-AD31))</f>
        <v>0</v>
      </c>
      <c r="AF31" s="55" t="str">
        <f>IF(SUM(O31:P31)=SUM(AD31:AE31),"OK","검토")</f>
        <v>OK</v>
      </c>
      <c r="AH31" s="55" t="str">
        <f t="shared" si="54"/>
        <v/>
      </c>
      <c r="AJ31" s="54" t="str">
        <f t="shared" si="10"/>
        <v/>
      </c>
      <c r="AK31" s="61" t="str">
        <f t="shared" si="55"/>
        <v/>
      </c>
      <c r="AM31" s="55">
        <f t="array" ref="AM31">IF(C31="","",INDEX(구분표!$I$2:$I$311, MATCH(1,(구분표!$E$2:$E$311='1추특출'!B31)*(구분표!$F$2:$F$311='1추특출'!C31)*(구분표!$G$2:$G$311='1추특출'!A31),0)))</f>
        <v>40407</v>
      </c>
      <c r="AO31" s="55"/>
    </row>
    <row r="32" spans="1:41" s="53" customFormat="1" ht="60" customHeight="1">
      <c r="A32" s="58" t="s">
        <v>544</v>
      </c>
      <c r="B32" s="54" t="s">
        <v>545</v>
      </c>
      <c r="C32" s="81" t="s">
        <v>574</v>
      </c>
      <c r="D32" s="59" t="s">
        <v>567</v>
      </c>
      <c r="E32" s="59" t="s">
        <v>603</v>
      </c>
      <c r="F32" s="60">
        <v>402</v>
      </c>
      <c r="G32" s="59">
        <v>198</v>
      </c>
      <c r="H32" s="52" t="s">
        <v>569</v>
      </c>
      <c r="I32" s="21">
        <v>10170</v>
      </c>
      <c r="J32" s="21">
        <v>1000</v>
      </c>
      <c r="K32" s="181">
        <f>I32-J32</f>
        <v>9170</v>
      </c>
      <c r="L32" s="21"/>
      <c r="M32" s="22"/>
      <c r="N32" s="23">
        <f>K32+L32+M32</f>
        <v>9170</v>
      </c>
      <c r="O32" s="151"/>
      <c r="P32" s="63"/>
      <c r="Q32" s="152">
        <f>K32+O32+P32</f>
        <v>9170</v>
      </c>
      <c r="R32" s="61" t="str">
        <f>IF(AND((N32=0),(Q32&gt;0)),"O",IF(AND((L32&lt;0),(N32-Q32&lt;0)),"O","X"))</f>
        <v>X</v>
      </c>
      <c r="S32" s="186" t="s">
        <v>602</v>
      </c>
      <c r="T32" s="61"/>
      <c r="U32" s="62"/>
      <c r="V32" s="45"/>
      <c r="W32" s="47"/>
      <c r="X32" s="45"/>
      <c r="Y32" s="21">
        <f t="shared" ref="Y32:Y34" si="60">IF($X32&lt;&gt;"도비",IF($V32="국도비","직접입력",SUM($L32:$M32)),)</f>
        <v>0</v>
      </c>
      <c r="Z32" s="21">
        <f t="shared" ref="Z32:Z34" si="61">IF($X32="도비",SUM($L32:$M32),IF($V32="국도비","직접입력",SUM($L32:$M32)-$Y32))</f>
        <v>0</v>
      </c>
      <c r="AA32" s="55" t="str">
        <f t="shared" ref="AA32:AA34" si="62">IF(SUM($L32:$M32)=SUM($Y32:$Z32),"OK","검토")</f>
        <v>OK</v>
      </c>
      <c r="AC32" s="55"/>
      <c r="AD32" s="21">
        <f t="shared" ref="AD32:AD34" si="63">IF($X32&lt;&gt;"도비",IF($V32="국도비","직접입력",SUM($O32:$P32)),)</f>
        <v>0</v>
      </c>
      <c r="AE32" s="21">
        <f t="shared" ref="AE32:AE34" si="64">IF($X32="도비",SUM(O32:P32),IF($V32="국도비","직접입력",SUM(O32:P32)-AD32))</f>
        <v>0</v>
      </c>
      <c r="AF32" s="55" t="str">
        <f t="shared" ref="AF32:AF34" si="65">IF(SUM(O32:P32)=SUM(AD32:AE32),"OK","검토")</f>
        <v>OK</v>
      </c>
      <c r="AH32" s="55" t="str">
        <f t="shared" si="54"/>
        <v/>
      </c>
      <c r="AJ32" s="54" t="str">
        <f t="shared" si="10"/>
        <v/>
      </c>
      <c r="AK32" s="61" t="str">
        <f t="shared" si="55"/>
        <v/>
      </c>
      <c r="AM32" s="55">
        <f t="array" ref="AM32">IF(C32="","",INDEX(구분표!$I$2:$I$311, MATCH(1,(구분표!$E$2:$E$311='1추특출'!B32)*(구분표!$F$2:$F$311='1추특출'!C32)*(구분표!$G$2:$G$311='1추특출'!A32),0)))</f>
        <v>40408</v>
      </c>
      <c r="AO32" s="55"/>
    </row>
    <row r="33" spans="1:41" s="53" customFormat="1" ht="60" customHeight="1">
      <c r="A33" s="58" t="s">
        <v>544</v>
      </c>
      <c r="B33" s="54" t="s">
        <v>545</v>
      </c>
      <c r="C33" s="57" t="s">
        <v>536</v>
      </c>
      <c r="D33" s="59" t="s">
        <v>567</v>
      </c>
      <c r="E33" s="59" t="s">
        <v>603</v>
      </c>
      <c r="F33" s="60">
        <v>403</v>
      </c>
      <c r="G33" s="59">
        <v>198</v>
      </c>
      <c r="H33" s="52" t="s">
        <v>569</v>
      </c>
      <c r="I33" s="21">
        <v>11540</v>
      </c>
      <c r="J33" s="21">
        <v>1000</v>
      </c>
      <c r="K33" s="181">
        <f t="shared" ref="K33:K35" si="66">I33-J33</f>
        <v>10540</v>
      </c>
      <c r="L33" s="21"/>
      <c r="M33" s="22"/>
      <c r="N33" s="23">
        <f t="shared" ref="N33:N35" si="67">K33+L33+M33</f>
        <v>10540</v>
      </c>
      <c r="O33" s="153"/>
      <c r="P33" s="64"/>
      <c r="Q33" s="152">
        <f t="shared" ref="Q33:Q35" si="68">K33+O33+P33</f>
        <v>10540</v>
      </c>
      <c r="R33" s="61" t="str">
        <f t="shared" ref="R33:R35" si="69">IF(AND((N33=0),(Q33&gt;0)),"O",IF(AND((L33&lt;0),(N33-Q33&lt;0)),"O","X"))</f>
        <v>X</v>
      </c>
      <c r="S33" s="186" t="s">
        <v>602</v>
      </c>
      <c r="T33" s="61"/>
      <c r="U33" s="62"/>
      <c r="V33" s="45"/>
      <c r="W33" s="47"/>
      <c r="X33" s="45"/>
      <c r="Y33" s="21">
        <f t="shared" si="60"/>
        <v>0</v>
      </c>
      <c r="Z33" s="21">
        <f t="shared" si="61"/>
        <v>0</v>
      </c>
      <c r="AA33" s="55" t="str">
        <f t="shared" si="62"/>
        <v>OK</v>
      </c>
      <c r="AC33" s="55"/>
      <c r="AD33" s="21">
        <f t="shared" si="63"/>
        <v>0</v>
      </c>
      <c r="AE33" s="21">
        <f t="shared" si="64"/>
        <v>0</v>
      </c>
      <c r="AF33" s="55" t="str">
        <f t="shared" si="65"/>
        <v>OK</v>
      </c>
      <c r="AH33" s="55" t="str">
        <f t="shared" si="54"/>
        <v/>
      </c>
      <c r="AJ33" s="54" t="str">
        <f t="shared" si="10"/>
        <v/>
      </c>
      <c r="AK33" s="61" t="str">
        <f t="shared" si="55"/>
        <v/>
      </c>
      <c r="AM33" s="55">
        <f t="array" ref="AM33">IF(C33="","",INDEX(구분표!$I$2:$I$311, MATCH(1,(구분표!$E$2:$E$311='1추특출'!B33)*(구분표!$F$2:$F$311='1추특출'!C33)*(구분표!$G$2:$G$311='1추특출'!A33),0)))</f>
        <v>40409</v>
      </c>
      <c r="AO33" s="55"/>
    </row>
    <row r="34" spans="1:41" s="53" customFormat="1" ht="60" customHeight="1">
      <c r="A34" s="58" t="s">
        <v>544</v>
      </c>
      <c r="B34" s="54" t="s">
        <v>545</v>
      </c>
      <c r="C34" s="57" t="s">
        <v>575</v>
      </c>
      <c r="D34" s="59" t="s">
        <v>567</v>
      </c>
      <c r="E34" s="59" t="s">
        <v>603</v>
      </c>
      <c r="F34" s="60">
        <v>404</v>
      </c>
      <c r="G34" s="59">
        <v>198</v>
      </c>
      <c r="H34" s="52" t="s">
        <v>569</v>
      </c>
      <c r="I34" s="21">
        <v>6310</v>
      </c>
      <c r="J34" s="21">
        <v>1000</v>
      </c>
      <c r="K34" s="181">
        <f t="shared" si="66"/>
        <v>5310</v>
      </c>
      <c r="L34" s="21"/>
      <c r="M34" s="22"/>
      <c r="N34" s="23">
        <f t="shared" si="67"/>
        <v>5310</v>
      </c>
      <c r="O34" s="153"/>
      <c r="P34" s="64"/>
      <c r="Q34" s="152">
        <f t="shared" si="68"/>
        <v>5310</v>
      </c>
      <c r="R34" s="61" t="str">
        <f t="shared" si="69"/>
        <v>X</v>
      </c>
      <c r="S34" s="186" t="s">
        <v>602</v>
      </c>
      <c r="T34" s="61"/>
      <c r="U34" s="62"/>
      <c r="V34" s="45"/>
      <c r="W34" s="47"/>
      <c r="X34" s="45"/>
      <c r="Y34" s="21">
        <f t="shared" si="60"/>
        <v>0</v>
      </c>
      <c r="Z34" s="21">
        <f t="shared" si="61"/>
        <v>0</v>
      </c>
      <c r="AA34" s="55" t="str">
        <f t="shared" si="62"/>
        <v>OK</v>
      </c>
      <c r="AC34" s="55"/>
      <c r="AD34" s="21">
        <f t="shared" si="63"/>
        <v>0</v>
      </c>
      <c r="AE34" s="21">
        <f t="shared" si="64"/>
        <v>0</v>
      </c>
      <c r="AF34" s="55" t="str">
        <f t="shared" si="65"/>
        <v>OK</v>
      </c>
      <c r="AH34" s="55" t="str">
        <f t="shared" si="54"/>
        <v/>
      </c>
      <c r="AJ34" s="54" t="str">
        <f t="shared" si="10"/>
        <v/>
      </c>
      <c r="AK34" s="61" t="str">
        <f t="shared" si="55"/>
        <v/>
      </c>
      <c r="AM34" s="55">
        <f t="array" ref="AM34">IF(C34="","",INDEX(구분표!$I$2:$I$311, MATCH(1,(구분표!$E$2:$E$311='1추특출'!B34)*(구분표!$F$2:$F$311='1추특출'!C34)*(구분표!$G$2:$G$311='1추특출'!A34),0)))</f>
        <v>40412</v>
      </c>
      <c r="AO34" s="55"/>
    </row>
    <row r="35" spans="1:41" s="53" customFormat="1" ht="60" customHeight="1">
      <c r="A35" s="58" t="s">
        <v>544</v>
      </c>
      <c r="B35" s="54" t="s">
        <v>545</v>
      </c>
      <c r="C35" s="57" t="s">
        <v>576</v>
      </c>
      <c r="D35" s="59" t="s">
        <v>567</v>
      </c>
      <c r="E35" s="59" t="s">
        <v>603</v>
      </c>
      <c r="F35" s="60">
        <v>405</v>
      </c>
      <c r="G35" s="59">
        <v>198</v>
      </c>
      <c r="H35" s="52" t="s">
        <v>569</v>
      </c>
      <c r="I35" s="21">
        <v>6710</v>
      </c>
      <c r="J35" s="21">
        <v>1000</v>
      </c>
      <c r="K35" s="181">
        <f t="shared" si="66"/>
        <v>5710</v>
      </c>
      <c r="L35" s="21"/>
      <c r="M35" s="22"/>
      <c r="N35" s="23">
        <f t="shared" si="67"/>
        <v>5710</v>
      </c>
      <c r="O35" s="151"/>
      <c r="P35" s="63"/>
      <c r="Q35" s="152">
        <f t="shared" si="68"/>
        <v>5710</v>
      </c>
      <c r="R35" s="61" t="str">
        <f t="shared" si="69"/>
        <v>X</v>
      </c>
      <c r="S35" s="186" t="s">
        <v>602</v>
      </c>
      <c r="T35" s="61"/>
      <c r="U35" s="56"/>
      <c r="V35" s="45"/>
      <c r="W35" s="47"/>
      <c r="X35" s="45"/>
      <c r="Y35" s="21">
        <f>IF($X35&lt;&gt;"도비",IF($V35="국도비","직접입력",SUM($L35:$M35)),)</f>
        <v>0</v>
      </c>
      <c r="Z35" s="21">
        <f>IF($X35="도비",SUM($L35:$M35),IF($V35="국도비","직접입력",SUM($L35:$M35)-$Y35))</f>
        <v>0</v>
      </c>
      <c r="AA35" s="55" t="str">
        <f>IF(SUM($L35:$M35)=SUM($Y35:$Z35),"OK","검토")</f>
        <v>OK</v>
      </c>
      <c r="AC35" s="55"/>
      <c r="AD35" s="21">
        <f>IF($X35&lt;&gt;"도비",IF($V35="국도비","직접입력",SUM($O35:$P35)),)</f>
        <v>0</v>
      </c>
      <c r="AE35" s="21">
        <f>IF($X35="도비",SUM(O35:P35),IF($V35="국도비","직접입력",SUM(O35:P35)-AD35))</f>
        <v>0</v>
      </c>
      <c r="AF35" s="55" t="str">
        <f>IF(SUM(O35:P35)=SUM(AD35:AE35),"OK","검토")</f>
        <v>OK</v>
      </c>
      <c r="AH35" s="55" t="str">
        <f t="shared" si="54"/>
        <v/>
      </c>
      <c r="AJ35" s="54" t="str">
        <f t="shared" si="10"/>
        <v/>
      </c>
      <c r="AK35" s="61" t="str">
        <f t="shared" si="55"/>
        <v/>
      </c>
      <c r="AM35" s="55">
        <f t="array" ref="AM35">IF(C35="","",INDEX(구분표!$I$2:$I$311, MATCH(1,(구분표!$E$2:$E$311='1추특출'!B35)*(구분표!$F$2:$F$311='1추특출'!C35)*(구분표!$G$2:$G$311='1추특출'!A35),0)))</f>
        <v>40413</v>
      </c>
      <c r="AO35" s="55"/>
    </row>
    <row r="36" spans="1:41" s="53" customFormat="1" ht="60" customHeight="1">
      <c r="A36" s="58" t="s">
        <v>544</v>
      </c>
      <c r="B36" s="54" t="s">
        <v>545</v>
      </c>
      <c r="C36" s="81" t="s">
        <v>577</v>
      </c>
      <c r="D36" s="59" t="s">
        <v>567</v>
      </c>
      <c r="E36" s="59" t="s">
        <v>603</v>
      </c>
      <c r="F36" s="60">
        <v>406</v>
      </c>
      <c r="G36" s="59">
        <v>198</v>
      </c>
      <c r="H36" s="52" t="s">
        <v>569</v>
      </c>
      <c r="I36" s="21">
        <v>5800</v>
      </c>
      <c r="J36" s="21">
        <v>1000</v>
      </c>
      <c r="K36" s="181">
        <f>I36-J36</f>
        <v>4800</v>
      </c>
      <c r="L36" s="21"/>
      <c r="M36" s="22"/>
      <c r="N36" s="23">
        <f>K36+L36+M36</f>
        <v>4800</v>
      </c>
      <c r="O36" s="151"/>
      <c r="P36" s="63"/>
      <c r="Q36" s="152">
        <f>K36+O36+P36</f>
        <v>4800</v>
      </c>
      <c r="R36" s="61" t="str">
        <f>IF(AND((N36=0),(Q36&gt;0)),"O",IF(AND((L36&lt;0),(N36-Q36&lt;0)),"O","X"))</f>
        <v>X</v>
      </c>
      <c r="S36" s="186" t="s">
        <v>602</v>
      </c>
      <c r="T36" s="61"/>
      <c r="U36" s="62"/>
      <c r="V36" s="45"/>
      <c r="W36" s="47"/>
      <c r="X36" s="45"/>
      <c r="Y36" s="21">
        <f t="shared" ref="Y36:Y38" si="70">IF($X36&lt;&gt;"도비",IF($V36="국도비","직접입력",SUM($L36:$M36)),)</f>
        <v>0</v>
      </c>
      <c r="Z36" s="21">
        <f t="shared" ref="Z36:Z38" si="71">IF($X36="도비",SUM($L36:$M36),IF($V36="국도비","직접입력",SUM($L36:$M36)-$Y36))</f>
        <v>0</v>
      </c>
      <c r="AA36" s="55" t="str">
        <f t="shared" ref="AA36:AA38" si="72">IF(SUM($L36:$M36)=SUM($Y36:$Z36),"OK","검토")</f>
        <v>OK</v>
      </c>
      <c r="AC36" s="55"/>
      <c r="AD36" s="21">
        <f t="shared" ref="AD36:AD38" si="73">IF($X36&lt;&gt;"도비",IF($V36="국도비","직접입력",SUM($O36:$P36)),)</f>
        <v>0</v>
      </c>
      <c r="AE36" s="21">
        <f t="shared" ref="AE36:AE38" si="74">IF($X36="도비",SUM(O36:P36),IF($V36="국도비","직접입력",SUM(O36:P36)-AD36))</f>
        <v>0</v>
      </c>
      <c r="AF36" s="55" t="str">
        <f t="shared" ref="AF36:AF38" si="75">IF(SUM(O36:P36)=SUM(AD36:AE36),"OK","검토")</f>
        <v>OK</v>
      </c>
      <c r="AH36" s="55" t="str">
        <f t="shared" si="32"/>
        <v/>
      </c>
      <c r="AJ36" s="54" t="str">
        <f t="shared" si="10"/>
        <v/>
      </c>
      <c r="AK36" s="61" t="str">
        <f t="shared" si="33"/>
        <v/>
      </c>
      <c r="AM36" s="55">
        <f t="array" ref="AM36">IF(C36="","",INDEX(구분표!$I$2:$I$311, MATCH(1,(구분표!$E$2:$E$311='1추특출'!B36)*(구분표!$F$2:$F$311='1추특출'!C36)*(구분표!$G$2:$G$311='1추특출'!A36),0)))</f>
        <v>40414</v>
      </c>
      <c r="AO36" s="55"/>
    </row>
    <row r="37" spans="1:41" s="53" customFormat="1" ht="60" customHeight="1">
      <c r="A37" s="58" t="s">
        <v>544</v>
      </c>
      <c r="B37" s="54" t="s">
        <v>545</v>
      </c>
      <c r="C37" s="57" t="s">
        <v>578</v>
      </c>
      <c r="D37" s="59" t="s">
        <v>567</v>
      </c>
      <c r="E37" s="59" t="s">
        <v>603</v>
      </c>
      <c r="F37" s="60">
        <v>407</v>
      </c>
      <c r="G37" s="59">
        <v>198</v>
      </c>
      <c r="H37" s="52" t="s">
        <v>569</v>
      </c>
      <c r="I37" s="21">
        <v>6420</v>
      </c>
      <c r="J37" s="21">
        <v>1000</v>
      </c>
      <c r="K37" s="181">
        <f t="shared" ref="K37:K40" si="76">I37-J37</f>
        <v>5420</v>
      </c>
      <c r="L37" s="21"/>
      <c r="M37" s="22"/>
      <c r="N37" s="23">
        <f t="shared" ref="N37:N40" si="77">K37+L37+M37</f>
        <v>5420</v>
      </c>
      <c r="O37" s="153"/>
      <c r="P37" s="64"/>
      <c r="Q37" s="152">
        <f t="shared" ref="Q37:Q40" si="78">K37+O37+P37</f>
        <v>5420</v>
      </c>
      <c r="R37" s="61" t="str">
        <f t="shared" ref="R37:R40" si="79">IF(AND((N37=0),(Q37&gt;0)),"O",IF(AND((L37&lt;0),(N37-Q37&lt;0)),"O","X"))</f>
        <v>X</v>
      </c>
      <c r="S37" s="186" t="s">
        <v>602</v>
      </c>
      <c r="T37" s="61"/>
      <c r="U37" s="62"/>
      <c r="V37" s="45"/>
      <c r="W37" s="47"/>
      <c r="X37" s="45"/>
      <c r="Y37" s="21">
        <f t="shared" si="70"/>
        <v>0</v>
      </c>
      <c r="Z37" s="21">
        <f t="shared" si="71"/>
        <v>0</v>
      </c>
      <c r="AA37" s="55" t="str">
        <f t="shared" si="72"/>
        <v>OK</v>
      </c>
      <c r="AC37" s="55"/>
      <c r="AD37" s="21">
        <f t="shared" si="73"/>
        <v>0</v>
      </c>
      <c r="AE37" s="21">
        <f t="shared" si="74"/>
        <v>0</v>
      </c>
      <c r="AF37" s="55" t="str">
        <f t="shared" si="75"/>
        <v>OK</v>
      </c>
      <c r="AH37" s="55" t="str">
        <f t="shared" si="32"/>
        <v/>
      </c>
      <c r="AJ37" s="54" t="str">
        <f t="shared" si="10"/>
        <v/>
      </c>
      <c r="AK37" s="61" t="str">
        <f t="shared" si="33"/>
        <v/>
      </c>
      <c r="AM37" s="55">
        <f t="array" ref="AM37">IF(C37="","",INDEX(구분표!$I$2:$I$311, MATCH(1,(구분표!$E$2:$E$311='1추특출'!B37)*(구분표!$F$2:$F$311='1추특출'!C37)*(구분표!$G$2:$G$311='1추특출'!A37),0)))</f>
        <v>40415</v>
      </c>
      <c r="AO37" s="55"/>
    </row>
    <row r="38" spans="1:41" s="53" customFormat="1" ht="60" customHeight="1">
      <c r="A38" s="58" t="s">
        <v>544</v>
      </c>
      <c r="B38" s="54" t="s">
        <v>545</v>
      </c>
      <c r="C38" s="57" t="s">
        <v>579</v>
      </c>
      <c r="D38" s="59" t="s">
        <v>567</v>
      </c>
      <c r="E38" s="59" t="s">
        <v>603</v>
      </c>
      <c r="F38" s="60">
        <v>408</v>
      </c>
      <c r="G38" s="59">
        <v>198</v>
      </c>
      <c r="H38" s="52" t="s">
        <v>569</v>
      </c>
      <c r="I38" s="21">
        <v>4790</v>
      </c>
      <c r="J38" s="21">
        <v>1000</v>
      </c>
      <c r="K38" s="181">
        <f t="shared" si="76"/>
        <v>3790</v>
      </c>
      <c r="L38" s="21"/>
      <c r="M38" s="22"/>
      <c r="N38" s="23">
        <f t="shared" si="77"/>
        <v>3790</v>
      </c>
      <c r="O38" s="153"/>
      <c r="P38" s="64"/>
      <c r="Q38" s="152">
        <f t="shared" si="78"/>
        <v>3790</v>
      </c>
      <c r="R38" s="61" t="str">
        <f t="shared" si="79"/>
        <v>X</v>
      </c>
      <c r="S38" s="186" t="s">
        <v>602</v>
      </c>
      <c r="T38" s="61"/>
      <c r="U38" s="62"/>
      <c r="V38" s="45"/>
      <c r="W38" s="47"/>
      <c r="X38" s="45"/>
      <c r="Y38" s="21">
        <f t="shared" si="70"/>
        <v>0</v>
      </c>
      <c r="Z38" s="21">
        <f t="shared" si="71"/>
        <v>0</v>
      </c>
      <c r="AA38" s="55" t="str">
        <f t="shared" si="72"/>
        <v>OK</v>
      </c>
      <c r="AC38" s="55"/>
      <c r="AD38" s="21">
        <f t="shared" si="73"/>
        <v>0</v>
      </c>
      <c r="AE38" s="21">
        <f t="shared" si="74"/>
        <v>0</v>
      </c>
      <c r="AF38" s="55" t="str">
        <f t="shared" si="75"/>
        <v>OK</v>
      </c>
      <c r="AH38" s="55" t="str">
        <f t="shared" si="32"/>
        <v/>
      </c>
      <c r="AJ38" s="54" t="str">
        <f t="shared" si="10"/>
        <v/>
      </c>
      <c r="AK38" s="61" t="str">
        <f t="shared" si="33"/>
        <v/>
      </c>
      <c r="AM38" s="55">
        <f t="array" ref="AM38">IF(C38="","",INDEX(구분표!$I$2:$I$311, MATCH(1,(구분표!$E$2:$E$311='1추특출'!B38)*(구분표!$F$2:$F$311='1추특출'!C38)*(구분표!$G$2:$G$311='1추특출'!A38),0)))</f>
        <v>40416</v>
      </c>
      <c r="AO38" s="55"/>
    </row>
    <row r="39" spans="1:41" s="53" customFormat="1" ht="60" customHeight="1">
      <c r="A39" s="58" t="s">
        <v>544</v>
      </c>
      <c r="B39" s="54" t="s">
        <v>545</v>
      </c>
      <c r="C39" s="57" t="s">
        <v>580</v>
      </c>
      <c r="D39" s="59" t="s">
        <v>567</v>
      </c>
      <c r="E39" s="59" t="s">
        <v>603</v>
      </c>
      <c r="F39" s="60">
        <v>409</v>
      </c>
      <c r="G39" s="59">
        <v>198</v>
      </c>
      <c r="H39" s="52" t="s">
        <v>569</v>
      </c>
      <c r="I39" s="21">
        <v>10100</v>
      </c>
      <c r="J39" s="21">
        <v>1000</v>
      </c>
      <c r="K39" s="181">
        <f t="shared" si="76"/>
        <v>9100</v>
      </c>
      <c r="L39" s="21"/>
      <c r="M39" s="22"/>
      <c r="N39" s="23">
        <f t="shared" si="77"/>
        <v>9100</v>
      </c>
      <c r="O39" s="151"/>
      <c r="P39" s="63"/>
      <c r="Q39" s="152">
        <f t="shared" si="78"/>
        <v>9100</v>
      </c>
      <c r="R39" s="61" t="str">
        <f t="shared" si="79"/>
        <v>X</v>
      </c>
      <c r="S39" s="186" t="s">
        <v>602</v>
      </c>
      <c r="T39" s="61"/>
      <c r="U39" s="56"/>
      <c r="V39" s="45"/>
      <c r="W39" s="47"/>
      <c r="X39" s="45"/>
      <c r="Y39" s="21">
        <f>IF($X39&lt;&gt;"도비",IF($V39="국도비","직접입력",SUM($L39:$M39)),)</f>
        <v>0</v>
      </c>
      <c r="Z39" s="21">
        <f>IF($X39="도비",SUM($L39:$M39),IF($V39="국도비","직접입력",SUM($L39:$M39)-$Y39))</f>
        <v>0</v>
      </c>
      <c r="AA39" s="55" t="str">
        <f>IF(SUM($L39:$M39)=SUM($Y39:$Z39),"OK","검토")</f>
        <v>OK</v>
      </c>
      <c r="AC39" s="55"/>
      <c r="AD39" s="21">
        <f>IF($X39&lt;&gt;"도비",IF($V39="국도비","직접입력",SUM($O39:$P39)),)</f>
        <v>0</v>
      </c>
      <c r="AE39" s="21">
        <f>IF($X39="도비",SUM(O39:P39),IF($V39="국도비","직접입력",SUM(O39:P39)-AD39))</f>
        <v>0</v>
      </c>
      <c r="AF39" s="55" t="str">
        <f>IF(SUM(O39:P39)=SUM(AD39:AE39),"OK","검토")</f>
        <v>OK</v>
      </c>
      <c r="AH39" s="55" t="str">
        <f t="shared" si="32"/>
        <v/>
      </c>
      <c r="AJ39" s="54" t="str">
        <f t="shared" si="10"/>
        <v/>
      </c>
      <c r="AK39" s="61" t="str">
        <f t="shared" si="33"/>
        <v/>
      </c>
      <c r="AM39" s="55">
        <f t="array" ref="AM39">IF(C39="","",INDEX(구분표!$I$2:$I$311, MATCH(1,(구분표!$E$2:$E$311='1추특출'!B39)*(구분표!$F$2:$F$311='1추특출'!C39)*(구분표!$G$2:$G$311='1추특출'!A39),0)))</f>
        <v>40417</v>
      </c>
      <c r="AO39" s="55"/>
    </row>
    <row r="40" spans="1:41" s="53" customFormat="1" ht="60" customHeight="1">
      <c r="A40" s="58" t="str">
        <f>IFERROR(VLOOKUP($C40,구분표!$A$2:$C$311,2,FALSE),"")</f>
        <v>안전행정위원회</v>
      </c>
      <c r="B40" s="54" t="str">
        <f>IFERROR(VLOOKUP($C40,구분표!$A$2:$C$311,3,FALSE),"")</f>
        <v>재난안전본부</v>
      </c>
      <c r="C40" s="57" t="s">
        <v>581</v>
      </c>
      <c r="D40" s="59" t="s">
        <v>567</v>
      </c>
      <c r="E40" s="59" t="s">
        <v>603</v>
      </c>
      <c r="F40" s="60">
        <v>410</v>
      </c>
      <c r="G40" s="59">
        <v>198</v>
      </c>
      <c r="H40" s="52" t="s">
        <v>569</v>
      </c>
      <c r="I40" s="21">
        <v>6170</v>
      </c>
      <c r="J40" s="21">
        <v>1000</v>
      </c>
      <c r="K40" s="181">
        <f t="shared" si="76"/>
        <v>5170</v>
      </c>
      <c r="L40" s="21"/>
      <c r="M40" s="22"/>
      <c r="N40" s="23">
        <f t="shared" si="77"/>
        <v>5170</v>
      </c>
      <c r="O40" s="151"/>
      <c r="P40" s="63"/>
      <c r="Q40" s="152">
        <f t="shared" si="78"/>
        <v>5170</v>
      </c>
      <c r="R40" s="61" t="str">
        <f t="shared" si="79"/>
        <v>X</v>
      </c>
      <c r="S40" s="186" t="s">
        <v>602</v>
      </c>
      <c r="T40" s="61"/>
      <c r="U40" s="56"/>
      <c r="V40" s="45"/>
      <c r="W40" s="47"/>
      <c r="X40" s="45"/>
      <c r="Y40" s="21">
        <f>IF($X40&lt;&gt;"도비",IF($V40="국도비","직접입력",SUM($L40:$M40)),)</f>
        <v>0</v>
      </c>
      <c r="Z40" s="21">
        <f>IF($X40="도비",SUM($L40:$M40),IF($V40="국도비","직접입력",SUM($L40:$M40)-$Y40))</f>
        <v>0</v>
      </c>
      <c r="AA40" s="55" t="str">
        <f>IF(SUM($L40:$M40)=SUM($Y40:$Z40),"OK","검토")</f>
        <v>OK</v>
      </c>
      <c r="AC40" s="55"/>
      <c r="AD40" s="21">
        <f>IF($X40&lt;&gt;"도비",IF($V40="국도비","직접입력",SUM($O40:$P40)),)</f>
        <v>0</v>
      </c>
      <c r="AE40" s="21">
        <f>IF($X40="도비",SUM(O40:P40),IF($V40="국도비","직접입력",SUM(O40:P40)-AD40))</f>
        <v>0</v>
      </c>
      <c r="AF40" s="55" t="str">
        <f>IF(SUM(O40:P40)=SUM(AD40:AE40),"OK","검토")</f>
        <v>OK</v>
      </c>
      <c r="AH40" s="55" t="str">
        <f t="shared" si="32"/>
        <v/>
      </c>
      <c r="AJ40" s="54" t="str">
        <f t="shared" ref="AJ40:AJ60" si="80">IF(AH40="","",COUNTIF($AH$7:$AH$60,AH40))</f>
        <v/>
      </c>
      <c r="AK40" s="61" t="str">
        <f t="shared" si="33"/>
        <v/>
      </c>
      <c r="AM40" s="55">
        <f t="array" ref="AM40">IF(C40="","",INDEX(구분표!$I$2:$I$311, MATCH(1,(구분표!$E$2:$E$311='1추특출'!B40)*(구분표!$F$2:$F$311='1추특출'!C40)*(구분표!$G$2:$G$311='1추특출'!A40),0)))</f>
        <v>40419</v>
      </c>
      <c r="AO40" s="55"/>
    </row>
    <row r="41" spans="1:41" s="53" customFormat="1" ht="60" customHeight="1">
      <c r="A41" s="58" t="s">
        <v>544</v>
      </c>
      <c r="B41" s="54" t="s">
        <v>545</v>
      </c>
      <c r="C41" s="81" t="s">
        <v>582</v>
      </c>
      <c r="D41" s="59" t="s">
        <v>567</v>
      </c>
      <c r="E41" s="59" t="s">
        <v>603</v>
      </c>
      <c r="F41" s="60">
        <v>411</v>
      </c>
      <c r="G41" s="59">
        <v>198</v>
      </c>
      <c r="H41" s="52" t="s">
        <v>569</v>
      </c>
      <c r="I41" s="21">
        <v>7250</v>
      </c>
      <c r="J41" s="21">
        <v>1000</v>
      </c>
      <c r="K41" s="181">
        <f>I41-J41</f>
        <v>6250</v>
      </c>
      <c r="L41" s="21"/>
      <c r="M41" s="22"/>
      <c r="N41" s="23">
        <f>K41+L41+M41</f>
        <v>6250</v>
      </c>
      <c r="O41" s="151"/>
      <c r="P41" s="63"/>
      <c r="Q41" s="152">
        <f>K41+O41+P41</f>
        <v>6250</v>
      </c>
      <c r="R41" s="61" t="str">
        <f>IF(AND((N41=0),(Q41&gt;0)),"O",IF(AND((L41&lt;0),(N41-Q41&lt;0)),"O","X"))</f>
        <v>X</v>
      </c>
      <c r="S41" s="186" t="s">
        <v>602</v>
      </c>
      <c r="T41" s="61"/>
      <c r="U41" s="62"/>
      <c r="V41" s="45"/>
      <c r="W41" s="47"/>
      <c r="X41" s="45"/>
      <c r="Y41" s="21">
        <f t="shared" ref="Y41:Y43" si="81">IF($X41&lt;&gt;"도비",IF($V41="국도비","직접입력",SUM($L41:$M41)),)</f>
        <v>0</v>
      </c>
      <c r="Z41" s="21">
        <f t="shared" ref="Z41:Z43" si="82">IF($X41="도비",SUM($L41:$M41),IF($V41="국도비","직접입력",SUM($L41:$M41)-$Y41))</f>
        <v>0</v>
      </c>
      <c r="AA41" s="55" t="str">
        <f t="shared" ref="AA41:AA43" si="83">IF(SUM($L41:$M41)=SUM($Y41:$Z41),"OK","검토")</f>
        <v>OK</v>
      </c>
      <c r="AC41" s="55"/>
      <c r="AD41" s="21">
        <f t="shared" ref="AD41:AD43" si="84">IF($X41&lt;&gt;"도비",IF($V41="국도비","직접입력",SUM($O41:$P41)),)</f>
        <v>0</v>
      </c>
      <c r="AE41" s="21">
        <f t="shared" ref="AE41:AE43" si="85">IF($X41="도비",SUM(O41:P41),IF($V41="국도비","직접입력",SUM(O41:P41)-AD41))</f>
        <v>0</v>
      </c>
      <c r="AF41" s="55" t="str">
        <f t="shared" ref="AF41:AF43" si="86">IF(SUM(O41:P41)=SUM(AD41:AE41),"OK","검토")</f>
        <v>OK</v>
      </c>
      <c r="AH41" s="55" t="str">
        <f t="shared" si="32"/>
        <v/>
      </c>
      <c r="AJ41" s="54" t="str">
        <f t="shared" si="80"/>
        <v/>
      </c>
      <c r="AK41" s="61" t="str">
        <f t="shared" si="33"/>
        <v/>
      </c>
      <c r="AM41" s="55">
        <f t="array" ref="AM41">IF(C41="","",INDEX(구분표!$I$2:$I$311, MATCH(1,(구분표!$E$2:$E$311='1추특출'!B41)*(구분표!$F$2:$F$311='1추특출'!C41)*(구분표!$G$2:$G$311='1추특출'!A41),0)))</f>
        <v>40421</v>
      </c>
      <c r="AO41" s="55"/>
    </row>
    <row r="42" spans="1:41" s="53" customFormat="1" ht="60" customHeight="1">
      <c r="A42" s="58" t="s">
        <v>544</v>
      </c>
      <c r="B42" s="54" t="s">
        <v>545</v>
      </c>
      <c r="C42" s="57" t="s">
        <v>583</v>
      </c>
      <c r="D42" s="59" t="s">
        <v>567</v>
      </c>
      <c r="E42" s="59" t="s">
        <v>603</v>
      </c>
      <c r="F42" s="60">
        <v>412</v>
      </c>
      <c r="G42" s="59">
        <v>198</v>
      </c>
      <c r="H42" s="52" t="s">
        <v>569</v>
      </c>
      <c r="I42" s="21">
        <v>7500</v>
      </c>
      <c r="J42" s="21">
        <v>1000</v>
      </c>
      <c r="K42" s="181">
        <f t="shared" ref="K42:K44" si="87">I42-J42</f>
        <v>6500</v>
      </c>
      <c r="L42" s="21"/>
      <c r="M42" s="22"/>
      <c r="N42" s="23">
        <f t="shared" ref="N42:N44" si="88">K42+L42+M42</f>
        <v>6500</v>
      </c>
      <c r="O42" s="153"/>
      <c r="P42" s="64"/>
      <c r="Q42" s="152">
        <f t="shared" ref="Q42:Q44" si="89">K42+O42+P42</f>
        <v>6500</v>
      </c>
      <c r="R42" s="61" t="str">
        <f t="shared" ref="R42:R44" si="90">IF(AND((N42=0),(Q42&gt;0)),"O",IF(AND((L42&lt;0),(N42-Q42&lt;0)),"O","X"))</f>
        <v>X</v>
      </c>
      <c r="S42" s="186" t="s">
        <v>602</v>
      </c>
      <c r="T42" s="61"/>
      <c r="U42" s="62"/>
      <c r="V42" s="45"/>
      <c r="W42" s="47"/>
      <c r="X42" s="45"/>
      <c r="Y42" s="21">
        <f t="shared" si="81"/>
        <v>0</v>
      </c>
      <c r="Z42" s="21">
        <f t="shared" si="82"/>
        <v>0</v>
      </c>
      <c r="AA42" s="55" t="str">
        <f t="shared" si="83"/>
        <v>OK</v>
      </c>
      <c r="AC42" s="55"/>
      <c r="AD42" s="21">
        <f t="shared" si="84"/>
        <v>0</v>
      </c>
      <c r="AE42" s="21">
        <f t="shared" si="85"/>
        <v>0</v>
      </c>
      <c r="AF42" s="55" t="str">
        <f t="shared" si="86"/>
        <v>OK</v>
      </c>
      <c r="AH42" s="55" t="str">
        <f t="shared" si="32"/>
        <v/>
      </c>
      <c r="AJ42" s="54" t="str">
        <f t="shared" si="80"/>
        <v/>
      </c>
      <c r="AK42" s="61" t="str">
        <f t="shared" si="33"/>
        <v/>
      </c>
      <c r="AM42" s="55">
        <f t="array" ref="AM42">IF(C42="","",INDEX(구분표!$I$2:$I$311, MATCH(1,(구분표!$E$2:$E$311='1추특출'!B42)*(구분표!$F$2:$F$311='1추특출'!C42)*(구분표!$G$2:$G$311='1추특출'!A42),0)))</f>
        <v>40423</v>
      </c>
      <c r="AO42" s="55"/>
    </row>
    <row r="43" spans="1:41" s="53" customFormat="1" ht="60" customHeight="1">
      <c r="A43" s="58" t="s">
        <v>544</v>
      </c>
      <c r="B43" s="54" t="s">
        <v>545</v>
      </c>
      <c r="C43" s="57" t="s">
        <v>584</v>
      </c>
      <c r="D43" s="59" t="s">
        <v>567</v>
      </c>
      <c r="E43" s="59" t="s">
        <v>603</v>
      </c>
      <c r="F43" s="60">
        <v>413</v>
      </c>
      <c r="G43" s="59">
        <v>198</v>
      </c>
      <c r="H43" s="52" t="s">
        <v>569</v>
      </c>
      <c r="I43" s="21">
        <v>6710</v>
      </c>
      <c r="J43" s="21">
        <v>1000</v>
      </c>
      <c r="K43" s="181">
        <f t="shared" si="87"/>
        <v>5710</v>
      </c>
      <c r="L43" s="21"/>
      <c r="M43" s="22"/>
      <c r="N43" s="23">
        <f t="shared" si="88"/>
        <v>5710</v>
      </c>
      <c r="O43" s="153"/>
      <c r="P43" s="64"/>
      <c r="Q43" s="152">
        <f t="shared" si="89"/>
        <v>5710</v>
      </c>
      <c r="R43" s="61" t="str">
        <f t="shared" si="90"/>
        <v>X</v>
      </c>
      <c r="S43" s="186" t="s">
        <v>602</v>
      </c>
      <c r="T43" s="61"/>
      <c r="U43" s="62"/>
      <c r="V43" s="45"/>
      <c r="W43" s="47"/>
      <c r="X43" s="45"/>
      <c r="Y43" s="21">
        <f t="shared" si="81"/>
        <v>0</v>
      </c>
      <c r="Z43" s="21">
        <f t="shared" si="82"/>
        <v>0</v>
      </c>
      <c r="AA43" s="55" t="str">
        <f t="shared" si="83"/>
        <v>OK</v>
      </c>
      <c r="AC43" s="55"/>
      <c r="AD43" s="21">
        <f t="shared" si="84"/>
        <v>0</v>
      </c>
      <c r="AE43" s="21">
        <f t="shared" si="85"/>
        <v>0</v>
      </c>
      <c r="AF43" s="55" t="str">
        <f t="shared" si="86"/>
        <v>OK</v>
      </c>
      <c r="AH43" s="55" t="str">
        <f t="shared" si="32"/>
        <v/>
      </c>
      <c r="AJ43" s="54" t="str">
        <f t="shared" si="80"/>
        <v/>
      </c>
      <c r="AK43" s="61" t="str">
        <f t="shared" si="33"/>
        <v/>
      </c>
      <c r="AM43" s="55">
        <f t="array" ref="AM43">IF(C43="","",INDEX(구분표!$I$2:$I$311, MATCH(1,(구분표!$E$2:$E$311='1추특출'!B43)*(구분표!$F$2:$F$311='1추특출'!C43)*(구분표!$G$2:$G$311='1추특출'!A43),0)))</f>
        <v>40424</v>
      </c>
      <c r="AO43" s="55"/>
    </row>
    <row r="44" spans="1:41" s="53" customFormat="1" ht="60" customHeight="1">
      <c r="A44" s="58" t="s">
        <v>544</v>
      </c>
      <c r="B44" s="54" t="s">
        <v>545</v>
      </c>
      <c r="C44" s="57" t="s">
        <v>585</v>
      </c>
      <c r="D44" s="59" t="s">
        <v>567</v>
      </c>
      <c r="E44" s="59" t="s">
        <v>603</v>
      </c>
      <c r="F44" s="60">
        <v>414</v>
      </c>
      <c r="G44" s="59">
        <v>198</v>
      </c>
      <c r="H44" s="52" t="s">
        <v>569</v>
      </c>
      <c r="I44" s="21">
        <v>4830</v>
      </c>
      <c r="J44" s="21">
        <v>1000</v>
      </c>
      <c r="K44" s="181">
        <f t="shared" si="87"/>
        <v>3830</v>
      </c>
      <c r="L44" s="21"/>
      <c r="M44" s="22"/>
      <c r="N44" s="23">
        <f t="shared" si="88"/>
        <v>3830</v>
      </c>
      <c r="O44" s="151"/>
      <c r="P44" s="63"/>
      <c r="Q44" s="152">
        <f t="shared" si="89"/>
        <v>3830</v>
      </c>
      <c r="R44" s="61" t="str">
        <f t="shared" si="90"/>
        <v>X</v>
      </c>
      <c r="S44" s="186" t="s">
        <v>602</v>
      </c>
      <c r="T44" s="61"/>
      <c r="U44" s="56"/>
      <c r="V44" s="45"/>
      <c r="W44" s="47"/>
      <c r="X44" s="45"/>
      <c r="Y44" s="21">
        <f>IF($X44&lt;&gt;"도비",IF($V44="국도비","직접입력",SUM($L44:$M44)),)</f>
        <v>0</v>
      </c>
      <c r="Z44" s="21">
        <f>IF($X44="도비",SUM($L44:$M44),IF($V44="국도비","직접입력",SUM($L44:$M44)-$Y44))</f>
        <v>0</v>
      </c>
      <c r="AA44" s="55" t="str">
        <f>IF(SUM($L44:$M44)=SUM($Y44:$Z44),"OK","검토")</f>
        <v>OK</v>
      </c>
      <c r="AC44" s="55"/>
      <c r="AD44" s="21">
        <f>IF($X44&lt;&gt;"도비",IF($V44="국도비","직접입력",SUM($O44:$P44)),)</f>
        <v>0</v>
      </c>
      <c r="AE44" s="21">
        <f>IF($X44="도비",SUM(O44:P44),IF($V44="국도비","직접입력",SUM(O44:P44)-AD44))</f>
        <v>0</v>
      </c>
      <c r="AF44" s="55" t="str">
        <f>IF(SUM(O44:P44)=SUM(AD44:AE44),"OK","검토")</f>
        <v>OK</v>
      </c>
      <c r="AH44" s="55" t="str">
        <f t="shared" si="32"/>
        <v/>
      </c>
      <c r="AJ44" s="54" t="str">
        <f t="shared" si="80"/>
        <v/>
      </c>
      <c r="AK44" s="61" t="str">
        <f t="shared" si="33"/>
        <v/>
      </c>
      <c r="AM44" s="55">
        <f t="array" ref="AM44">IF(C44="","",INDEX(구분표!$I$2:$I$311, MATCH(1,(구분표!$E$2:$E$311='1추특출'!B44)*(구분표!$F$2:$F$311='1추특출'!C44)*(구분표!$G$2:$G$311='1추특출'!A44),0)))</f>
        <v>40425</v>
      </c>
      <c r="AO44" s="55"/>
    </row>
    <row r="45" spans="1:41" s="53" customFormat="1" ht="60" customHeight="1">
      <c r="A45" s="58" t="s">
        <v>544</v>
      </c>
      <c r="B45" s="54" t="s">
        <v>545</v>
      </c>
      <c r="C45" s="81" t="s">
        <v>586</v>
      </c>
      <c r="D45" s="59" t="s">
        <v>567</v>
      </c>
      <c r="E45" s="59" t="s">
        <v>603</v>
      </c>
      <c r="F45" s="60">
        <v>415</v>
      </c>
      <c r="G45" s="59">
        <v>198</v>
      </c>
      <c r="H45" s="52" t="s">
        <v>569</v>
      </c>
      <c r="I45" s="21">
        <v>4900</v>
      </c>
      <c r="J45" s="21">
        <v>1000</v>
      </c>
      <c r="K45" s="181">
        <f>I45-J45</f>
        <v>3900</v>
      </c>
      <c r="L45" s="21"/>
      <c r="M45" s="22"/>
      <c r="N45" s="23">
        <f>K45+L45+M45</f>
        <v>3900</v>
      </c>
      <c r="O45" s="151"/>
      <c r="P45" s="63"/>
      <c r="Q45" s="152">
        <f>K45+O45+P45</f>
        <v>3900</v>
      </c>
      <c r="R45" s="61" t="str">
        <f>IF(AND((N45=0),(Q45&gt;0)),"O",IF(AND((L45&lt;0),(N45-Q45&lt;0)),"O","X"))</f>
        <v>X</v>
      </c>
      <c r="S45" s="186" t="s">
        <v>602</v>
      </c>
      <c r="T45" s="61"/>
      <c r="U45" s="62"/>
      <c r="V45" s="45"/>
      <c r="W45" s="47"/>
      <c r="X45" s="45"/>
      <c r="Y45" s="21">
        <f t="shared" ref="Y45:Y47" si="91">IF($X45&lt;&gt;"도비",IF($V45="국도비","직접입력",SUM($L45:$M45)),)</f>
        <v>0</v>
      </c>
      <c r="Z45" s="21">
        <f t="shared" ref="Z45:Z47" si="92">IF($X45="도비",SUM($L45:$M45),IF($V45="국도비","직접입력",SUM($L45:$M45)-$Y45))</f>
        <v>0</v>
      </c>
      <c r="AA45" s="55" t="str">
        <f t="shared" ref="AA45:AA47" si="93">IF(SUM($L45:$M45)=SUM($Y45:$Z45),"OK","검토")</f>
        <v>OK</v>
      </c>
      <c r="AC45" s="55"/>
      <c r="AD45" s="21">
        <f t="shared" ref="AD45:AD47" si="94">IF($X45&lt;&gt;"도비",IF($V45="국도비","직접입력",SUM($O45:$P45)),)</f>
        <v>0</v>
      </c>
      <c r="AE45" s="21">
        <f t="shared" ref="AE45:AE47" si="95">IF($X45="도비",SUM(O45:P45),IF($V45="국도비","직접입력",SUM(O45:P45)-AD45))</f>
        <v>0</v>
      </c>
      <c r="AF45" s="55" t="str">
        <f t="shared" ref="AF45:AF47" si="96">IF(SUM(O45:P45)=SUM(AD45:AE45),"OK","검토")</f>
        <v>OK</v>
      </c>
      <c r="AH45" s="55" t="str">
        <f t="shared" ref="AH45:AH54" si="97">IF(X45="","",IF(X45="도비","세입없음","직접입력"))</f>
        <v/>
      </c>
      <c r="AJ45" s="54" t="str">
        <f t="shared" si="80"/>
        <v/>
      </c>
      <c r="AK45" s="61" t="str">
        <f t="shared" ref="AK45:AK54" si="98">IF(X45="","",IF(AND(X45="도비",AH45="세입없음"),"OK",IF(AND(X45&lt;&gt;"도비",AH45&lt;&gt;""),"OK","@@")))</f>
        <v/>
      </c>
      <c r="AM45" s="55">
        <f t="array" ref="AM45">IF(C45="","",INDEX(구분표!$I$2:$I$311, MATCH(1,(구분표!$E$2:$E$311='1추특출'!B45)*(구분표!$F$2:$F$311='1추특출'!C45)*(구분표!$G$2:$G$311='1추특출'!A45),0)))</f>
        <v>40426</v>
      </c>
      <c r="AO45" s="55"/>
    </row>
    <row r="46" spans="1:41" s="53" customFormat="1" ht="60" customHeight="1">
      <c r="A46" s="58" t="s">
        <v>544</v>
      </c>
      <c r="B46" s="54" t="s">
        <v>545</v>
      </c>
      <c r="C46" s="57" t="s">
        <v>587</v>
      </c>
      <c r="D46" s="59" t="s">
        <v>567</v>
      </c>
      <c r="E46" s="59" t="s">
        <v>603</v>
      </c>
      <c r="F46" s="60">
        <v>416</v>
      </c>
      <c r="G46" s="59">
        <v>198</v>
      </c>
      <c r="H46" s="52" t="s">
        <v>569</v>
      </c>
      <c r="I46" s="21">
        <v>4360</v>
      </c>
      <c r="J46" s="21">
        <v>1000</v>
      </c>
      <c r="K46" s="181">
        <f t="shared" ref="K46:K49" si="99">I46-J46</f>
        <v>3360</v>
      </c>
      <c r="L46" s="21"/>
      <c r="M46" s="22"/>
      <c r="N46" s="23">
        <f t="shared" ref="N46:N49" si="100">K46+L46+M46</f>
        <v>3360</v>
      </c>
      <c r="O46" s="153"/>
      <c r="P46" s="64"/>
      <c r="Q46" s="152">
        <f t="shared" ref="Q46:Q49" si="101">K46+O46+P46</f>
        <v>3360</v>
      </c>
      <c r="R46" s="61" t="str">
        <f t="shared" ref="R46:R49" si="102">IF(AND((N46=0),(Q46&gt;0)),"O",IF(AND((L46&lt;0),(N46-Q46&lt;0)),"O","X"))</f>
        <v>X</v>
      </c>
      <c r="S46" s="186" t="s">
        <v>602</v>
      </c>
      <c r="T46" s="61"/>
      <c r="U46" s="62"/>
      <c r="V46" s="45"/>
      <c r="W46" s="47"/>
      <c r="X46" s="45"/>
      <c r="Y46" s="21">
        <f t="shared" si="91"/>
        <v>0</v>
      </c>
      <c r="Z46" s="21">
        <f t="shared" si="92"/>
        <v>0</v>
      </c>
      <c r="AA46" s="55" t="str">
        <f t="shared" si="93"/>
        <v>OK</v>
      </c>
      <c r="AC46" s="55"/>
      <c r="AD46" s="21">
        <f t="shared" si="94"/>
        <v>0</v>
      </c>
      <c r="AE46" s="21">
        <f t="shared" si="95"/>
        <v>0</v>
      </c>
      <c r="AF46" s="55" t="str">
        <f t="shared" si="96"/>
        <v>OK</v>
      </c>
      <c r="AH46" s="55" t="str">
        <f t="shared" si="97"/>
        <v/>
      </c>
      <c r="AJ46" s="54" t="str">
        <f t="shared" si="80"/>
        <v/>
      </c>
      <c r="AK46" s="61" t="str">
        <f t="shared" si="98"/>
        <v/>
      </c>
      <c r="AM46" s="55">
        <f t="array" ref="AM46">IF(C46="","",INDEX(구분표!$I$2:$I$311, MATCH(1,(구분표!$E$2:$E$311='1추특출'!B46)*(구분표!$F$2:$F$311='1추특출'!C46)*(구분표!$G$2:$G$311='1추특출'!A46),0)))</f>
        <v>40428</v>
      </c>
      <c r="AO46" s="55"/>
    </row>
    <row r="47" spans="1:41" s="53" customFormat="1" ht="60" customHeight="1">
      <c r="A47" s="58" t="s">
        <v>544</v>
      </c>
      <c r="B47" s="54" t="s">
        <v>545</v>
      </c>
      <c r="C47" s="57" t="s">
        <v>588</v>
      </c>
      <c r="D47" s="59" t="s">
        <v>567</v>
      </c>
      <c r="E47" s="59" t="s">
        <v>603</v>
      </c>
      <c r="F47" s="60">
        <v>417</v>
      </c>
      <c r="G47" s="59">
        <v>198</v>
      </c>
      <c r="H47" s="52" t="s">
        <v>569</v>
      </c>
      <c r="I47" s="21">
        <v>5700</v>
      </c>
      <c r="J47" s="21">
        <v>1000</v>
      </c>
      <c r="K47" s="181">
        <f t="shared" si="99"/>
        <v>4700</v>
      </c>
      <c r="L47" s="21"/>
      <c r="M47" s="22"/>
      <c r="N47" s="23">
        <f t="shared" si="100"/>
        <v>4700</v>
      </c>
      <c r="O47" s="153"/>
      <c r="P47" s="64"/>
      <c r="Q47" s="152">
        <f t="shared" si="101"/>
        <v>4700</v>
      </c>
      <c r="R47" s="61" t="str">
        <f t="shared" si="102"/>
        <v>X</v>
      </c>
      <c r="S47" s="186" t="s">
        <v>602</v>
      </c>
      <c r="T47" s="61"/>
      <c r="U47" s="62"/>
      <c r="V47" s="45"/>
      <c r="W47" s="47"/>
      <c r="X47" s="45"/>
      <c r="Y47" s="21">
        <f t="shared" si="91"/>
        <v>0</v>
      </c>
      <c r="Z47" s="21">
        <f t="shared" si="92"/>
        <v>0</v>
      </c>
      <c r="AA47" s="55" t="str">
        <f t="shared" si="93"/>
        <v>OK</v>
      </c>
      <c r="AC47" s="55"/>
      <c r="AD47" s="21">
        <f t="shared" si="94"/>
        <v>0</v>
      </c>
      <c r="AE47" s="21">
        <f t="shared" si="95"/>
        <v>0</v>
      </c>
      <c r="AF47" s="55" t="str">
        <f t="shared" si="96"/>
        <v>OK</v>
      </c>
      <c r="AH47" s="55" t="str">
        <f t="shared" si="97"/>
        <v/>
      </c>
      <c r="AJ47" s="54" t="str">
        <f t="shared" si="80"/>
        <v/>
      </c>
      <c r="AK47" s="61" t="str">
        <f t="shared" si="98"/>
        <v/>
      </c>
      <c r="AM47" s="55">
        <f t="array" ref="AM47">IF(C47="","",INDEX(구분표!$I$2:$I$311, MATCH(1,(구분표!$E$2:$E$311='1추특출'!B47)*(구분표!$F$2:$F$311='1추특출'!C47)*(구분표!$G$2:$G$311='1추특출'!A47),0)))</f>
        <v>40429</v>
      </c>
      <c r="AO47" s="55"/>
    </row>
    <row r="48" spans="1:41" s="53" customFormat="1" ht="60" customHeight="1">
      <c r="A48" s="58" t="s">
        <v>544</v>
      </c>
      <c r="B48" s="54" t="s">
        <v>545</v>
      </c>
      <c r="C48" s="57" t="s">
        <v>589</v>
      </c>
      <c r="D48" s="59" t="s">
        <v>567</v>
      </c>
      <c r="E48" s="59" t="s">
        <v>603</v>
      </c>
      <c r="F48" s="60">
        <v>418</v>
      </c>
      <c r="G48" s="59">
        <v>198</v>
      </c>
      <c r="H48" s="52" t="s">
        <v>569</v>
      </c>
      <c r="I48" s="21">
        <v>6490</v>
      </c>
      <c r="J48" s="21">
        <v>1000</v>
      </c>
      <c r="K48" s="181">
        <f t="shared" si="99"/>
        <v>5490</v>
      </c>
      <c r="L48" s="21"/>
      <c r="M48" s="22"/>
      <c r="N48" s="23">
        <f t="shared" si="100"/>
        <v>5490</v>
      </c>
      <c r="O48" s="151"/>
      <c r="P48" s="63"/>
      <c r="Q48" s="152">
        <f t="shared" si="101"/>
        <v>5490</v>
      </c>
      <c r="R48" s="61" t="str">
        <f t="shared" si="102"/>
        <v>X</v>
      </c>
      <c r="S48" s="186" t="s">
        <v>602</v>
      </c>
      <c r="T48" s="61"/>
      <c r="U48" s="56"/>
      <c r="V48" s="45"/>
      <c r="W48" s="47"/>
      <c r="X48" s="45"/>
      <c r="Y48" s="21">
        <f>IF($X48&lt;&gt;"도비",IF($V48="국도비","직접입력",SUM($L48:$M48)),)</f>
        <v>0</v>
      </c>
      <c r="Z48" s="21">
        <f>IF($X48="도비",SUM($L48:$M48),IF($V48="국도비","직접입력",SUM($L48:$M48)-$Y48))</f>
        <v>0</v>
      </c>
      <c r="AA48" s="55" t="str">
        <f>IF(SUM($L48:$M48)=SUM($Y48:$Z48),"OK","검토")</f>
        <v>OK</v>
      </c>
      <c r="AC48" s="55"/>
      <c r="AD48" s="21">
        <f>IF($X48&lt;&gt;"도비",IF($V48="국도비","직접입력",SUM($O48:$P48)),)</f>
        <v>0</v>
      </c>
      <c r="AE48" s="21">
        <f>IF($X48="도비",SUM(O48:P48),IF($V48="국도비","직접입력",SUM(O48:P48)-AD48))</f>
        <v>0</v>
      </c>
      <c r="AF48" s="55" t="str">
        <f>IF(SUM(O48:P48)=SUM(AD48:AE48),"OK","검토")</f>
        <v>OK</v>
      </c>
      <c r="AH48" s="55" t="str">
        <f t="shared" si="97"/>
        <v/>
      </c>
      <c r="AJ48" s="54" t="str">
        <f t="shared" si="80"/>
        <v/>
      </c>
      <c r="AK48" s="61" t="str">
        <f t="shared" si="98"/>
        <v/>
      </c>
      <c r="AM48" s="55">
        <f t="array" ref="AM48">IF(C48="","",INDEX(구분표!$I$2:$I$311, MATCH(1,(구분표!$E$2:$E$311='1추특출'!B48)*(구분표!$F$2:$F$311='1추특출'!C48)*(구분표!$G$2:$G$311='1추특출'!A48),0)))</f>
        <v>40430</v>
      </c>
      <c r="AO48" s="55"/>
    </row>
    <row r="49" spans="1:41" s="53" customFormat="1" ht="60" customHeight="1">
      <c r="A49" s="58" t="str">
        <f>IFERROR(VLOOKUP($C49,구분표!$A$2:$C$311,2,FALSE),"")</f>
        <v>안전행정위원회</v>
      </c>
      <c r="B49" s="54" t="str">
        <f>IFERROR(VLOOKUP($C49,구분표!$A$2:$C$311,3,FALSE),"")</f>
        <v>재난안전본부</v>
      </c>
      <c r="C49" s="57" t="s">
        <v>590</v>
      </c>
      <c r="D49" s="59" t="s">
        <v>567</v>
      </c>
      <c r="E49" s="59" t="s">
        <v>603</v>
      </c>
      <c r="F49" s="60">
        <v>419</v>
      </c>
      <c r="G49" s="59">
        <v>198</v>
      </c>
      <c r="H49" s="52" t="s">
        <v>569</v>
      </c>
      <c r="I49" s="21">
        <v>3890</v>
      </c>
      <c r="J49" s="21">
        <v>1000</v>
      </c>
      <c r="K49" s="181">
        <f t="shared" si="99"/>
        <v>2890</v>
      </c>
      <c r="L49" s="21"/>
      <c r="M49" s="22"/>
      <c r="N49" s="23">
        <f t="shared" si="100"/>
        <v>2890</v>
      </c>
      <c r="O49" s="151"/>
      <c r="P49" s="63"/>
      <c r="Q49" s="152">
        <f t="shared" si="101"/>
        <v>2890</v>
      </c>
      <c r="R49" s="61" t="str">
        <f t="shared" si="102"/>
        <v>X</v>
      </c>
      <c r="S49" s="186" t="s">
        <v>602</v>
      </c>
      <c r="T49" s="61"/>
      <c r="U49" s="56"/>
      <c r="V49" s="45"/>
      <c r="W49" s="47"/>
      <c r="X49" s="45"/>
      <c r="Y49" s="21">
        <f>IF($X49&lt;&gt;"도비",IF($V49="국도비","직접입력",SUM($L49:$M49)),)</f>
        <v>0</v>
      </c>
      <c r="Z49" s="21">
        <f>IF($X49="도비",SUM($L49:$M49),IF($V49="국도비","직접입력",SUM($L49:$M49)-$Y49))</f>
        <v>0</v>
      </c>
      <c r="AA49" s="55" t="str">
        <f>IF(SUM($L49:$M49)=SUM($Y49:$Z49),"OK","검토")</f>
        <v>OK</v>
      </c>
      <c r="AC49" s="55"/>
      <c r="AD49" s="21">
        <f>IF($X49&lt;&gt;"도비",IF($V49="국도비","직접입력",SUM($O49:$P49)),)</f>
        <v>0</v>
      </c>
      <c r="AE49" s="21">
        <f>IF($X49="도비",SUM(O49:P49),IF($V49="국도비","직접입력",SUM(O49:P49)-AD49))</f>
        <v>0</v>
      </c>
      <c r="AF49" s="55" t="str">
        <f>IF(SUM(O49:P49)=SUM(AD49:AE49),"OK","검토")</f>
        <v>OK</v>
      </c>
      <c r="AH49" s="55" t="str">
        <f t="shared" si="97"/>
        <v/>
      </c>
      <c r="AJ49" s="54" t="str">
        <f t="shared" si="80"/>
        <v/>
      </c>
      <c r="AK49" s="61" t="str">
        <f t="shared" si="98"/>
        <v/>
      </c>
      <c r="AM49" s="55">
        <f t="array" ref="AM49">IF(C49="","",INDEX(구분표!$I$2:$I$311, MATCH(1,(구분표!$E$2:$E$311='1추특출'!B49)*(구분표!$F$2:$F$311='1추특출'!C49)*(구분표!$G$2:$G$311='1추특출'!A49),0)))</f>
        <v>40432</v>
      </c>
      <c r="AO49" s="55"/>
    </row>
    <row r="50" spans="1:41" s="53" customFormat="1" ht="60" customHeight="1">
      <c r="A50" s="58" t="s">
        <v>544</v>
      </c>
      <c r="B50" s="54" t="s">
        <v>545</v>
      </c>
      <c r="C50" s="81" t="s">
        <v>591</v>
      </c>
      <c r="D50" s="59" t="s">
        <v>567</v>
      </c>
      <c r="E50" s="59" t="s">
        <v>603</v>
      </c>
      <c r="F50" s="60">
        <v>420</v>
      </c>
      <c r="G50" s="59">
        <v>198</v>
      </c>
      <c r="H50" s="52" t="s">
        <v>569</v>
      </c>
      <c r="I50" s="21">
        <v>6670</v>
      </c>
      <c r="J50" s="21">
        <v>1000</v>
      </c>
      <c r="K50" s="181">
        <f>I50-J50</f>
        <v>5670</v>
      </c>
      <c r="L50" s="21"/>
      <c r="M50" s="22"/>
      <c r="N50" s="23">
        <f>K50+L50+M50</f>
        <v>5670</v>
      </c>
      <c r="O50" s="151"/>
      <c r="P50" s="63"/>
      <c r="Q50" s="152">
        <f>K50+O50+P50</f>
        <v>5670</v>
      </c>
      <c r="R50" s="61" t="str">
        <f>IF(AND((N50=0),(Q50&gt;0)),"O",IF(AND((L50&lt;0),(N50-Q50&lt;0)),"O","X"))</f>
        <v>X</v>
      </c>
      <c r="S50" s="186" t="s">
        <v>602</v>
      </c>
      <c r="T50" s="61"/>
      <c r="U50" s="62"/>
      <c r="V50" s="45"/>
      <c r="W50" s="47"/>
      <c r="X50" s="45"/>
      <c r="Y50" s="21">
        <f t="shared" ref="Y50:Y52" si="103">IF($X50&lt;&gt;"도비",IF($V50="국도비","직접입력",SUM($L50:$M50)),)</f>
        <v>0</v>
      </c>
      <c r="Z50" s="21">
        <f t="shared" ref="Z50:Z52" si="104">IF($X50="도비",SUM($L50:$M50),IF($V50="국도비","직접입력",SUM($L50:$M50)-$Y50))</f>
        <v>0</v>
      </c>
      <c r="AA50" s="55" t="str">
        <f t="shared" ref="AA50:AA52" si="105">IF(SUM($L50:$M50)=SUM($Y50:$Z50),"OK","검토")</f>
        <v>OK</v>
      </c>
      <c r="AC50" s="55"/>
      <c r="AD50" s="21">
        <f t="shared" ref="AD50:AD52" si="106">IF($X50&lt;&gt;"도비",IF($V50="국도비","직접입력",SUM($O50:$P50)),)</f>
        <v>0</v>
      </c>
      <c r="AE50" s="21">
        <f t="shared" ref="AE50:AE52" si="107">IF($X50="도비",SUM(O50:P50),IF($V50="국도비","직접입력",SUM(O50:P50)-AD50))</f>
        <v>0</v>
      </c>
      <c r="AF50" s="55" t="str">
        <f t="shared" ref="AF50:AF52" si="108">IF(SUM(O50:P50)=SUM(AD50:AE50),"OK","검토")</f>
        <v>OK</v>
      </c>
      <c r="AH50" s="55" t="str">
        <f t="shared" si="97"/>
        <v/>
      </c>
      <c r="AJ50" s="54" t="str">
        <f t="shared" si="80"/>
        <v/>
      </c>
      <c r="AK50" s="61" t="str">
        <f t="shared" si="98"/>
        <v/>
      </c>
      <c r="AM50" s="55">
        <f t="array" ref="AM50">IF(C50="","",INDEX(구분표!$I$2:$I$311, MATCH(1,(구분표!$E$2:$E$311='1추특출'!B50)*(구분표!$F$2:$F$311='1추특출'!C50)*(구분표!$G$2:$G$311='1추특출'!A50),0)))</f>
        <v>40404</v>
      </c>
      <c r="AO50" s="55"/>
    </row>
    <row r="51" spans="1:41" s="53" customFormat="1" ht="60" customHeight="1">
      <c r="A51" s="58" t="s">
        <v>544</v>
      </c>
      <c r="B51" s="54" t="s">
        <v>545</v>
      </c>
      <c r="C51" s="57" t="s">
        <v>592</v>
      </c>
      <c r="D51" s="59" t="s">
        <v>567</v>
      </c>
      <c r="E51" s="59" t="s">
        <v>603</v>
      </c>
      <c r="F51" s="60">
        <v>421</v>
      </c>
      <c r="G51" s="59">
        <v>198</v>
      </c>
      <c r="H51" s="52" t="s">
        <v>569</v>
      </c>
      <c r="I51" s="21">
        <v>7030</v>
      </c>
      <c r="J51" s="21">
        <v>1000</v>
      </c>
      <c r="K51" s="181">
        <f t="shared" ref="K51:K54" si="109">I51-J51</f>
        <v>6030</v>
      </c>
      <c r="L51" s="21"/>
      <c r="M51" s="22"/>
      <c r="N51" s="23">
        <f t="shared" ref="N51:N54" si="110">K51+L51+M51</f>
        <v>6030</v>
      </c>
      <c r="O51" s="153"/>
      <c r="P51" s="64"/>
      <c r="Q51" s="152">
        <f t="shared" ref="Q51:Q54" si="111">K51+O51+P51</f>
        <v>6030</v>
      </c>
      <c r="R51" s="61" t="str">
        <f t="shared" ref="R51:R54" si="112">IF(AND((N51=0),(Q51&gt;0)),"O",IF(AND((L51&lt;0),(N51-Q51&lt;0)),"O","X"))</f>
        <v>X</v>
      </c>
      <c r="S51" s="186" t="s">
        <v>602</v>
      </c>
      <c r="T51" s="61"/>
      <c r="U51" s="62"/>
      <c r="V51" s="45"/>
      <c r="W51" s="47"/>
      <c r="X51" s="45"/>
      <c r="Y51" s="21">
        <f t="shared" si="103"/>
        <v>0</v>
      </c>
      <c r="Z51" s="21">
        <f t="shared" si="104"/>
        <v>0</v>
      </c>
      <c r="AA51" s="55" t="str">
        <f t="shared" si="105"/>
        <v>OK</v>
      </c>
      <c r="AC51" s="55"/>
      <c r="AD51" s="21">
        <f t="shared" si="106"/>
        <v>0</v>
      </c>
      <c r="AE51" s="21">
        <f t="shared" si="107"/>
        <v>0</v>
      </c>
      <c r="AF51" s="55" t="str">
        <f t="shared" si="108"/>
        <v>OK</v>
      </c>
      <c r="AH51" s="55" t="str">
        <f t="shared" si="97"/>
        <v/>
      </c>
      <c r="AJ51" s="54" t="str">
        <f t="shared" si="80"/>
        <v/>
      </c>
      <c r="AK51" s="61" t="str">
        <f t="shared" si="98"/>
        <v/>
      </c>
      <c r="AM51" s="55">
        <f t="array" ref="AM51">IF(C51="","",INDEX(구분표!$I$2:$I$311, MATCH(1,(구분표!$E$2:$E$311='1추특출'!B51)*(구분표!$F$2:$F$311='1추특출'!C51)*(구분표!$G$2:$G$311='1추특출'!A51),0)))</f>
        <v>40405</v>
      </c>
      <c r="AO51" s="55"/>
    </row>
    <row r="52" spans="1:41" s="53" customFormat="1" ht="60" customHeight="1">
      <c r="A52" s="58" t="s">
        <v>544</v>
      </c>
      <c r="B52" s="54" t="s">
        <v>545</v>
      </c>
      <c r="C52" s="57" t="s">
        <v>593</v>
      </c>
      <c r="D52" s="59" t="s">
        <v>567</v>
      </c>
      <c r="E52" s="59" t="s">
        <v>603</v>
      </c>
      <c r="F52" s="60">
        <v>422</v>
      </c>
      <c r="G52" s="59">
        <v>198</v>
      </c>
      <c r="H52" s="52" t="s">
        <v>569</v>
      </c>
      <c r="I52" s="21">
        <v>6670</v>
      </c>
      <c r="J52" s="21">
        <v>1000</v>
      </c>
      <c r="K52" s="181">
        <f t="shared" si="109"/>
        <v>5670</v>
      </c>
      <c r="L52" s="21"/>
      <c r="M52" s="22"/>
      <c r="N52" s="23">
        <f t="shared" si="110"/>
        <v>5670</v>
      </c>
      <c r="O52" s="153"/>
      <c r="P52" s="64"/>
      <c r="Q52" s="152">
        <f t="shared" si="111"/>
        <v>5670</v>
      </c>
      <c r="R52" s="61" t="str">
        <f t="shared" si="112"/>
        <v>X</v>
      </c>
      <c r="S52" s="186" t="s">
        <v>602</v>
      </c>
      <c r="T52" s="61"/>
      <c r="U52" s="62"/>
      <c r="V52" s="45"/>
      <c r="W52" s="47"/>
      <c r="X52" s="45"/>
      <c r="Y52" s="21">
        <f t="shared" si="103"/>
        <v>0</v>
      </c>
      <c r="Z52" s="21">
        <f t="shared" si="104"/>
        <v>0</v>
      </c>
      <c r="AA52" s="55" t="str">
        <f t="shared" si="105"/>
        <v>OK</v>
      </c>
      <c r="AC52" s="55"/>
      <c r="AD52" s="21">
        <f t="shared" si="106"/>
        <v>0</v>
      </c>
      <c r="AE52" s="21">
        <f t="shared" si="107"/>
        <v>0</v>
      </c>
      <c r="AF52" s="55" t="str">
        <f t="shared" si="108"/>
        <v>OK</v>
      </c>
      <c r="AH52" s="55" t="str">
        <f t="shared" si="97"/>
        <v/>
      </c>
      <c r="AJ52" s="54" t="str">
        <f t="shared" si="80"/>
        <v/>
      </c>
      <c r="AK52" s="61" t="str">
        <f t="shared" si="98"/>
        <v/>
      </c>
      <c r="AM52" s="55">
        <f t="array" ref="AM52">IF(C52="","",INDEX(구분표!$I$2:$I$311, MATCH(1,(구분표!$E$2:$E$311='1추특출'!B52)*(구분표!$F$2:$F$311='1추특출'!C52)*(구분표!$G$2:$G$311='1추특출'!A52),0)))</f>
        <v>40410</v>
      </c>
      <c r="AO52" s="55"/>
    </row>
    <row r="53" spans="1:41" s="53" customFormat="1" ht="60" customHeight="1">
      <c r="A53" s="58" t="s">
        <v>544</v>
      </c>
      <c r="B53" s="54" t="s">
        <v>545</v>
      </c>
      <c r="C53" s="57" t="s">
        <v>594</v>
      </c>
      <c r="D53" s="59" t="s">
        <v>567</v>
      </c>
      <c r="E53" s="59" t="s">
        <v>603</v>
      </c>
      <c r="F53" s="60">
        <v>423</v>
      </c>
      <c r="G53" s="59">
        <v>198</v>
      </c>
      <c r="H53" s="52" t="s">
        <v>569</v>
      </c>
      <c r="I53" s="21">
        <v>9230</v>
      </c>
      <c r="J53" s="21">
        <v>1000</v>
      </c>
      <c r="K53" s="181">
        <f t="shared" si="109"/>
        <v>8230</v>
      </c>
      <c r="L53" s="21"/>
      <c r="M53" s="22"/>
      <c r="N53" s="23">
        <f t="shared" si="110"/>
        <v>8230</v>
      </c>
      <c r="O53" s="151"/>
      <c r="P53" s="63"/>
      <c r="Q53" s="152">
        <f t="shared" si="111"/>
        <v>8230</v>
      </c>
      <c r="R53" s="61" t="str">
        <f t="shared" si="112"/>
        <v>X</v>
      </c>
      <c r="S53" s="186" t="s">
        <v>602</v>
      </c>
      <c r="T53" s="61"/>
      <c r="U53" s="56"/>
      <c r="V53" s="45"/>
      <c r="W53" s="47"/>
      <c r="X53" s="45"/>
      <c r="Y53" s="21">
        <f>IF($X53&lt;&gt;"도비",IF($V53="국도비","직접입력",SUM($L53:$M53)),)</f>
        <v>0</v>
      </c>
      <c r="Z53" s="21">
        <f>IF($X53="도비",SUM($L53:$M53),IF($V53="국도비","직접입력",SUM($L53:$M53)-$Y53))</f>
        <v>0</v>
      </c>
      <c r="AA53" s="55" t="str">
        <f>IF(SUM($L53:$M53)=SUM($Y53:$Z53),"OK","검토")</f>
        <v>OK</v>
      </c>
      <c r="AC53" s="55"/>
      <c r="AD53" s="21">
        <f>IF($X53&lt;&gt;"도비",IF($V53="국도비","직접입력",SUM($O53:$P53)),)</f>
        <v>0</v>
      </c>
      <c r="AE53" s="21">
        <f>IF($X53="도비",SUM(O53:P53),IF($V53="국도비","직접입력",SUM(O53:P53)-AD53))</f>
        <v>0</v>
      </c>
      <c r="AF53" s="55" t="str">
        <f>IF(SUM(O53:P53)=SUM(AD53:AE53),"OK","검토")</f>
        <v>OK</v>
      </c>
      <c r="AH53" s="55" t="str">
        <f t="shared" si="97"/>
        <v/>
      </c>
      <c r="AJ53" s="54" t="str">
        <f t="shared" si="80"/>
        <v/>
      </c>
      <c r="AK53" s="61" t="str">
        <f t="shared" si="98"/>
        <v/>
      </c>
      <c r="AM53" s="55">
        <f t="array" ref="AM53">IF(C53="","",INDEX(구분표!$I$2:$I$311, MATCH(1,(구분표!$E$2:$E$311='1추특출'!B53)*(구분표!$F$2:$F$311='1추특출'!C53)*(구분표!$G$2:$G$311='1추특출'!A53),0)))</f>
        <v>40411</v>
      </c>
      <c r="AO53" s="55"/>
    </row>
    <row r="54" spans="1:41" s="53" customFormat="1" ht="60" customHeight="1">
      <c r="A54" s="58" t="str">
        <f>IFERROR(VLOOKUP($C54,구분표!$A$2:$C$311,2,FALSE),"")</f>
        <v>안전행정위원회</v>
      </c>
      <c r="B54" s="54" t="str">
        <f>IFERROR(VLOOKUP($C54,구분표!$A$2:$C$311,3,FALSE),"")</f>
        <v>재난안전본부</v>
      </c>
      <c r="C54" s="57" t="s">
        <v>595</v>
      </c>
      <c r="D54" s="59" t="s">
        <v>567</v>
      </c>
      <c r="E54" s="59" t="s">
        <v>603</v>
      </c>
      <c r="F54" s="60">
        <v>424</v>
      </c>
      <c r="G54" s="59">
        <v>198</v>
      </c>
      <c r="H54" s="52" t="s">
        <v>569</v>
      </c>
      <c r="I54" s="21">
        <v>9120</v>
      </c>
      <c r="J54" s="21">
        <v>1000</v>
      </c>
      <c r="K54" s="181">
        <f t="shared" si="109"/>
        <v>8120</v>
      </c>
      <c r="L54" s="21"/>
      <c r="M54" s="22"/>
      <c r="N54" s="23">
        <f t="shared" si="110"/>
        <v>8120</v>
      </c>
      <c r="O54" s="151"/>
      <c r="P54" s="63"/>
      <c r="Q54" s="152">
        <f t="shared" si="111"/>
        <v>8120</v>
      </c>
      <c r="R54" s="61" t="str">
        <f t="shared" si="112"/>
        <v>X</v>
      </c>
      <c r="S54" s="186" t="s">
        <v>602</v>
      </c>
      <c r="T54" s="61"/>
      <c r="U54" s="56"/>
      <c r="V54" s="45"/>
      <c r="W54" s="47"/>
      <c r="X54" s="45"/>
      <c r="Y54" s="21">
        <f>IF($X54&lt;&gt;"도비",IF($V54="국도비","직접입력",SUM($L54:$M54)),)</f>
        <v>0</v>
      </c>
      <c r="Z54" s="21">
        <f>IF($X54="도비",SUM($L54:$M54),IF($V54="국도비","직접입력",SUM($L54:$M54)-$Y54))</f>
        <v>0</v>
      </c>
      <c r="AA54" s="55" t="str">
        <f>IF(SUM($L54:$M54)=SUM($Y54:$Z54),"OK","검토")</f>
        <v>OK</v>
      </c>
      <c r="AC54" s="55"/>
      <c r="AD54" s="21">
        <f>IF($X54&lt;&gt;"도비",IF($V54="국도비","직접입력",SUM($O54:$P54)),)</f>
        <v>0</v>
      </c>
      <c r="AE54" s="21">
        <f>IF($X54="도비",SUM(O54:P54),IF($V54="국도비","직접입력",SUM(O54:P54)-AD54))</f>
        <v>0</v>
      </c>
      <c r="AF54" s="55" t="str">
        <f>IF(SUM(O54:P54)=SUM(AD54:AE54),"OK","검토")</f>
        <v>OK</v>
      </c>
      <c r="AH54" s="55" t="str">
        <f t="shared" si="97"/>
        <v/>
      </c>
      <c r="AJ54" s="54" t="str">
        <f t="shared" si="80"/>
        <v/>
      </c>
      <c r="AK54" s="61" t="str">
        <f t="shared" si="98"/>
        <v/>
      </c>
      <c r="AM54" s="55">
        <f t="array" ref="AM54">IF(C54="","",INDEX(구분표!$I$2:$I$311, MATCH(1,(구분표!$E$2:$E$311='1추특출'!B54)*(구분표!$F$2:$F$311='1추특출'!C54)*(구분표!$G$2:$G$311='1추특출'!A54),0)))</f>
        <v>40418</v>
      </c>
      <c r="AO54" s="55"/>
    </row>
    <row r="55" spans="1:41" ht="60" customHeight="1">
      <c r="A55" s="58" t="s">
        <v>544</v>
      </c>
      <c r="B55" s="54" t="s">
        <v>545</v>
      </c>
      <c r="C55" s="81" t="s">
        <v>596</v>
      </c>
      <c r="D55" s="59" t="s">
        <v>567</v>
      </c>
      <c r="E55" s="59" t="s">
        <v>603</v>
      </c>
      <c r="F55" s="60">
        <v>425</v>
      </c>
      <c r="G55" s="59">
        <v>198</v>
      </c>
      <c r="H55" s="52" t="s">
        <v>569</v>
      </c>
      <c r="I55" s="21">
        <v>4690</v>
      </c>
      <c r="J55" s="21">
        <v>1000</v>
      </c>
      <c r="K55" s="181">
        <f>I55-J55</f>
        <v>3690</v>
      </c>
      <c r="L55" s="21"/>
      <c r="M55" s="22"/>
      <c r="N55" s="23">
        <f>K55+L55+M55</f>
        <v>3690</v>
      </c>
      <c r="O55" s="151"/>
      <c r="P55" s="63"/>
      <c r="Q55" s="152">
        <f>K55+O55+P55</f>
        <v>3690</v>
      </c>
      <c r="R55" s="30" t="str">
        <f>IF(AND((N55=0),(Q55&gt;0)),"O",IF(AND((L55&lt;0),(N55-Q55&lt;0)),"O","X"))</f>
        <v>X</v>
      </c>
      <c r="S55" s="186" t="s">
        <v>602</v>
      </c>
      <c r="T55" s="61"/>
      <c r="U55" s="44"/>
      <c r="V55" s="45"/>
      <c r="W55" s="47"/>
      <c r="X55" s="45"/>
      <c r="Y55" s="21">
        <f t="shared" ref="Y55:Y57" si="113">IF($X55&lt;&gt;"도비",IF($V55="국도비","직접입력",SUM($L55:$M55)),)</f>
        <v>0</v>
      </c>
      <c r="Z55" s="21">
        <f t="shared" ref="Z55:Z57" si="114">IF($X55="도비",SUM($L55:$M55),IF($V55="국도비","직접입력",SUM($L55:$M55)-$Y55))</f>
        <v>0</v>
      </c>
      <c r="AA55" s="55" t="str">
        <f t="shared" ref="AA55:AA57" si="115">IF(SUM($L55:$M55)=SUM($Y55:$Z55),"OK","검토")</f>
        <v>OK</v>
      </c>
      <c r="AB55" s="53"/>
      <c r="AC55" s="55"/>
      <c r="AD55" s="21">
        <f t="shared" ref="AD55:AD57" si="116">IF($X55&lt;&gt;"도비",IF($V55="국도비","직접입력",SUM($O55:$P55)),)</f>
        <v>0</v>
      </c>
      <c r="AE55" s="21">
        <f t="shared" ref="AE55:AE57" si="117">IF($X55="도비",SUM(O55:P55),IF($V55="국도비","직접입력",SUM(O55:P55)-AD55))</f>
        <v>0</v>
      </c>
      <c r="AF55" s="55" t="str">
        <f t="shared" ref="AF55:AF57" si="118">IF(SUM(O55:P55)=SUM(AD55:AE55),"OK","검토")</f>
        <v>OK</v>
      </c>
      <c r="AG55" s="53"/>
      <c r="AH55" s="55" t="str">
        <f t="shared" ref="AH55:AH57" si="119">IF(X55="","",IF(X55="도비","세입없음","직접입력"))</f>
        <v/>
      </c>
      <c r="AI55" s="53"/>
      <c r="AJ55" s="54" t="str">
        <f t="shared" si="80"/>
        <v/>
      </c>
      <c r="AK55" s="61" t="str">
        <f t="shared" ref="AK55:AK57" si="120">IF(X55="","",IF(AND(X55="도비",AH55="세입없음"),"OK",IF(AND(X55&lt;&gt;"도비",AH55&lt;&gt;""),"OK","@@")))</f>
        <v/>
      </c>
      <c r="AL55" s="53"/>
      <c r="AM55" s="55">
        <f t="array" ref="AM55">IF(C55="","",INDEX(구분표!$I$2:$I$311, MATCH(1,(구분표!$E$2:$E$311='1추특출'!B55)*(구분표!$F$2:$F$311='1추특출'!C55)*(구분표!$G$2:$G$311='1추특출'!A55),0)))</f>
        <v>40420</v>
      </c>
      <c r="AN55" s="53"/>
      <c r="AO55" s="55"/>
    </row>
    <row r="56" spans="1:41" ht="60" customHeight="1">
      <c r="A56" s="58" t="s">
        <v>544</v>
      </c>
      <c r="B56" s="54" t="s">
        <v>545</v>
      </c>
      <c r="C56" s="17" t="s">
        <v>597</v>
      </c>
      <c r="D56" s="59" t="s">
        <v>567</v>
      </c>
      <c r="E56" s="59" t="s">
        <v>603</v>
      </c>
      <c r="F56" s="60">
        <v>426</v>
      </c>
      <c r="G56" s="59">
        <v>198</v>
      </c>
      <c r="H56" s="52" t="s">
        <v>569</v>
      </c>
      <c r="I56" s="21">
        <v>8370</v>
      </c>
      <c r="J56" s="21">
        <v>1000</v>
      </c>
      <c r="K56" s="181">
        <f t="shared" ref="K56:K60" si="121">I56-J56</f>
        <v>7370</v>
      </c>
      <c r="L56" s="21"/>
      <c r="M56" s="22"/>
      <c r="N56" s="23">
        <f t="shared" ref="N56:N60" si="122">K56+L56+M56</f>
        <v>7370</v>
      </c>
      <c r="O56" s="153"/>
      <c r="P56" s="64"/>
      <c r="Q56" s="152">
        <f t="shared" ref="Q56:Q59" si="123">K56+O56+P56</f>
        <v>7370</v>
      </c>
      <c r="R56" s="30" t="str">
        <f t="shared" ref="R56:R59" si="124">IF(AND((N56=0),(Q56&gt;0)),"O",IF(AND((L56&lt;0),(N56-Q56&lt;0)),"O","X"))</f>
        <v>X</v>
      </c>
      <c r="S56" s="186" t="s">
        <v>602</v>
      </c>
      <c r="T56" s="61"/>
      <c r="U56" s="44"/>
      <c r="V56" s="45"/>
      <c r="W56" s="47"/>
      <c r="X56" s="45"/>
      <c r="Y56" s="21">
        <f t="shared" si="113"/>
        <v>0</v>
      </c>
      <c r="Z56" s="21">
        <f t="shared" si="114"/>
        <v>0</v>
      </c>
      <c r="AA56" s="55" t="str">
        <f t="shared" si="115"/>
        <v>OK</v>
      </c>
      <c r="AB56" s="53"/>
      <c r="AC56" s="55"/>
      <c r="AD56" s="21">
        <f t="shared" si="116"/>
        <v>0</v>
      </c>
      <c r="AE56" s="21">
        <f t="shared" si="117"/>
        <v>0</v>
      </c>
      <c r="AF56" s="55" t="str">
        <f t="shared" si="118"/>
        <v>OK</v>
      </c>
      <c r="AG56" s="53"/>
      <c r="AH56" s="55" t="str">
        <f t="shared" si="119"/>
        <v/>
      </c>
      <c r="AI56" s="53"/>
      <c r="AJ56" s="54" t="str">
        <f t="shared" si="80"/>
        <v/>
      </c>
      <c r="AK56" s="61" t="str">
        <f t="shared" si="120"/>
        <v/>
      </c>
      <c r="AL56" s="53"/>
      <c r="AM56" s="55">
        <f t="array" ref="AM56">IF(C56="","",INDEX(구분표!$I$2:$I$311, MATCH(1,(구분표!$E$2:$E$311='1추특출'!B56)*(구분표!$F$2:$F$311='1추특출'!C56)*(구분표!$G$2:$G$311='1추특출'!A56),0)))</f>
        <v>40422</v>
      </c>
      <c r="AN56" s="53"/>
      <c r="AO56" s="55"/>
    </row>
    <row r="57" spans="1:41" ht="60" customHeight="1">
      <c r="A57" s="58" t="s">
        <v>544</v>
      </c>
      <c r="B57" s="54" t="s">
        <v>545</v>
      </c>
      <c r="C57" s="17" t="s">
        <v>598</v>
      </c>
      <c r="D57" s="59" t="s">
        <v>567</v>
      </c>
      <c r="E57" s="59" t="s">
        <v>603</v>
      </c>
      <c r="F57" s="60">
        <v>427</v>
      </c>
      <c r="G57" s="59">
        <v>198</v>
      </c>
      <c r="H57" s="52" t="s">
        <v>569</v>
      </c>
      <c r="I57" s="21">
        <v>6530</v>
      </c>
      <c r="J57" s="21">
        <v>1000</v>
      </c>
      <c r="K57" s="181">
        <f t="shared" si="121"/>
        <v>5530</v>
      </c>
      <c r="L57" s="21"/>
      <c r="M57" s="22"/>
      <c r="N57" s="23">
        <f t="shared" si="122"/>
        <v>5530</v>
      </c>
      <c r="O57" s="153"/>
      <c r="P57" s="64"/>
      <c r="Q57" s="152">
        <f t="shared" si="123"/>
        <v>5530</v>
      </c>
      <c r="R57" s="30" t="str">
        <f t="shared" si="124"/>
        <v>X</v>
      </c>
      <c r="S57" s="186" t="s">
        <v>602</v>
      </c>
      <c r="T57" s="61"/>
      <c r="U57" s="44"/>
      <c r="V57" s="45"/>
      <c r="W57" s="47"/>
      <c r="X57" s="45"/>
      <c r="Y57" s="21">
        <f t="shared" si="113"/>
        <v>0</v>
      </c>
      <c r="Z57" s="21">
        <f t="shared" si="114"/>
        <v>0</v>
      </c>
      <c r="AA57" s="55" t="str">
        <f t="shared" si="115"/>
        <v>OK</v>
      </c>
      <c r="AB57" s="53"/>
      <c r="AC57" s="55"/>
      <c r="AD57" s="21">
        <f t="shared" si="116"/>
        <v>0</v>
      </c>
      <c r="AE57" s="21">
        <f t="shared" si="117"/>
        <v>0</v>
      </c>
      <c r="AF57" s="55" t="str">
        <f t="shared" si="118"/>
        <v>OK</v>
      </c>
      <c r="AG57" s="53"/>
      <c r="AH57" s="55" t="str">
        <f t="shared" si="119"/>
        <v/>
      </c>
      <c r="AI57" s="53"/>
      <c r="AJ57" s="54" t="str">
        <f t="shared" si="80"/>
        <v/>
      </c>
      <c r="AK57" s="61" t="str">
        <f t="shared" si="120"/>
        <v/>
      </c>
      <c r="AL57" s="53"/>
      <c r="AM57" s="55">
        <f t="array" ref="AM57">IF(C57="","",INDEX(구분표!$I$2:$I$311, MATCH(1,(구분표!$E$2:$E$311='1추특출'!B57)*(구분표!$F$2:$F$311='1추특출'!C57)*(구분표!$G$2:$G$311='1추특출'!A57),0)))</f>
        <v>40427</v>
      </c>
      <c r="AN57" s="53"/>
      <c r="AO57" s="55"/>
    </row>
    <row r="58" spans="1:41" s="53" customFormat="1" ht="60" customHeight="1">
      <c r="A58" s="58" t="s">
        <v>544</v>
      </c>
      <c r="B58" s="54" t="s">
        <v>545</v>
      </c>
      <c r="C58" s="57" t="s">
        <v>599</v>
      </c>
      <c r="D58" s="59" t="s">
        <v>567</v>
      </c>
      <c r="E58" s="59" t="s">
        <v>603</v>
      </c>
      <c r="F58" s="60">
        <v>428</v>
      </c>
      <c r="G58" s="59">
        <v>198</v>
      </c>
      <c r="H58" s="52" t="s">
        <v>569</v>
      </c>
      <c r="I58" s="21">
        <v>4220</v>
      </c>
      <c r="J58" s="21">
        <v>1000</v>
      </c>
      <c r="K58" s="181">
        <f t="shared" si="121"/>
        <v>3220</v>
      </c>
      <c r="L58" s="21"/>
      <c r="M58" s="22"/>
      <c r="N58" s="23">
        <f t="shared" ref="N58:N59" si="125">K58+L58+M58</f>
        <v>3220</v>
      </c>
      <c r="O58" s="151"/>
      <c r="P58" s="63"/>
      <c r="Q58" s="152">
        <f t="shared" si="123"/>
        <v>3220</v>
      </c>
      <c r="R58" s="61" t="str">
        <f t="shared" si="124"/>
        <v>X</v>
      </c>
      <c r="S58" s="186" t="s">
        <v>602</v>
      </c>
      <c r="T58" s="61"/>
      <c r="U58" s="56"/>
      <c r="V58" s="45"/>
      <c r="W58" s="47"/>
      <c r="X58" s="45"/>
      <c r="Y58" s="21">
        <f>IF($X58&lt;&gt;"도비",IF($V58="국도비","직접입력",SUM($L58:$M58)),)</f>
        <v>0</v>
      </c>
      <c r="Z58" s="21">
        <f>IF($X58="도비",SUM($L58:$M58),IF($V58="국도비","직접입력",SUM($L58:$M58)-$Y58))</f>
        <v>0</v>
      </c>
      <c r="AA58" s="55" t="str">
        <f>IF(SUM($L58:$M58)=SUM($Y58:$Z58),"OK","검토")</f>
        <v>OK</v>
      </c>
      <c r="AC58" s="55"/>
      <c r="AD58" s="21">
        <f>IF($X58&lt;&gt;"도비",IF($V58="국도비","직접입력",SUM($O58:$P58)),)</f>
        <v>0</v>
      </c>
      <c r="AE58" s="21">
        <f>IF($X58="도비",SUM(O58:P58),IF($V58="국도비","직접입력",SUM(O58:P58)-AD58))</f>
        <v>0</v>
      </c>
      <c r="AF58" s="55" t="str">
        <f>IF(SUM(O58:P58)=SUM(AD58:AE58),"OK","검토")</f>
        <v>OK</v>
      </c>
      <c r="AH58" s="55" t="str">
        <f t="shared" ref="AH58:AH59" si="126">IF(X58="","",IF(X58="도비","세입없음","직접입력"))</f>
        <v/>
      </c>
      <c r="AJ58" s="54" t="str">
        <f t="shared" si="80"/>
        <v/>
      </c>
      <c r="AK58" s="61" t="str">
        <f t="shared" ref="AK58:AK59" si="127">IF(X58="","",IF(AND(X58="도비",AH58="세입없음"),"OK",IF(AND(X58&lt;&gt;"도비",AH58&lt;&gt;""),"OK","@@")))</f>
        <v/>
      </c>
      <c r="AM58" s="55">
        <f t="array" ref="AM58">IF(C58="","",INDEX(구분표!$I$2:$I$311, MATCH(1,(구분표!$E$2:$E$311='1추특출'!B58)*(구분표!$F$2:$F$311='1추특출'!C58)*(구분표!$G$2:$G$311='1추특출'!A58),0)))</f>
        <v>40431</v>
      </c>
      <c r="AO58" s="55"/>
    </row>
    <row r="59" spans="1:41" s="53" customFormat="1" ht="60" customHeight="1">
      <c r="A59" s="58" t="str">
        <f>IFERROR(VLOOKUP($C59,구분표!$A$2:$C$311,2,FALSE),"")</f>
        <v>안전행정위원회</v>
      </c>
      <c r="B59" s="54" t="str">
        <f>IFERROR(VLOOKUP($C59,구분표!$A$2:$C$311,3,FALSE),"")</f>
        <v>재난안전본부</v>
      </c>
      <c r="C59" s="57" t="s">
        <v>600</v>
      </c>
      <c r="D59" s="59" t="s">
        <v>567</v>
      </c>
      <c r="E59" s="59" t="s">
        <v>603</v>
      </c>
      <c r="F59" s="60">
        <v>429</v>
      </c>
      <c r="G59" s="59">
        <v>198</v>
      </c>
      <c r="H59" s="52" t="s">
        <v>569</v>
      </c>
      <c r="I59" s="21">
        <v>5340</v>
      </c>
      <c r="J59" s="21">
        <v>1000</v>
      </c>
      <c r="K59" s="181">
        <f t="shared" ref="K59" si="128">I59-J59</f>
        <v>4340</v>
      </c>
      <c r="L59" s="21"/>
      <c r="M59" s="22"/>
      <c r="N59" s="23">
        <f t="shared" si="125"/>
        <v>4340</v>
      </c>
      <c r="O59" s="151"/>
      <c r="P59" s="63"/>
      <c r="Q59" s="152">
        <f t="shared" si="123"/>
        <v>4340</v>
      </c>
      <c r="R59" s="61" t="str">
        <f t="shared" si="124"/>
        <v>X</v>
      </c>
      <c r="S59" s="186" t="s">
        <v>602</v>
      </c>
      <c r="T59" s="61"/>
      <c r="U59" s="56"/>
      <c r="V59" s="45"/>
      <c r="W59" s="47"/>
      <c r="X59" s="45"/>
      <c r="Y59" s="21">
        <f>IF($X59&lt;&gt;"도비",IF($V59="국도비","직접입력",SUM($L59:$M59)),)</f>
        <v>0</v>
      </c>
      <c r="Z59" s="21">
        <f>IF($X59="도비",SUM($L59:$M59),IF($V59="국도비","직접입력",SUM($L59:$M59)-$Y59))</f>
        <v>0</v>
      </c>
      <c r="AA59" s="55" t="str">
        <f>IF(SUM($L59:$M59)=SUM($Y59:$Z59),"OK","검토")</f>
        <v>OK</v>
      </c>
      <c r="AC59" s="55"/>
      <c r="AD59" s="21">
        <f>IF($X59&lt;&gt;"도비",IF($V59="국도비","직접입력",SUM($O59:$P59)),)</f>
        <v>0</v>
      </c>
      <c r="AE59" s="21">
        <f>IF($X59="도비",SUM(O59:P59),IF($V59="국도비","직접입력",SUM(O59:P59)-AD59))</f>
        <v>0</v>
      </c>
      <c r="AF59" s="55" t="str">
        <f>IF(SUM(O59:P59)=SUM(AD59:AE59),"OK","검토")</f>
        <v>OK</v>
      </c>
      <c r="AH59" s="55" t="str">
        <f t="shared" si="126"/>
        <v/>
      </c>
      <c r="AJ59" s="54" t="str">
        <f t="shared" si="80"/>
        <v/>
      </c>
      <c r="AK59" s="61" t="str">
        <f t="shared" si="127"/>
        <v/>
      </c>
      <c r="AM59" s="55">
        <f t="array" ref="AM59">IF(C59="","",INDEX(구분표!$I$2:$I$311, MATCH(1,(구분표!$E$2:$E$311='1추특출'!B59)*(구분표!$F$2:$F$311='1추특출'!C59)*(구분표!$G$2:$G$311='1추특출'!A59),0)))</f>
        <v>40433</v>
      </c>
      <c r="AO59" s="55"/>
    </row>
    <row r="60" spans="1:41" ht="60" customHeight="1">
      <c r="A60" s="18" t="str">
        <f>IFERROR(VLOOKUP($C60,구분표!$A$2:$C$311,2,FALSE),"")</f>
        <v>안전행정위원회</v>
      </c>
      <c r="B60" s="13" t="str">
        <f>IFERROR(VLOOKUP($C60,구분표!$A$2:$C$311,3,FALSE),"")</f>
        <v>재난안전본부</v>
      </c>
      <c r="C60" s="17" t="s">
        <v>601</v>
      </c>
      <c r="D60" s="59" t="s">
        <v>567</v>
      </c>
      <c r="E60" s="59" t="s">
        <v>603</v>
      </c>
      <c r="F60" s="19">
        <v>430</v>
      </c>
      <c r="G60" s="59">
        <v>198</v>
      </c>
      <c r="H60" s="52" t="s">
        <v>569</v>
      </c>
      <c r="I60" s="21">
        <v>5370</v>
      </c>
      <c r="J60" s="21">
        <v>1000</v>
      </c>
      <c r="K60" s="181">
        <f t="shared" si="121"/>
        <v>4370</v>
      </c>
      <c r="L60" s="21"/>
      <c r="M60" s="22"/>
      <c r="N60" s="23">
        <f t="shared" si="122"/>
        <v>4370</v>
      </c>
      <c r="O60" s="151"/>
      <c r="P60" s="63"/>
      <c r="Q60" s="152">
        <f t="shared" ref="Q60" si="129">K60+O60+P60</f>
        <v>4370</v>
      </c>
      <c r="R60" s="30" t="str">
        <f t="shared" ref="R60" si="130">IF(AND((N60=0),(Q60&gt;0)),"O",IF(AND((L60&lt;0),(N60-Q60&lt;0)),"O","X"))</f>
        <v>X</v>
      </c>
      <c r="S60" s="186" t="s">
        <v>602</v>
      </c>
      <c r="T60" s="61"/>
      <c r="U60" s="16"/>
      <c r="V60" s="45"/>
      <c r="W60" s="47"/>
      <c r="X60" s="45"/>
      <c r="Y60" s="21">
        <f>IF($X60&lt;&gt;"도비",IF($V60="국도비","직접입력",SUM($L60:$M60)),)</f>
        <v>0</v>
      </c>
      <c r="Z60" s="21">
        <f>IF($X60="도비",SUM($L60:$M60),IF($V60="국도비","직접입력",SUM($L60:$M60)-$Y60))</f>
        <v>0</v>
      </c>
      <c r="AA60" s="15" t="str">
        <f>IF(SUM($L60:$M60)=SUM($Y60:$Z60),"OK","검토")</f>
        <v>OK</v>
      </c>
      <c r="AC60" s="15"/>
      <c r="AD60" s="21">
        <f>IF($X60&lt;&gt;"도비",IF($V60="국도비","직접입력",SUM($O60:$P60)),)</f>
        <v>0</v>
      </c>
      <c r="AE60" s="21">
        <f>IF($X60="도비",SUM(O60:P60),IF($V60="국도비","직접입력",SUM(O60:P60)-AD60))</f>
        <v>0</v>
      </c>
      <c r="AF60" s="15" t="str">
        <f>IF(SUM(O60:P60)=SUM(AD60:AE60),"OK","검토")</f>
        <v>OK</v>
      </c>
      <c r="AH60" s="15" t="str">
        <f t="shared" ref="AH60" si="131">IF(X60="","",IF(X60="도비","세입없음","직접입력"))</f>
        <v/>
      </c>
      <c r="AJ60" s="13" t="str">
        <f t="shared" si="80"/>
        <v/>
      </c>
      <c r="AK60" s="30" t="str">
        <f t="shared" ref="AK60" si="132">IF(X60="","",IF(AND(X60="도비",AH60="세입없음"),"OK",IF(AND(X60&lt;&gt;"도비",AH60&lt;&gt;""),"OK","@@")))</f>
        <v/>
      </c>
      <c r="AM60" s="15">
        <f t="array" ref="AM60">IF(C60="","",INDEX(구분표!$I$2:$I$311, MATCH(1,(구분표!$E$2:$E$311='1추특출'!B60)*(구분표!$F$2:$F$311='1추특출'!C60)*(구분표!$G$2:$G$311='1추특출'!A60),0)))</f>
        <v>40434</v>
      </c>
      <c r="AO60" s="15"/>
    </row>
    <row r="61" spans="1:41" ht="50.1" customHeight="1">
      <c r="V61" s="47"/>
      <c r="W61" s="47"/>
      <c r="X61" s="47"/>
    </row>
    <row r="62" spans="1:41" ht="50.1" customHeight="1">
      <c r="V62" s="47"/>
      <c r="W62" s="47"/>
      <c r="X62" s="47"/>
    </row>
    <row r="63" spans="1:41" ht="50.1" customHeight="1">
      <c r="V63" s="47"/>
      <c r="W63" s="47"/>
      <c r="X63" s="47"/>
    </row>
  </sheetData>
  <sheetProtection formatCells="0" autoFilter="0"/>
  <autoFilter ref="A6:AO60"/>
  <mergeCells count="29">
    <mergeCell ref="I4:I5"/>
    <mergeCell ref="J4:J5"/>
    <mergeCell ref="H4:H5"/>
    <mergeCell ref="A4:A5"/>
    <mergeCell ref="B4:B5"/>
    <mergeCell ref="C4:C5"/>
    <mergeCell ref="D4:D5"/>
    <mergeCell ref="F4:F5"/>
    <mergeCell ref="E4:E5"/>
    <mergeCell ref="G4:G5"/>
    <mergeCell ref="AD4:AF4"/>
    <mergeCell ref="K4:K5"/>
    <mergeCell ref="L4:M4"/>
    <mergeCell ref="N4:N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AH4:AH5"/>
    <mergeCell ref="AJ4:AJ5"/>
    <mergeCell ref="AK4:AK5"/>
    <mergeCell ref="AM4:AM5"/>
    <mergeCell ref="AO4:AO5"/>
  </mergeCells>
  <phoneticPr fontId="1" type="noConversion"/>
  <dataValidations count="3">
    <dataValidation type="list" allowBlank="1" showInputMessage="1" showErrorMessage="1" sqref="D6:D22 D23:D60">
      <formula1>"본예산,1회추경,신규"</formula1>
    </dataValidation>
    <dataValidation type="list" allowBlank="1" showInputMessage="1" showErrorMessage="1" sqref="AC7:AC22 AC23:AC60">
      <formula1>"도비,국비,지특,기금,특교"</formula1>
    </dataValidation>
    <dataValidation type="list" allowBlank="1" showInputMessage="1" showErrorMessage="1" sqref="E6:E22 E23:E60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구분표</vt:lpstr>
      <vt:lpstr>예결표지(세로)</vt:lpstr>
      <vt:lpstr>예결표지(가로)</vt:lpstr>
      <vt:lpstr>검증</vt:lpstr>
      <vt:lpstr>1추일출 </vt:lpstr>
      <vt:lpstr>1추특출</vt:lpstr>
      <vt:lpstr>'1추일출 '!Print_Area</vt:lpstr>
      <vt:lpstr>'1추특출'!Print_Area</vt:lpstr>
      <vt:lpstr>'1추일출 '!Print_Titles</vt:lpstr>
      <vt:lpstr>'1추특출'!Print_Titles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2017-05-08T01:24:27Z</cp:lastPrinted>
  <dcterms:created xsi:type="dcterms:W3CDTF">2015-06-26T00:14:49Z</dcterms:created>
  <dcterms:modified xsi:type="dcterms:W3CDTF">2017-05-19T00:40:09Z</dcterms:modified>
</cp:coreProperties>
</file>