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860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2추일입" sheetId="13" r:id="rId7"/>
    <sheet name="2추일출" sheetId="15" r:id="rId8"/>
    <sheet name="2추특입" sheetId="18" r:id="rId9"/>
    <sheet name="2추특출" sheetId="19" r:id="rId10"/>
    <sheet name="2추기금입" sheetId="20" r:id="rId11"/>
    <sheet name="2추기금출" sheetId="21" r:id="rId12"/>
    <sheet name="계속비" sheetId="22" r:id="rId13"/>
  </sheets>
  <definedNames>
    <definedName name="_xlnm._FilterDatabase" localSheetId="10" hidden="1">'2추기금입'!$A$6:$AS$21</definedName>
    <definedName name="_xlnm._FilterDatabase" localSheetId="11" hidden="1">'2추기금출'!$A$6:$AN$31</definedName>
    <definedName name="_xlnm._FilterDatabase" localSheetId="6" hidden="1">'2추일입'!$A$6:$AS$72</definedName>
    <definedName name="_xlnm._FilterDatabase" localSheetId="7" hidden="1">'2추일출'!$A$6:$AQ$238</definedName>
    <definedName name="_xlnm._FilterDatabase" localSheetId="8" hidden="1">'2추특입'!$A$6:$AS$16</definedName>
    <definedName name="_xlnm._FilterDatabase" localSheetId="9" hidden="1">'2추특출'!$B$6:$AP$80</definedName>
    <definedName name="_xlnm._FilterDatabase" localSheetId="12" hidden="1">계속비!#REF!</definedName>
    <definedName name="_xlnm.Print_Area" localSheetId="10">'2추기금입'!$A:$T</definedName>
    <definedName name="_xlnm.Print_Area" localSheetId="11">'2추기금출'!$A:$T</definedName>
    <definedName name="_xlnm.Print_Area" localSheetId="6">'2추일입'!$A$1:$T$72</definedName>
    <definedName name="_xlnm.Print_Area" localSheetId="7">'2추일출'!$A$1:$V$238</definedName>
    <definedName name="_xlnm.Print_Area" localSheetId="8">'2추특입'!$A:$T</definedName>
    <definedName name="_xlnm.Print_Area" localSheetId="9">'2추특출'!$A$1:$V$80</definedName>
    <definedName name="_xlnm.Print_Area" localSheetId="12">계속비!$B$1:$N$23</definedName>
    <definedName name="_xlnm.Print_Area" localSheetId="5">총괄표!$A$1:$I$42</definedName>
    <definedName name="_xlnm.Print_Titles" localSheetId="10">'2추기금입'!$3:$5</definedName>
    <definedName name="_xlnm.Print_Titles" localSheetId="11">'2추기금출'!$3:$5</definedName>
    <definedName name="_xlnm.Print_Titles" localSheetId="6">'2추일입'!$4:$5</definedName>
    <definedName name="_xlnm.Print_Titles" localSheetId="7">'2추일출'!$3:$5</definedName>
    <definedName name="_xlnm.Print_Titles" localSheetId="9">'2추특출'!$3:$5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AI73" i="19" l="1"/>
  <c r="AE73" i="19"/>
  <c r="AF73" i="19" s="1"/>
  <c r="AG73" i="19" s="1"/>
  <c r="Z73" i="19"/>
  <c r="AA73" i="19" s="1"/>
  <c r="AB73" i="19" s="1"/>
  <c r="AI72" i="19"/>
  <c r="AE72" i="19"/>
  <c r="AF72" i="19" s="1"/>
  <c r="AG72" i="19" s="1"/>
  <c r="Z72" i="19"/>
  <c r="AA72" i="19" s="1"/>
  <c r="AI70" i="19"/>
  <c r="AE70" i="19"/>
  <c r="AF70" i="19" s="1"/>
  <c r="Z70" i="19"/>
  <c r="AI69" i="19"/>
  <c r="AE69" i="19"/>
  <c r="Z69" i="19"/>
  <c r="AA69" i="19" s="1"/>
  <c r="AB69" i="19" s="1"/>
  <c r="AI68" i="19"/>
  <c r="AE68" i="19"/>
  <c r="AF68" i="19" s="1"/>
  <c r="AG68" i="19" s="1"/>
  <c r="AA68" i="19"/>
  <c r="AB68" i="19" s="1"/>
  <c r="Z68" i="19"/>
  <c r="AI67" i="19"/>
  <c r="AE67" i="19"/>
  <c r="AF67" i="19" s="1"/>
  <c r="AG67" i="19" s="1"/>
  <c r="Z67" i="19"/>
  <c r="AA67" i="19" s="1"/>
  <c r="AI66" i="19"/>
  <c r="AE66" i="19"/>
  <c r="AF66" i="19" s="1"/>
  <c r="Z66" i="19"/>
  <c r="AI65" i="19"/>
  <c r="AE65" i="19"/>
  <c r="Z65" i="19"/>
  <c r="AA65" i="19" s="1"/>
  <c r="AB65" i="19" s="1"/>
  <c r="AI64" i="19"/>
  <c r="AE64" i="19"/>
  <c r="AF64" i="19" s="1"/>
  <c r="Z64" i="19"/>
  <c r="AA64" i="19" s="1"/>
  <c r="AB64" i="19" s="1"/>
  <c r="AI63" i="19"/>
  <c r="AE63" i="19"/>
  <c r="AF63" i="19" s="1"/>
  <c r="AG63" i="19" s="1"/>
  <c r="Z63" i="19"/>
  <c r="AA63" i="19" s="1"/>
  <c r="AI62" i="19"/>
  <c r="AE62" i="19"/>
  <c r="AF62" i="19" s="1"/>
  <c r="Z62" i="19"/>
  <c r="AI61" i="19"/>
  <c r="AE61" i="19"/>
  <c r="Z61" i="19"/>
  <c r="AA61" i="19" s="1"/>
  <c r="AB61" i="19" s="1"/>
  <c r="AI60" i="19"/>
  <c r="AE60" i="19"/>
  <c r="AF60" i="19" s="1"/>
  <c r="Z60" i="19"/>
  <c r="AA60" i="19" s="1"/>
  <c r="AI59" i="19"/>
  <c r="AE59" i="19"/>
  <c r="Z59" i="19"/>
  <c r="AA59" i="19" s="1"/>
  <c r="AI58" i="19"/>
  <c r="AE58" i="19"/>
  <c r="AF58" i="19" s="1"/>
  <c r="Z58" i="19"/>
  <c r="AI57" i="19"/>
  <c r="AE57" i="19"/>
  <c r="Z57" i="19"/>
  <c r="AA57" i="19" s="1"/>
  <c r="AB57" i="19" s="1"/>
  <c r="AI56" i="19"/>
  <c r="AE56" i="19"/>
  <c r="AF56" i="19" s="1"/>
  <c r="AG56" i="19" s="1"/>
  <c r="Z56" i="19"/>
  <c r="AI55" i="19"/>
  <c r="AE55" i="19"/>
  <c r="AF55" i="19" s="1"/>
  <c r="Z55" i="19"/>
  <c r="AA55" i="19" s="1"/>
  <c r="AI54" i="19"/>
  <c r="AE54" i="19"/>
  <c r="AF54" i="19" s="1"/>
  <c r="Z54" i="19"/>
  <c r="AI53" i="19"/>
  <c r="AE53" i="19"/>
  <c r="Z53" i="19"/>
  <c r="AA53" i="19" s="1"/>
  <c r="AI52" i="19"/>
  <c r="AE52" i="19"/>
  <c r="AF52" i="19" s="1"/>
  <c r="Z52" i="19"/>
  <c r="AA52" i="19" s="1"/>
  <c r="AI51" i="19"/>
  <c r="AE51" i="19"/>
  <c r="Z51" i="19"/>
  <c r="AA51" i="19" s="1"/>
  <c r="AI50" i="19"/>
  <c r="AE50" i="19"/>
  <c r="AF50" i="19" s="1"/>
  <c r="Z50" i="19"/>
  <c r="AA50" i="19" s="1"/>
  <c r="AB50" i="19" s="1"/>
  <c r="AI49" i="19"/>
  <c r="AE49" i="19"/>
  <c r="AF49" i="19" s="1"/>
  <c r="AG49" i="19" s="1"/>
  <c r="AA49" i="19"/>
  <c r="AB49" i="19" s="1"/>
  <c r="Z49" i="19"/>
  <c r="AI48" i="19"/>
  <c r="AE48" i="19"/>
  <c r="AF48" i="19" s="1"/>
  <c r="AG48" i="19" s="1"/>
  <c r="Z48" i="19"/>
  <c r="AI47" i="19"/>
  <c r="AE47" i="19"/>
  <c r="AF47" i="19" s="1"/>
  <c r="Z47" i="19"/>
  <c r="AA47" i="19" s="1"/>
  <c r="AI46" i="19"/>
  <c r="AE46" i="19"/>
  <c r="AF46" i="19" s="1"/>
  <c r="Z46" i="19"/>
  <c r="AA46" i="19" s="1"/>
  <c r="AB46" i="19" s="1"/>
  <c r="AI45" i="19"/>
  <c r="AE45" i="19"/>
  <c r="AF45" i="19" s="1"/>
  <c r="AG45" i="19" s="1"/>
  <c r="Z45" i="19"/>
  <c r="AA45" i="19" s="1"/>
  <c r="AI44" i="19"/>
  <c r="AE44" i="19"/>
  <c r="AF44" i="19" s="1"/>
  <c r="AA44" i="19"/>
  <c r="Z44" i="19"/>
  <c r="AI43" i="19"/>
  <c r="AE43" i="19"/>
  <c r="Z43" i="19"/>
  <c r="AA43" i="19" s="1"/>
  <c r="AI42" i="19"/>
  <c r="AE42" i="19"/>
  <c r="AF42" i="19" s="1"/>
  <c r="Z42" i="19"/>
  <c r="AA42" i="19" s="1"/>
  <c r="AB42" i="19" s="1"/>
  <c r="AI41" i="19"/>
  <c r="AE41" i="19"/>
  <c r="AF41" i="19" s="1"/>
  <c r="AG41" i="19" s="1"/>
  <c r="Z41" i="19"/>
  <c r="AA41" i="19" s="1"/>
  <c r="AB41" i="19" s="1"/>
  <c r="AI40" i="19"/>
  <c r="AE40" i="19"/>
  <c r="AF40" i="19" s="1"/>
  <c r="AG40" i="19" s="1"/>
  <c r="Z40" i="19"/>
  <c r="AI39" i="19"/>
  <c r="AE39" i="19"/>
  <c r="AF39" i="19" s="1"/>
  <c r="Z39" i="19"/>
  <c r="AA39" i="19" s="1"/>
  <c r="AI38" i="19"/>
  <c r="AE38" i="19"/>
  <c r="AF38" i="19" s="1"/>
  <c r="Z38" i="19"/>
  <c r="AA38" i="19" s="1"/>
  <c r="AB38" i="19" s="1"/>
  <c r="AI37" i="19"/>
  <c r="AE37" i="19"/>
  <c r="AF37" i="19" s="1"/>
  <c r="AG37" i="19" s="1"/>
  <c r="Z37" i="19"/>
  <c r="AA37" i="19" s="1"/>
  <c r="AI36" i="19"/>
  <c r="AE36" i="19"/>
  <c r="AF36" i="19" s="1"/>
  <c r="AA36" i="19"/>
  <c r="Z36" i="19"/>
  <c r="AI35" i="19"/>
  <c r="AE35" i="19"/>
  <c r="AF35" i="19" s="1"/>
  <c r="Z35" i="19"/>
  <c r="AA35" i="19" s="1"/>
  <c r="AI34" i="19"/>
  <c r="AE34" i="19"/>
  <c r="AF34" i="19" s="1"/>
  <c r="Z34" i="19"/>
  <c r="AA34" i="19" s="1"/>
  <c r="AB34" i="19" s="1"/>
  <c r="AI33" i="19"/>
  <c r="AE33" i="19"/>
  <c r="Z33" i="19"/>
  <c r="AA33" i="19" s="1"/>
  <c r="AB33" i="19" s="1"/>
  <c r="AI32" i="19"/>
  <c r="AE32" i="19"/>
  <c r="AF32" i="19" s="1"/>
  <c r="AG32" i="19" s="1"/>
  <c r="Z32" i="19"/>
  <c r="AI31" i="19"/>
  <c r="AE31" i="19"/>
  <c r="AF31" i="19" s="1"/>
  <c r="Z31" i="19"/>
  <c r="AA31" i="19" s="1"/>
  <c r="AI30" i="19"/>
  <c r="AE30" i="19"/>
  <c r="AF30" i="19" s="1"/>
  <c r="Z30" i="19"/>
  <c r="AI29" i="19"/>
  <c r="AE29" i="19"/>
  <c r="Z29" i="19"/>
  <c r="AA29" i="19" s="1"/>
  <c r="AI28" i="19"/>
  <c r="AE28" i="19"/>
  <c r="AF28" i="19" s="1"/>
  <c r="Z28" i="19"/>
  <c r="AA28" i="19" s="1"/>
  <c r="AI27" i="19"/>
  <c r="AE27" i="19"/>
  <c r="Z27" i="19"/>
  <c r="AA27" i="19" s="1"/>
  <c r="AI26" i="19"/>
  <c r="AE26" i="19"/>
  <c r="AF26" i="19" s="1"/>
  <c r="Z26" i="19"/>
  <c r="AI25" i="19"/>
  <c r="AE25" i="19"/>
  <c r="Z25" i="19"/>
  <c r="AA25" i="19" s="1"/>
  <c r="AB25" i="19" s="1"/>
  <c r="AI24" i="19"/>
  <c r="AE24" i="19"/>
  <c r="AF24" i="19" s="1"/>
  <c r="AG24" i="19" s="1"/>
  <c r="Z24" i="19"/>
  <c r="AI23" i="19"/>
  <c r="AE23" i="19"/>
  <c r="AF23" i="19" s="1"/>
  <c r="Z23" i="19"/>
  <c r="AA23" i="19" s="1"/>
  <c r="AI22" i="19"/>
  <c r="AE22" i="19"/>
  <c r="AF22" i="19" s="1"/>
  <c r="Z22" i="19"/>
  <c r="AI21" i="19"/>
  <c r="AE21" i="19"/>
  <c r="Z21" i="19"/>
  <c r="AA21" i="19" s="1"/>
  <c r="AI20" i="19"/>
  <c r="AE20" i="19"/>
  <c r="AF20" i="19" s="1"/>
  <c r="Z20" i="19"/>
  <c r="AA20" i="19" s="1"/>
  <c r="AB20" i="19" s="1"/>
  <c r="AI19" i="19"/>
  <c r="AE19" i="19"/>
  <c r="AF19" i="19" s="1"/>
  <c r="AG19" i="19" s="1"/>
  <c r="Z19" i="19"/>
  <c r="AA19" i="19" s="1"/>
  <c r="AI18" i="19"/>
  <c r="AE18" i="19"/>
  <c r="AF18" i="19" s="1"/>
  <c r="Z18" i="19"/>
  <c r="AI17" i="19"/>
  <c r="AE17" i="19"/>
  <c r="Z17" i="19"/>
  <c r="AA17" i="19" s="1"/>
  <c r="AB17" i="19" s="1"/>
  <c r="AI16" i="19"/>
  <c r="AF16" i="19"/>
  <c r="AG16" i="19" s="1"/>
  <c r="AE16" i="19"/>
  <c r="Z16" i="19"/>
  <c r="AI15" i="19"/>
  <c r="AF15" i="19"/>
  <c r="AG15" i="19" s="1"/>
  <c r="AE15" i="19"/>
  <c r="Z15" i="19"/>
  <c r="AA15" i="19" s="1"/>
  <c r="AI14" i="19"/>
  <c r="AE14" i="19"/>
  <c r="AF14" i="19" s="1"/>
  <c r="Z14" i="19"/>
  <c r="AI13" i="19"/>
  <c r="AE13" i="19"/>
  <c r="Z13" i="19"/>
  <c r="AA13" i="19" s="1"/>
  <c r="AI12" i="19"/>
  <c r="AE12" i="19"/>
  <c r="AF12" i="19" s="1"/>
  <c r="Z12" i="19"/>
  <c r="AA12" i="19" s="1"/>
  <c r="AI11" i="19"/>
  <c r="AE11" i="19"/>
  <c r="Z11" i="19"/>
  <c r="AA11" i="19" s="1"/>
  <c r="AI10" i="19"/>
  <c r="AE10" i="19"/>
  <c r="AF10" i="19" s="1"/>
  <c r="Z10" i="19"/>
  <c r="AI9" i="19"/>
  <c r="AE9" i="19"/>
  <c r="Z9" i="19"/>
  <c r="AA9" i="19" s="1"/>
  <c r="AB9" i="19" s="1"/>
  <c r="AI8" i="19"/>
  <c r="AE8" i="19"/>
  <c r="AF8" i="19" s="1"/>
  <c r="AG8" i="19" s="1"/>
  <c r="Z8" i="19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AC8" i="18"/>
  <c r="X8" i="18"/>
  <c r="Y8" i="18" s="1"/>
  <c r="AE237" i="15"/>
  <c r="AE236" i="15"/>
  <c r="AF236" i="15" s="1"/>
  <c r="AE235" i="15"/>
  <c r="AF235" i="15" s="1"/>
  <c r="AE234" i="15"/>
  <c r="AF234" i="15" s="1"/>
  <c r="AG234" i="15" s="1"/>
  <c r="AE233" i="15"/>
  <c r="AE232" i="15"/>
  <c r="AF232" i="15" s="1"/>
  <c r="AE231" i="15"/>
  <c r="AF231" i="15" s="1"/>
  <c r="AE230" i="15"/>
  <c r="AF230" i="15" s="1"/>
  <c r="AG230" i="15" s="1"/>
  <c r="AE229" i="15"/>
  <c r="AE228" i="15"/>
  <c r="AF228" i="15" s="1"/>
  <c r="AE227" i="15"/>
  <c r="AF227" i="15" s="1"/>
  <c r="AE226" i="15"/>
  <c r="AF226" i="15" s="1"/>
  <c r="AG226" i="15" s="1"/>
  <c r="AE225" i="15"/>
  <c r="AE224" i="15"/>
  <c r="AF224" i="15" s="1"/>
  <c r="AE223" i="15"/>
  <c r="AF223" i="15" s="1"/>
  <c r="AF222" i="15"/>
  <c r="AG222" i="15" s="1"/>
  <c r="AE222" i="15"/>
  <c r="AE221" i="15"/>
  <c r="AE220" i="15"/>
  <c r="AF220" i="15" s="1"/>
  <c r="AG219" i="15"/>
  <c r="AE219" i="15"/>
  <c r="AF219" i="15" s="1"/>
  <c r="AE218" i="15"/>
  <c r="AF218" i="15" s="1"/>
  <c r="AG218" i="15" s="1"/>
  <c r="AE217" i="15"/>
  <c r="AE216" i="15"/>
  <c r="AF216" i="15" s="1"/>
  <c r="AE215" i="15"/>
  <c r="AF215" i="15" s="1"/>
  <c r="AE214" i="15"/>
  <c r="AF214" i="15" s="1"/>
  <c r="AG214" i="15" s="1"/>
  <c r="AE213" i="15"/>
  <c r="AE212" i="15"/>
  <c r="AF212" i="15" s="1"/>
  <c r="AE211" i="15"/>
  <c r="AE210" i="15"/>
  <c r="AF210" i="15" s="1"/>
  <c r="AG210" i="15" s="1"/>
  <c r="AE208" i="15"/>
  <c r="AE207" i="15"/>
  <c r="AF207" i="15" s="1"/>
  <c r="AE206" i="15"/>
  <c r="AF206" i="15" s="1"/>
  <c r="AG206" i="15" s="1"/>
  <c r="AE205" i="15"/>
  <c r="AF205" i="15" s="1"/>
  <c r="AG205" i="15" s="1"/>
  <c r="AE204" i="15"/>
  <c r="AE203" i="15"/>
  <c r="AF203" i="15" s="1"/>
  <c r="AE202" i="15"/>
  <c r="AF202" i="15" s="1"/>
  <c r="AG202" i="15" s="1"/>
  <c r="AE201" i="15"/>
  <c r="AF201" i="15" s="1"/>
  <c r="AG201" i="15" s="1"/>
  <c r="AE200" i="15"/>
  <c r="AE199" i="15"/>
  <c r="AF199" i="15" s="1"/>
  <c r="AE198" i="15"/>
  <c r="AF198" i="15" s="1"/>
  <c r="AG198" i="15" s="1"/>
  <c r="AE197" i="15"/>
  <c r="AF197" i="15" s="1"/>
  <c r="AG197" i="15" s="1"/>
  <c r="AE196" i="15"/>
  <c r="AE195" i="15"/>
  <c r="AF195" i="15" s="1"/>
  <c r="AE194" i="15"/>
  <c r="AF194" i="15" s="1"/>
  <c r="AG194" i="15" s="1"/>
  <c r="AE193" i="15"/>
  <c r="AF193" i="15" s="1"/>
  <c r="AG193" i="15" s="1"/>
  <c r="AE192" i="15"/>
  <c r="AE191" i="15"/>
  <c r="AF191" i="15" s="1"/>
  <c r="AE190" i="15"/>
  <c r="AF190" i="15" s="1"/>
  <c r="AG190" i="15" s="1"/>
  <c r="AF189" i="15"/>
  <c r="AG189" i="15" s="1"/>
  <c r="AE189" i="15"/>
  <c r="AE188" i="15"/>
  <c r="AE187" i="15"/>
  <c r="AF187" i="15" s="1"/>
  <c r="AE185" i="15"/>
  <c r="AF185" i="15" s="1"/>
  <c r="AG185" i="15" s="1"/>
  <c r="AE184" i="15"/>
  <c r="AF184" i="15" s="1"/>
  <c r="AG184" i="15" s="1"/>
  <c r="AE183" i="15"/>
  <c r="AE182" i="15"/>
  <c r="AF182" i="15" s="1"/>
  <c r="AE181" i="15"/>
  <c r="AF181" i="15" s="1"/>
  <c r="AG181" i="15" s="1"/>
  <c r="AE180" i="15"/>
  <c r="AF180" i="15" s="1"/>
  <c r="AG180" i="15" s="1"/>
  <c r="AE179" i="15"/>
  <c r="AE178" i="15"/>
  <c r="AF178" i="15" s="1"/>
  <c r="AE177" i="15"/>
  <c r="AF177" i="15" s="1"/>
  <c r="AG177" i="15" s="1"/>
  <c r="AE176" i="15"/>
  <c r="AF176" i="15" s="1"/>
  <c r="AG176" i="15" s="1"/>
  <c r="AE175" i="15"/>
  <c r="AE174" i="15"/>
  <c r="AF174" i="15" s="1"/>
  <c r="AE173" i="15"/>
  <c r="AF173" i="15" s="1"/>
  <c r="AG173" i="15" s="1"/>
  <c r="AE172" i="15"/>
  <c r="AF172" i="15" s="1"/>
  <c r="AG172" i="15" s="1"/>
  <c r="AE171" i="15"/>
  <c r="AE170" i="15"/>
  <c r="AF170" i="15" s="1"/>
  <c r="AE169" i="15"/>
  <c r="AF169" i="15" s="1"/>
  <c r="AG169" i="15" s="1"/>
  <c r="AE168" i="15"/>
  <c r="AF168" i="15" s="1"/>
  <c r="AG168" i="15" s="1"/>
  <c r="AE166" i="15"/>
  <c r="AE165" i="15"/>
  <c r="AF165" i="15" s="1"/>
  <c r="AE164" i="15"/>
  <c r="AF164" i="15" s="1"/>
  <c r="AG164" i="15" s="1"/>
  <c r="AE163" i="15"/>
  <c r="AF163" i="15" s="1"/>
  <c r="AG163" i="15" s="1"/>
  <c r="AE162" i="15"/>
  <c r="AE161" i="15"/>
  <c r="AF161" i="15" s="1"/>
  <c r="AE160" i="15"/>
  <c r="AF160" i="15" s="1"/>
  <c r="AG160" i="15" s="1"/>
  <c r="AE159" i="15"/>
  <c r="AF159" i="15" s="1"/>
  <c r="AG159" i="15" s="1"/>
  <c r="AE158" i="15"/>
  <c r="AE157" i="15"/>
  <c r="AF157" i="15" s="1"/>
  <c r="AE156" i="15"/>
  <c r="AF156" i="15" s="1"/>
  <c r="AG156" i="15" s="1"/>
  <c r="AE155" i="15"/>
  <c r="AF155" i="15" s="1"/>
  <c r="AG155" i="15" s="1"/>
  <c r="AE154" i="15"/>
  <c r="AE153" i="15"/>
  <c r="AF153" i="15" s="1"/>
  <c r="AE152" i="15"/>
  <c r="AF152" i="15" s="1"/>
  <c r="AG152" i="15" s="1"/>
  <c r="AE151" i="15"/>
  <c r="AF151" i="15" s="1"/>
  <c r="AG151" i="15" s="1"/>
  <c r="AE150" i="15"/>
  <c r="AE149" i="15"/>
  <c r="AF149" i="15" s="1"/>
  <c r="AE148" i="15"/>
  <c r="AF148" i="15" s="1"/>
  <c r="AG148" i="15" s="1"/>
  <c r="AE147" i="15"/>
  <c r="AF147" i="15" s="1"/>
  <c r="AG147" i="15" s="1"/>
  <c r="AE146" i="15"/>
  <c r="AE145" i="15"/>
  <c r="AF145" i="15" s="1"/>
  <c r="AE144" i="15"/>
  <c r="AF144" i="15" s="1"/>
  <c r="AG144" i="15" s="1"/>
  <c r="AE143" i="15"/>
  <c r="AF143" i="15" s="1"/>
  <c r="AG143" i="15" s="1"/>
  <c r="AE142" i="15"/>
  <c r="AE141" i="15"/>
  <c r="AF141" i="15" s="1"/>
  <c r="AE139" i="15"/>
  <c r="AF139" i="15" s="1"/>
  <c r="AG139" i="15" s="1"/>
  <c r="AE138" i="15"/>
  <c r="AF138" i="15" s="1"/>
  <c r="AG138" i="15" s="1"/>
  <c r="AE137" i="15"/>
  <c r="AE136" i="15"/>
  <c r="AF136" i="15" s="1"/>
  <c r="AE135" i="15"/>
  <c r="AF135" i="15" s="1"/>
  <c r="AG135" i="15" s="1"/>
  <c r="AE134" i="15"/>
  <c r="AF134" i="15" s="1"/>
  <c r="AG134" i="15" s="1"/>
  <c r="AE133" i="15"/>
  <c r="AE132" i="15"/>
  <c r="AF132" i="15" s="1"/>
  <c r="AE131" i="15"/>
  <c r="AF131" i="15" s="1"/>
  <c r="AG131" i="15" s="1"/>
  <c r="AE130" i="15"/>
  <c r="AF130" i="15" s="1"/>
  <c r="AG130" i="15" s="1"/>
  <c r="AE129" i="15"/>
  <c r="AE128" i="15"/>
  <c r="AF128" i="15" s="1"/>
  <c r="AE127" i="15"/>
  <c r="AF127" i="15" s="1"/>
  <c r="AG127" i="15" s="1"/>
  <c r="AE126" i="15"/>
  <c r="AF126" i="15" s="1"/>
  <c r="AG126" i="15" s="1"/>
  <c r="AE125" i="15"/>
  <c r="AE124" i="15"/>
  <c r="AF124" i="15" s="1"/>
  <c r="AE123" i="15"/>
  <c r="AF123" i="15" s="1"/>
  <c r="AG123" i="15" s="1"/>
  <c r="AF122" i="15"/>
  <c r="AE122" i="15"/>
  <c r="AE121" i="15"/>
  <c r="AE120" i="15"/>
  <c r="AF120" i="15" s="1"/>
  <c r="AE119" i="15"/>
  <c r="AF119" i="15" s="1"/>
  <c r="AG119" i="15" s="1"/>
  <c r="AE118" i="15"/>
  <c r="AF118" i="15" s="1"/>
  <c r="AE117" i="15"/>
  <c r="AE116" i="15"/>
  <c r="AF116" i="15" s="1"/>
  <c r="AE115" i="15"/>
  <c r="AF115" i="15" s="1"/>
  <c r="AG115" i="15" s="1"/>
  <c r="AE114" i="15"/>
  <c r="AF114" i="15" s="1"/>
  <c r="AG114" i="15" s="1"/>
  <c r="AE113" i="15"/>
  <c r="AE112" i="15"/>
  <c r="AF112" i="15" s="1"/>
  <c r="AE111" i="15"/>
  <c r="AF111" i="15" s="1"/>
  <c r="AG111" i="15" s="1"/>
  <c r="AE109" i="15"/>
  <c r="AE108" i="15"/>
  <c r="AE107" i="15"/>
  <c r="AF107" i="15" s="1"/>
  <c r="AE106" i="15"/>
  <c r="AF106" i="15" s="1"/>
  <c r="AG106" i="15" s="1"/>
  <c r="AE105" i="15"/>
  <c r="AF105" i="15" s="1"/>
  <c r="AE104" i="15"/>
  <c r="AE103" i="15"/>
  <c r="AF103" i="15" s="1"/>
  <c r="AE102" i="15"/>
  <c r="AF102" i="15" s="1"/>
  <c r="AG102" i="15" s="1"/>
  <c r="AE101" i="15"/>
  <c r="AF101" i="15" s="1"/>
  <c r="AG101" i="15" s="1"/>
  <c r="AE100" i="15"/>
  <c r="AE99" i="15"/>
  <c r="AF99" i="15" s="1"/>
  <c r="AE98" i="15"/>
  <c r="AF98" i="15" s="1"/>
  <c r="AE97" i="15"/>
  <c r="AF97" i="15" s="1"/>
  <c r="AE96" i="15"/>
  <c r="AE95" i="15"/>
  <c r="AE94" i="15"/>
  <c r="AF94" i="15" s="1"/>
  <c r="AG94" i="15" s="1"/>
  <c r="AE93" i="15"/>
  <c r="AE92" i="15"/>
  <c r="AE91" i="15"/>
  <c r="AF91" i="15" s="1"/>
  <c r="AE90" i="15"/>
  <c r="AF90" i="15" s="1"/>
  <c r="AG90" i="15" s="1"/>
  <c r="AE89" i="15"/>
  <c r="AE88" i="15"/>
  <c r="AE87" i="15"/>
  <c r="AF87" i="15" s="1"/>
  <c r="AE85" i="15"/>
  <c r="AF85" i="15" s="1"/>
  <c r="AG85" i="15" s="1"/>
  <c r="AE84" i="15"/>
  <c r="AF84" i="15" s="1"/>
  <c r="AE83" i="15"/>
  <c r="AE82" i="15"/>
  <c r="AF82" i="15" s="1"/>
  <c r="AE81" i="15"/>
  <c r="AF81" i="15" s="1"/>
  <c r="AG81" i="15" s="1"/>
  <c r="AE80" i="15"/>
  <c r="AF80" i="15" s="1"/>
  <c r="AE79" i="15"/>
  <c r="AE78" i="15"/>
  <c r="AF78" i="15" s="1"/>
  <c r="AE77" i="15"/>
  <c r="AF77" i="15" s="1"/>
  <c r="AG77" i="15" s="1"/>
  <c r="AE76" i="15"/>
  <c r="AE75" i="15"/>
  <c r="AE73" i="15"/>
  <c r="AF73" i="15" s="1"/>
  <c r="AE72" i="15"/>
  <c r="AF72" i="15" s="1"/>
  <c r="AG72" i="15" s="1"/>
  <c r="AE71" i="15"/>
  <c r="AE70" i="15"/>
  <c r="AE69" i="15"/>
  <c r="AF69" i="15" s="1"/>
  <c r="AE68" i="15"/>
  <c r="AF68" i="15" s="1"/>
  <c r="AG68" i="15" s="1"/>
  <c r="AE67" i="15"/>
  <c r="AF67" i="15" s="1"/>
  <c r="AE66" i="15"/>
  <c r="AE65" i="15"/>
  <c r="AF65" i="15" s="1"/>
  <c r="AE64" i="15"/>
  <c r="AF64" i="15" s="1"/>
  <c r="AG64" i="15" s="1"/>
  <c r="AE63" i="15"/>
  <c r="AF63" i="15" s="1"/>
  <c r="AE62" i="15"/>
  <c r="AE61" i="15"/>
  <c r="AE60" i="15"/>
  <c r="AF60" i="15" s="1"/>
  <c r="AG60" i="15" s="1"/>
  <c r="AE59" i="15"/>
  <c r="AE58" i="15"/>
  <c r="AF58" i="15" s="1"/>
  <c r="AE57" i="15"/>
  <c r="AF57" i="15" s="1"/>
  <c r="AG57" i="15" s="1"/>
  <c r="AE56" i="15"/>
  <c r="AF56" i="15" s="1"/>
  <c r="AG56" i="15" s="1"/>
  <c r="AE55" i="15"/>
  <c r="AE54" i="15"/>
  <c r="AE53" i="15"/>
  <c r="AF53" i="15" s="1"/>
  <c r="AG53" i="15" s="1"/>
  <c r="AE52" i="15"/>
  <c r="AF52" i="15" s="1"/>
  <c r="AG52" i="15" s="1"/>
  <c r="AE51" i="15"/>
  <c r="AE50" i="15"/>
  <c r="AF50" i="15" s="1"/>
  <c r="AE49" i="15"/>
  <c r="AF49" i="15" s="1"/>
  <c r="AG49" i="15" s="1"/>
  <c r="AE48" i="15"/>
  <c r="AF48" i="15" s="1"/>
  <c r="AG48" i="15" s="1"/>
  <c r="AE47" i="15"/>
  <c r="AE46" i="15"/>
  <c r="AE45" i="15"/>
  <c r="AF45" i="15" s="1"/>
  <c r="AG45" i="15" s="1"/>
  <c r="AE44" i="15"/>
  <c r="AF44" i="15" s="1"/>
  <c r="AG44" i="15" s="1"/>
  <c r="AE43" i="15"/>
  <c r="AE41" i="15"/>
  <c r="AF41" i="15" s="1"/>
  <c r="AE40" i="15"/>
  <c r="AF40" i="15" s="1"/>
  <c r="AG40" i="15" s="1"/>
  <c r="AE39" i="15"/>
  <c r="AF39" i="15" s="1"/>
  <c r="AG39" i="15" s="1"/>
  <c r="AE38" i="15"/>
  <c r="AE37" i="15"/>
  <c r="AE36" i="15"/>
  <c r="AF36" i="15" s="1"/>
  <c r="AG36" i="15" s="1"/>
  <c r="AE35" i="15"/>
  <c r="AF35" i="15" s="1"/>
  <c r="AG35" i="15" s="1"/>
  <c r="AE34" i="15"/>
  <c r="AE33" i="15"/>
  <c r="AF33" i="15" s="1"/>
  <c r="AE32" i="15"/>
  <c r="AF32" i="15" s="1"/>
  <c r="AG32" i="15" s="1"/>
  <c r="AE31" i="15"/>
  <c r="AF31" i="15" s="1"/>
  <c r="AG31" i="15" s="1"/>
  <c r="AE30" i="15"/>
  <c r="AE29" i="15"/>
  <c r="AE28" i="15"/>
  <c r="AF28" i="15" s="1"/>
  <c r="AG28" i="15" s="1"/>
  <c r="AE27" i="15"/>
  <c r="AF27" i="15" s="1"/>
  <c r="AG27" i="15" s="1"/>
  <c r="AE26" i="15"/>
  <c r="AE25" i="15"/>
  <c r="AF25" i="15" s="1"/>
  <c r="AE24" i="15"/>
  <c r="AF24" i="15" s="1"/>
  <c r="AG24" i="15" s="1"/>
  <c r="AE23" i="15"/>
  <c r="AF23" i="15" s="1"/>
  <c r="AG23" i="15" s="1"/>
  <c r="AE21" i="15"/>
  <c r="AE20" i="15"/>
  <c r="AE19" i="15"/>
  <c r="AF19" i="15" s="1"/>
  <c r="AG19" i="15" s="1"/>
  <c r="AE18" i="15"/>
  <c r="AF18" i="15" s="1"/>
  <c r="AG18" i="15" s="1"/>
  <c r="AE17" i="15"/>
  <c r="AE16" i="15"/>
  <c r="AF16" i="15" s="1"/>
  <c r="AE15" i="15"/>
  <c r="AF15" i="15" s="1"/>
  <c r="AG15" i="15" s="1"/>
  <c r="AE14" i="15"/>
  <c r="AF14" i="15" s="1"/>
  <c r="AG14" i="15" s="1"/>
  <c r="AE13" i="15"/>
  <c r="AE12" i="15"/>
  <c r="AE11" i="15"/>
  <c r="AF11" i="15" s="1"/>
  <c r="AG11" i="15" s="1"/>
  <c r="AE10" i="15"/>
  <c r="AF10" i="15" s="1"/>
  <c r="AG10" i="15" s="1"/>
  <c r="AE9" i="15"/>
  <c r="AE8" i="15"/>
  <c r="AF8" i="15" s="1"/>
  <c r="Z237" i="15"/>
  <c r="Z236" i="15"/>
  <c r="AA236" i="15" s="1"/>
  <c r="Z235" i="15"/>
  <c r="AA235" i="15" s="1"/>
  <c r="AB235" i="15" s="1"/>
  <c r="Z234" i="15"/>
  <c r="AA234" i="15" s="1"/>
  <c r="Z233" i="15"/>
  <c r="Z232" i="15"/>
  <c r="AA232" i="15" s="1"/>
  <c r="Z231" i="15"/>
  <c r="AA231" i="15" s="1"/>
  <c r="AB231" i="15" s="1"/>
  <c r="Z230" i="15"/>
  <c r="Z229" i="15"/>
  <c r="Z228" i="15"/>
  <c r="AA228" i="15" s="1"/>
  <c r="Z227" i="15"/>
  <c r="AA227" i="15" s="1"/>
  <c r="AB227" i="15" s="1"/>
  <c r="Z226" i="15"/>
  <c r="Z225" i="15"/>
  <c r="Z224" i="15"/>
  <c r="AA224" i="15" s="1"/>
  <c r="Z223" i="15"/>
  <c r="AA223" i="15" s="1"/>
  <c r="AB223" i="15" s="1"/>
  <c r="Z222" i="15"/>
  <c r="AA222" i="15" s="1"/>
  <c r="Z221" i="15"/>
  <c r="Z220" i="15"/>
  <c r="AA220" i="15" s="1"/>
  <c r="Z219" i="15"/>
  <c r="AA219" i="15" s="1"/>
  <c r="AB219" i="15" s="1"/>
  <c r="Z218" i="15"/>
  <c r="AA218" i="15" s="1"/>
  <c r="Z217" i="15"/>
  <c r="Z216" i="15"/>
  <c r="AA216" i="15" s="1"/>
  <c r="Z215" i="15"/>
  <c r="AA215" i="15" s="1"/>
  <c r="AB215" i="15" s="1"/>
  <c r="Z214" i="15"/>
  <c r="Z213" i="15"/>
  <c r="Z212" i="15"/>
  <c r="AA212" i="15" s="1"/>
  <c r="Z211" i="15"/>
  <c r="AA211" i="15" s="1"/>
  <c r="AB211" i="15" s="1"/>
  <c r="Z210" i="15"/>
  <c r="Z208" i="15"/>
  <c r="Z207" i="15"/>
  <c r="AA207" i="15" s="1"/>
  <c r="Z206" i="15"/>
  <c r="AA206" i="15" s="1"/>
  <c r="AB206" i="15" s="1"/>
  <c r="Z205" i="15"/>
  <c r="AA205" i="15" s="1"/>
  <c r="Z204" i="15"/>
  <c r="Z203" i="15"/>
  <c r="AA203" i="15" s="1"/>
  <c r="Z202" i="15"/>
  <c r="AA202" i="15" s="1"/>
  <c r="AB202" i="15" s="1"/>
  <c r="Z201" i="15"/>
  <c r="AA201" i="15" s="1"/>
  <c r="Z200" i="15"/>
  <c r="Z199" i="15"/>
  <c r="AA199" i="15" s="1"/>
  <c r="Z198" i="15"/>
  <c r="AA198" i="15" s="1"/>
  <c r="AB198" i="15" s="1"/>
  <c r="Z197" i="15"/>
  <c r="Z196" i="15"/>
  <c r="Z195" i="15"/>
  <c r="AA195" i="15" s="1"/>
  <c r="Z194" i="15"/>
  <c r="AA194" i="15" s="1"/>
  <c r="AB194" i="15" s="1"/>
  <c r="Z193" i="15"/>
  <c r="Z192" i="15"/>
  <c r="Z191" i="15"/>
  <c r="AA191" i="15" s="1"/>
  <c r="Z190" i="15"/>
  <c r="AA190" i="15" s="1"/>
  <c r="AB190" i="15" s="1"/>
  <c r="Z189" i="15"/>
  <c r="AA189" i="15" s="1"/>
  <c r="Z188" i="15"/>
  <c r="Z187" i="15"/>
  <c r="AA187" i="15" s="1"/>
  <c r="Z185" i="15"/>
  <c r="AA185" i="15" s="1"/>
  <c r="AB185" i="15" s="1"/>
  <c r="Z184" i="15"/>
  <c r="AA184" i="15" s="1"/>
  <c r="Z183" i="15"/>
  <c r="Z182" i="15"/>
  <c r="AA182" i="15" s="1"/>
  <c r="Z181" i="15"/>
  <c r="AA181" i="15" s="1"/>
  <c r="AB181" i="15" s="1"/>
  <c r="Z180" i="15"/>
  <c r="Z179" i="15"/>
  <c r="Z178" i="15"/>
  <c r="AA178" i="15" s="1"/>
  <c r="Z177" i="15"/>
  <c r="AA177" i="15" s="1"/>
  <c r="AB177" i="15" s="1"/>
  <c r="Z176" i="15"/>
  <c r="Z175" i="15"/>
  <c r="Z174" i="15"/>
  <c r="AA174" i="15" s="1"/>
  <c r="Z173" i="15"/>
  <c r="AA173" i="15" s="1"/>
  <c r="AB173" i="15" s="1"/>
  <c r="Z172" i="15"/>
  <c r="AA172" i="15" s="1"/>
  <c r="Z171" i="15"/>
  <c r="Z170" i="15"/>
  <c r="AA170" i="15" s="1"/>
  <c r="Z169" i="15"/>
  <c r="AA169" i="15" s="1"/>
  <c r="AB169" i="15" s="1"/>
  <c r="Z168" i="15"/>
  <c r="AA168" i="15" s="1"/>
  <c r="Z166" i="15"/>
  <c r="Z165" i="15"/>
  <c r="AA165" i="15" s="1"/>
  <c r="Z164" i="15"/>
  <c r="AA164" i="15" s="1"/>
  <c r="AB164" i="15" s="1"/>
  <c r="Z163" i="15"/>
  <c r="Z162" i="15"/>
  <c r="Z161" i="15"/>
  <c r="AA161" i="15" s="1"/>
  <c r="Z160" i="15"/>
  <c r="AA160" i="15" s="1"/>
  <c r="AB160" i="15" s="1"/>
  <c r="Z159" i="15"/>
  <c r="Z158" i="15"/>
  <c r="Z157" i="15"/>
  <c r="AA157" i="15" s="1"/>
  <c r="Z156" i="15"/>
  <c r="AA156" i="15" s="1"/>
  <c r="AB156" i="15" s="1"/>
  <c r="Z155" i="15"/>
  <c r="AA155" i="15" s="1"/>
  <c r="Z154" i="15"/>
  <c r="Z153" i="15"/>
  <c r="Z152" i="15"/>
  <c r="AA152" i="15" s="1"/>
  <c r="Z151" i="15"/>
  <c r="AA151" i="15" s="1"/>
  <c r="Z150" i="15"/>
  <c r="Z149" i="15"/>
  <c r="Z148" i="15"/>
  <c r="AA148" i="15" s="1"/>
  <c r="AB148" i="15" s="1"/>
  <c r="Z147" i="15"/>
  <c r="AA147" i="15" s="1"/>
  <c r="Z146" i="15"/>
  <c r="Z145" i="15"/>
  <c r="AA145" i="15" s="1"/>
  <c r="Z144" i="15"/>
  <c r="AA144" i="15" s="1"/>
  <c r="AB144" i="15" s="1"/>
  <c r="Z143" i="15"/>
  <c r="Z142" i="15"/>
  <c r="Z141" i="15"/>
  <c r="AA141" i="15" s="1"/>
  <c r="Z139" i="15"/>
  <c r="AA139" i="15" s="1"/>
  <c r="AB139" i="15" s="1"/>
  <c r="Z138" i="15"/>
  <c r="Z137" i="15"/>
  <c r="Z136" i="15"/>
  <c r="AA136" i="15" s="1"/>
  <c r="Z135" i="15"/>
  <c r="AA135" i="15" s="1"/>
  <c r="AB135" i="15" s="1"/>
  <c r="Z134" i="15"/>
  <c r="AA134" i="15" s="1"/>
  <c r="Z133" i="15"/>
  <c r="Z132" i="15"/>
  <c r="AA132" i="15" s="1"/>
  <c r="Z131" i="15"/>
  <c r="AA131" i="15" s="1"/>
  <c r="AB131" i="15" s="1"/>
  <c r="Z130" i="15"/>
  <c r="AA130" i="15" s="1"/>
  <c r="Z129" i="15"/>
  <c r="Z128" i="15"/>
  <c r="AA128" i="15" s="1"/>
  <c r="Z127" i="15"/>
  <c r="AA127" i="15" s="1"/>
  <c r="Z126" i="15"/>
  <c r="AA126" i="15" s="1"/>
  <c r="Z125" i="15"/>
  <c r="Z124" i="15"/>
  <c r="AA124" i="15" s="1"/>
  <c r="Z123" i="15"/>
  <c r="AA123" i="15" s="1"/>
  <c r="Z122" i="15"/>
  <c r="AA122" i="15" s="1"/>
  <c r="Z121" i="15"/>
  <c r="Z120" i="15"/>
  <c r="AA120" i="15" s="1"/>
  <c r="Z119" i="15"/>
  <c r="AA119" i="15" s="1"/>
  <c r="Z118" i="15"/>
  <c r="AA118" i="15" s="1"/>
  <c r="Z117" i="15"/>
  <c r="Z116" i="15"/>
  <c r="AA116" i="15" s="1"/>
  <c r="Z115" i="15"/>
  <c r="AA115" i="15" s="1"/>
  <c r="Z114" i="15"/>
  <c r="AA114" i="15" s="1"/>
  <c r="Z113" i="15"/>
  <c r="Z112" i="15"/>
  <c r="AA112" i="15" s="1"/>
  <c r="Z111" i="15"/>
  <c r="AA111" i="15" s="1"/>
  <c r="Z109" i="15"/>
  <c r="AA109" i="15" s="1"/>
  <c r="Z108" i="15"/>
  <c r="Z107" i="15"/>
  <c r="AA107" i="15" s="1"/>
  <c r="Z106" i="15"/>
  <c r="AA106" i="15" s="1"/>
  <c r="Z105" i="15"/>
  <c r="AA105" i="15" s="1"/>
  <c r="Z104" i="15"/>
  <c r="Z103" i="15"/>
  <c r="AA103" i="15" s="1"/>
  <c r="Z102" i="15"/>
  <c r="AA102" i="15" s="1"/>
  <c r="Z101" i="15"/>
  <c r="AA101" i="15" s="1"/>
  <c r="Z100" i="15"/>
  <c r="Z99" i="15"/>
  <c r="AA99" i="15" s="1"/>
  <c r="Z98" i="15"/>
  <c r="AA98" i="15" s="1"/>
  <c r="Z97" i="15"/>
  <c r="AA97" i="15" s="1"/>
  <c r="Z96" i="15"/>
  <c r="Z95" i="15"/>
  <c r="AA95" i="15" s="1"/>
  <c r="Z94" i="15"/>
  <c r="AA94" i="15" s="1"/>
  <c r="Z93" i="15"/>
  <c r="AA93" i="15" s="1"/>
  <c r="Z92" i="15"/>
  <c r="Z91" i="15"/>
  <c r="AA91" i="15" s="1"/>
  <c r="Z90" i="15"/>
  <c r="AA90" i="15" s="1"/>
  <c r="Z89" i="15"/>
  <c r="AA89" i="15" s="1"/>
  <c r="Z88" i="15"/>
  <c r="Z87" i="15"/>
  <c r="AA87" i="15" s="1"/>
  <c r="Z85" i="15"/>
  <c r="AA85" i="15" s="1"/>
  <c r="Z84" i="15"/>
  <c r="AA84" i="15" s="1"/>
  <c r="Z83" i="15"/>
  <c r="Z82" i="15"/>
  <c r="AA82" i="15" s="1"/>
  <c r="Z81" i="15"/>
  <c r="AA81" i="15" s="1"/>
  <c r="Z80" i="15"/>
  <c r="AA80" i="15" s="1"/>
  <c r="Z79" i="15"/>
  <c r="Z78" i="15"/>
  <c r="AA78" i="15" s="1"/>
  <c r="Z77" i="15"/>
  <c r="AA77" i="15" s="1"/>
  <c r="Z76" i="15"/>
  <c r="AA76" i="15" s="1"/>
  <c r="AB76" i="15" s="1"/>
  <c r="Z75" i="15"/>
  <c r="Z73" i="15"/>
  <c r="AA73" i="15" s="1"/>
  <c r="Z72" i="15"/>
  <c r="AA72" i="15" s="1"/>
  <c r="Z71" i="15"/>
  <c r="AA71" i="15" s="1"/>
  <c r="Z70" i="15"/>
  <c r="Z69" i="15"/>
  <c r="AA69" i="15" s="1"/>
  <c r="Z68" i="15"/>
  <c r="AA68" i="15" s="1"/>
  <c r="Z67" i="15"/>
  <c r="AA67" i="15" s="1"/>
  <c r="Z66" i="15"/>
  <c r="Z65" i="15"/>
  <c r="AA65" i="15" s="1"/>
  <c r="Z64" i="15"/>
  <c r="AA64" i="15" s="1"/>
  <c r="Z63" i="15"/>
  <c r="AA63" i="15" s="1"/>
  <c r="Z62" i="15"/>
  <c r="Z61" i="15"/>
  <c r="AA61" i="15" s="1"/>
  <c r="AB61" i="15" s="1"/>
  <c r="Z60" i="15"/>
  <c r="Z59" i="15"/>
  <c r="AA59" i="15" s="1"/>
  <c r="Z58" i="15"/>
  <c r="AA58" i="15" s="1"/>
  <c r="AB58" i="15" s="1"/>
  <c r="Z57" i="15"/>
  <c r="AA57" i="15" s="1"/>
  <c r="AB57" i="15" s="1"/>
  <c r="Z56" i="15"/>
  <c r="Z55" i="15"/>
  <c r="Z54" i="15"/>
  <c r="AA54" i="15" s="1"/>
  <c r="AB54" i="15" s="1"/>
  <c r="Z53" i="15"/>
  <c r="AA53" i="15" s="1"/>
  <c r="AB53" i="15" s="1"/>
  <c r="Z52" i="15"/>
  <c r="Z51" i="15"/>
  <c r="AA51" i="15" s="1"/>
  <c r="Z50" i="15"/>
  <c r="AA50" i="15" s="1"/>
  <c r="AB50" i="15" s="1"/>
  <c r="Z49" i="15"/>
  <c r="AA49" i="15" s="1"/>
  <c r="AB49" i="15" s="1"/>
  <c r="Z48" i="15"/>
  <c r="Z47" i="15"/>
  <c r="Z46" i="15"/>
  <c r="AA46" i="15" s="1"/>
  <c r="AB46" i="15" s="1"/>
  <c r="Z45" i="15"/>
  <c r="AA45" i="15" s="1"/>
  <c r="AB45" i="15" s="1"/>
  <c r="Z44" i="15"/>
  <c r="Z43" i="15"/>
  <c r="AA43" i="15" s="1"/>
  <c r="Z41" i="15"/>
  <c r="AA41" i="15" s="1"/>
  <c r="AB41" i="15" s="1"/>
  <c r="Z40" i="15"/>
  <c r="AA40" i="15" s="1"/>
  <c r="AB40" i="15" s="1"/>
  <c r="Z39" i="15"/>
  <c r="Z38" i="15"/>
  <c r="Z37" i="15"/>
  <c r="AA37" i="15" s="1"/>
  <c r="AB37" i="15" s="1"/>
  <c r="Z36" i="15"/>
  <c r="AA36" i="15" s="1"/>
  <c r="AB36" i="15" s="1"/>
  <c r="Z35" i="15"/>
  <c r="Z34" i="15"/>
  <c r="AA34" i="15" s="1"/>
  <c r="Z33" i="15"/>
  <c r="AA33" i="15" s="1"/>
  <c r="AB33" i="15" s="1"/>
  <c r="Z32" i="15"/>
  <c r="AA32" i="15" s="1"/>
  <c r="AB32" i="15" s="1"/>
  <c r="Z31" i="15"/>
  <c r="Z30" i="15"/>
  <c r="Z29" i="15"/>
  <c r="AA29" i="15" s="1"/>
  <c r="AB29" i="15" s="1"/>
  <c r="Z28" i="15"/>
  <c r="AA28" i="15" s="1"/>
  <c r="AB28" i="15" s="1"/>
  <c r="Z27" i="15"/>
  <c r="Z26" i="15"/>
  <c r="Z25" i="15"/>
  <c r="AA25" i="15" s="1"/>
  <c r="AB25" i="15" s="1"/>
  <c r="Z24" i="15"/>
  <c r="AA24" i="15" s="1"/>
  <c r="AB24" i="15" s="1"/>
  <c r="Z23" i="15"/>
  <c r="Z21" i="15"/>
  <c r="Z20" i="15"/>
  <c r="AA20" i="15" s="1"/>
  <c r="AB20" i="15" s="1"/>
  <c r="Z19" i="15"/>
  <c r="AA19" i="15" s="1"/>
  <c r="AB19" i="15" s="1"/>
  <c r="Z18" i="15"/>
  <c r="Z17" i="15"/>
  <c r="Z16" i="15"/>
  <c r="AA16" i="15" s="1"/>
  <c r="AB16" i="15" s="1"/>
  <c r="AA15" i="15"/>
  <c r="AB15" i="15" s="1"/>
  <c r="Z15" i="15"/>
  <c r="Z14" i="15"/>
  <c r="Z13" i="15"/>
  <c r="Z12" i="15"/>
  <c r="AA12" i="15" s="1"/>
  <c r="AB12" i="15" s="1"/>
  <c r="Z11" i="15"/>
  <c r="AA11" i="15" s="1"/>
  <c r="AB11" i="15" s="1"/>
  <c r="Z10" i="15"/>
  <c r="Z9" i="15"/>
  <c r="Z8" i="15"/>
  <c r="AA8" i="15" s="1"/>
  <c r="AB8" i="15" s="1"/>
  <c r="AC20" i="13"/>
  <c r="AC19" i="13"/>
  <c r="AC18" i="13"/>
  <c r="AD18" i="13" s="1"/>
  <c r="AE18" i="13" s="1"/>
  <c r="AD17" i="13"/>
  <c r="AE17" i="13" s="1"/>
  <c r="AC17" i="13"/>
  <c r="AC16" i="13"/>
  <c r="AC15" i="13"/>
  <c r="AC14" i="13"/>
  <c r="AD14" i="13" s="1"/>
  <c r="AE14" i="13" s="1"/>
  <c r="AD13" i="13"/>
  <c r="AE13" i="13" s="1"/>
  <c r="AC13" i="13"/>
  <c r="AC12" i="13"/>
  <c r="AC11" i="13"/>
  <c r="AC10" i="13"/>
  <c r="AD10" i="13" s="1"/>
  <c r="AE10" i="13" s="1"/>
  <c r="AD9" i="13"/>
  <c r="AE9" i="13" s="1"/>
  <c r="AC9" i="13"/>
  <c r="AC8" i="13"/>
  <c r="AD8" i="13" s="1"/>
  <c r="AC7" i="13"/>
  <c r="AD7" i="13" s="1"/>
  <c r="X19" i="13"/>
  <c r="Y18" i="13"/>
  <c r="X18" i="13"/>
  <c r="Z18" i="13" s="1"/>
  <c r="X17" i="13"/>
  <c r="Y17" i="13" s="1"/>
  <c r="Z17" i="13" s="1"/>
  <c r="Y16" i="13"/>
  <c r="X16" i="13"/>
  <c r="Z16" i="13" s="1"/>
  <c r="X15" i="13"/>
  <c r="Y14" i="13"/>
  <c r="Z14" i="13" s="1"/>
  <c r="X14" i="13"/>
  <c r="X13" i="13"/>
  <c r="Y13" i="13" s="1"/>
  <c r="Z13" i="13" s="1"/>
  <c r="Y12" i="13"/>
  <c r="X12" i="13"/>
  <c r="Z12" i="13" s="1"/>
  <c r="X11" i="13"/>
  <c r="Y10" i="13"/>
  <c r="Z10" i="13" s="1"/>
  <c r="X10" i="13"/>
  <c r="X9" i="13"/>
  <c r="Y9" i="13" s="1"/>
  <c r="Z9" i="13" s="1"/>
  <c r="Y8" i="13"/>
  <c r="X8" i="13"/>
  <c r="Z8" i="13" s="1"/>
  <c r="X7" i="13"/>
  <c r="Y7" i="13" s="1"/>
  <c r="AG235" i="15" l="1"/>
  <c r="AG55" i="19"/>
  <c r="AG23" i="19"/>
  <c r="AG43" i="19"/>
  <c r="AF11" i="19"/>
  <c r="AG11" i="19" s="1"/>
  <c r="AF51" i="19"/>
  <c r="AG51" i="19" s="1"/>
  <c r="AF59" i="19"/>
  <c r="AG59" i="19" s="1"/>
  <c r="AB12" i="19"/>
  <c r="AG12" i="19"/>
  <c r="AB13" i="19"/>
  <c r="AG20" i="19"/>
  <c r="AB21" i="19"/>
  <c r="AB28" i="19"/>
  <c r="AG28" i="19"/>
  <c r="AB29" i="19"/>
  <c r="AB36" i="19"/>
  <c r="AG36" i="19"/>
  <c r="AB37" i="19"/>
  <c r="AB44" i="19"/>
  <c r="AG44" i="19"/>
  <c r="AB45" i="19"/>
  <c r="AB52" i="19"/>
  <c r="AG52" i="19"/>
  <c r="AB53" i="19"/>
  <c r="AB60" i="19"/>
  <c r="AG60" i="19"/>
  <c r="AG64" i="19"/>
  <c r="AG35" i="19"/>
  <c r="AB24" i="19"/>
  <c r="AF27" i="19"/>
  <c r="AG27" i="19" s="1"/>
  <c r="AF43" i="19"/>
  <c r="AA8" i="19"/>
  <c r="AB8" i="19" s="1"/>
  <c r="AA16" i="19"/>
  <c r="AB16" i="19" s="1"/>
  <c r="AA24" i="19"/>
  <c r="AG31" i="19"/>
  <c r="AA32" i="19"/>
  <c r="AB32" i="19" s="1"/>
  <c r="AG39" i="19"/>
  <c r="AA40" i="19"/>
  <c r="AB40" i="19" s="1"/>
  <c r="AG47" i="19"/>
  <c r="AA48" i="19"/>
  <c r="AB48" i="19" s="1"/>
  <c r="AA56" i="19"/>
  <c r="AB56" i="19" s="1"/>
  <c r="AF9" i="19"/>
  <c r="AG9" i="19" s="1"/>
  <c r="AA10" i="19"/>
  <c r="AB10" i="19" s="1"/>
  <c r="AG10" i="19"/>
  <c r="AB11" i="19"/>
  <c r="AF13" i="19"/>
  <c r="AG13" i="19" s="1"/>
  <c r="AA14" i="19"/>
  <c r="AB14" i="19" s="1"/>
  <c r="AG14" i="19"/>
  <c r="AB15" i="19"/>
  <c r="AF17" i="19"/>
  <c r="AG17" i="19" s="1"/>
  <c r="AA18" i="19"/>
  <c r="AB18" i="19" s="1"/>
  <c r="AG18" i="19"/>
  <c r="AB19" i="19"/>
  <c r="AF21" i="19"/>
  <c r="AG21" i="19" s="1"/>
  <c r="AA22" i="19"/>
  <c r="AB22" i="19" s="1"/>
  <c r="AG22" i="19"/>
  <c r="AB23" i="19"/>
  <c r="AF25" i="19"/>
  <c r="AG25" i="19" s="1"/>
  <c r="AA26" i="19"/>
  <c r="AB26" i="19" s="1"/>
  <c r="AG26" i="19"/>
  <c r="AB27" i="19"/>
  <c r="AF29" i="19"/>
  <c r="AG29" i="19" s="1"/>
  <c r="AA30" i="19"/>
  <c r="AB30" i="19" s="1"/>
  <c r="AG30" i="19"/>
  <c r="AB31" i="19"/>
  <c r="AF33" i="19"/>
  <c r="AG33" i="19" s="1"/>
  <c r="AG34" i="19"/>
  <c r="AB35" i="19"/>
  <c r="AG38" i="19"/>
  <c r="AB39" i="19"/>
  <c r="AG42" i="19"/>
  <c r="AB43" i="19"/>
  <c r="AG46" i="19"/>
  <c r="AB47" i="19"/>
  <c r="AG50" i="19"/>
  <c r="AB51" i="19"/>
  <c r="AF53" i="19"/>
  <c r="AG53" i="19" s="1"/>
  <c r="AA54" i="19"/>
  <c r="AB54" i="19" s="1"/>
  <c r="AG54" i="19"/>
  <c r="AB55" i="19"/>
  <c r="AF57" i="19"/>
  <c r="AG57" i="19" s="1"/>
  <c r="AA58" i="19"/>
  <c r="AB58" i="19" s="1"/>
  <c r="AG58" i="19"/>
  <c r="AB59" i="19"/>
  <c r="AF61" i="19"/>
  <c r="AG61" i="19" s="1"/>
  <c r="AA62" i="19"/>
  <c r="AB62" i="19" s="1"/>
  <c r="AG62" i="19"/>
  <c r="AB63" i="19"/>
  <c r="AF65" i="19"/>
  <c r="AG65" i="19" s="1"/>
  <c r="AA66" i="19"/>
  <c r="AB66" i="19" s="1"/>
  <c r="AG66" i="19"/>
  <c r="AB67" i="19"/>
  <c r="AF69" i="19"/>
  <c r="AG69" i="19" s="1"/>
  <c r="AA70" i="19"/>
  <c r="AB70" i="19" s="1"/>
  <c r="AG70" i="19"/>
  <c r="AB72" i="19"/>
  <c r="Z8" i="18"/>
  <c r="AD8" i="18"/>
  <c r="AE8" i="18" s="1"/>
  <c r="AG227" i="15"/>
  <c r="AF211" i="15"/>
  <c r="AG211" i="15" s="1"/>
  <c r="AA9" i="15"/>
  <c r="AB9" i="15" s="1"/>
  <c r="AA17" i="15"/>
  <c r="AB17" i="15" s="1"/>
  <c r="AA26" i="15"/>
  <c r="AB26" i="15" s="1"/>
  <c r="AB64" i="15"/>
  <c r="AB72" i="15"/>
  <c r="AB81" i="15"/>
  <c r="AB90" i="15"/>
  <c r="AB98" i="15"/>
  <c r="AB106" i="15"/>
  <c r="AB115" i="15"/>
  <c r="AB123" i="15"/>
  <c r="AB134" i="15"/>
  <c r="AB152" i="15"/>
  <c r="AB155" i="15"/>
  <c r="AB172" i="15"/>
  <c r="AB189" i="15"/>
  <c r="AB205" i="15"/>
  <c r="AB222" i="15"/>
  <c r="AG8" i="15"/>
  <c r="AG16" i="15"/>
  <c r="AG25" i="15"/>
  <c r="AG33" i="15"/>
  <c r="AG41" i="15"/>
  <c r="AG50" i="15"/>
  <c r="AG58" i="15"/>
  <c r="AG67" i="15"/>
  <c r="AG84" i="15"/>
  <c r="AG98" i="15"/>
  <c r="AG105" i="15"/>
  <c r="AG122" i="15"/>
  <c r="AA13" i="15"/>
  <c r="AB13" i="15" s="1"/>
  <c r="AA21" i="15"/>
  <c r="AB21" i="15" s="1"/>
  <c r="AA30" i="15"/>
  <c r="AB30" i="15" s="1"/>
  <c r="AA38" i="15"/>
  <c r="AB38" i="15" s="1"/>
  <c r="AA47" i="15"/>
  <c r="AB47" i="15" s="1"/>
  <c r="AA55" i="15"/>
  <c r="AB55" i="15" s="1"/>
  <c r="AB68" i="15"/>
  <c r="AB77" i="15"/>
  <c r="AB85" i="15"/>
  <c r="AB94" i="15"/>
  <c r="AB102" i="15"/>
  <c r="AB111" i="15"/>
  <c r="AB119" i="15"/>
  <c r="AB127" i="15"/>
  <c r="AA138" i="15"/>
  <c r="AB138" i="15" s="1"/>
  <c r="AA153" i="15"/>
  <c r="AB153" i="15" s="1"/>
  <c r="AA159" i="15"/>
  <c r="AB159" i="15" s="1"/>
  <c r="AA176" i="15"/>
  <c r="AB176" i="15" s="1"/>
  <c r="AA193" i="15"/>
  <c r="AB193" i="15" s="1"/>
  <c r="AA210" i="15"/>
  <c r="AB210" i="15" s="1"/>
  <c r="AA226" i="15"/>
  <c r="AB226" i="15" s="1"/>
  <c r="AF71" i="15"/>
  <c r="AG71" i="15" s="1"/>
  <c r="AF89" i="15"/>
  <c r="AG89" i="15" s="1"/>
  <c r="AF95" i="15"/>
  <c r="AG95" i="15" s="1"/>
  <c r="AF109" i="15"/>
  <c r="AG109" i="15" s="1"/>
  <c r="AB34" i="15"/>
  <c r="AB43" i="15"/>
  <c r="AB51" i="15"/>
  <c r="AB59" i="15"/>
  <c r="AA143" i="15"/>
  <c r="AB143" i="15" s="1"/>
  <c r="AB147" i="15"/>
  <c r="AA149" i="15"/>
  <c r="AB149" i="15" s="1"/>
  <c r="AA163" i="15"/>
  <c r="AB163" i="15" s="1"/>
  <c r="AB168" i="15"/>
  <c r="AA180" i="15"/>
  <c r="AB180" i="15" s="1"/>
  <c r="AB184" i="15"/>
  <c r="AA197" i="15"/>
  <c r="AB197" i="15" s="1"/>
  <c r="AB201" i="15"/>
  <c r="AA214" i="15"/>
  <c r="AB214" i="15" s="1"/>
  <c r="AB218" i="15"/>
  <c r="AA230" i="15"/>
  <c r="AB230" i="15" s="1"/>
  <c r="AF12" i="15"/>
  <c r="AG12" i="15" s="1"/>
  <c r="AF20" i="15"/>
  <c r="AG20" i="15" s="1"/>
  <c r="AF29" i="15"/>
  <c r="AG29" i="15" s="1"/>
  <c r="AF37" i="15"/>
  <c r="AG37" i="15" s="1"/>
  <c r="AF46" i="15"/>
  <c r="AG46" i="15" s="1"/>
  <c r="AF54" i="15"/>
  <c r="AG54" i="15" s="1"/>
  <c r="AG63" i="15"/>
  <c r="AF76" i="15"/>
  <c r="AG76" i="15" s="1"/>
  <c r="AG80" i="15"/>
  <c r="AF93" i="15"/>
  <c r="AG93" i="15" s="1"/>
  <c r="AG118" i="15"/>
  <c r="AG215" i="15"/>
  <c r="AG223" i="15"/>
  <c r="AG231" i="15"/>
  <c r="AF62" i="15"/>
  <c r="AG62" i="15" s="1"/>
  <c r="AF70" i="15"/>
  <c r="AG70" i="15" s="1"/>
  <c r="AF79" i="15"/>
  <c r="AG79" i="15" s="1"/>
  <c r="AF88" i="15"/>
  <c r="AG88" i="15" s="1"/>
  <c r="AF100" i="15"/>
  <c r="AG100" i="15" s="1"/>
  <c r="AF108" i="15"/>
  <c r="AG108" i="15" s="1"/>
  <c r="AF117" i="15"/>
  <c r="AG117" i="15" s="1"/>
  <c r="AF125" i="15"/>
  <c r="AG125" i="15" s="1"/>
  <c r="AF133" i="15"/>
  <c r="AG133" i="15" s="1"/>
  <c r="AF142" i="15"/>
  <c r="AG142" i="15" s="1"/>
  <c r="AF150" i="15"/>
  <c r="AG150" i="15" s="1"/>
  <c r="AF158" i="15"/>
  <c r="AG158" i="15" s="1"/>
  <c r="AF166" i="15"/>
  <c r="AG166" i="15" s="1"/>
  <c r="AF175" i="15"/>
  <c r="AG175" i="15" s="1"/>
  <c r="AF183" i="15"/>
  <c r="AG183" i="15" s="1"/>
  <c r="AF192" i="15"/>
  <c r="AG192" i="15" s="1"/>
  <c r="AF200" i="15"/>
  <c r="AG200" i="15" s="1"/>
  <c r="AF208" i="15"/>
  <c r="AG208" i="15" s="1"/>
  <c r="AF96" i="15"/>
  <c r="AG96" i="15" s="1"/>
  <c r="AF9" i="15"/>
  <c r="AG9" i="15" s="1"/>
  <c r="AF13" i="15"/>
  <c r="AG13" i="15" s="1"/>
  <c r="AF17" i="15"/>
  <c r="AG17" i="15" s="1"/>
  <c r="AF21" i="15"/>
  <c r="AG21" i="15" s="1"/>
  <c r="AF26" i="15"/>
  <c r="AG26" i="15" s="1"/>
  <c r="AF30" i="15"/>
  <c r="AG30" i="15" s="1"/>
  <c r="AF34" i="15"/>
  <c r="AG34" i="15" s="1"/>
  <c r="AF38" i="15"/>
  <c r="AG38" i="15" s="1"/>
  <c r="AF43" i="15"/>
  <c r="AG43" i="15" s="1"/>
  <c r="AF47" i="15"/>
  <c r="AG47" i="15" s="1"/>
  <c r="AF51" i="15"/>
  <c r="AG51" i="15" s="1"/>
  <c r="AF55" i="15"/>
  <c r="AG55" i="15" s="1"/>
  <c r="AF59" i="15"/>
  <c r="AG59" i="15" s="1"/>
  <c r="AF66" i="15"/>
  <c r="AG66" i="15" s="1"/>
  <c r="AF75" i="15"/>
  <c r="AG75" i="15" s="1"/>
  <c r="AF83" i="15"/>
  <c r="AG83" i="15" s="1"/>
  <c r="AF92" i="15"/>
  <c r="AG92" i="15" s="1"/>
  <c r="AG97" i="15"/>
  <c r="AF104" i="15"/>
  <c r="AG104" i="15" s="1"/>
  <c r="AF113" i="15"/>
  <c r="AG113" i="15" s="1"/>
  <c r="AF121" i="15"/>
  <c r="AG121" i="15" s="1"/>
  <c r="AF129" i="15"/>
  <c r="AG129" i="15" s="1"/>
  <c r="AF137" i="15"/>
  <c r="AG137" i="15" s="1"/>
  <c r="AF146" i="15"/>
  <c r="AG146" i="15" s="1"/>
  <c r="AF154" i="15"/>
  <c r="AG154" i="15" s="1"/>
  <c r="AF162" i="15"/>
  <c r="AG162" i="15" s="1"/>
  <c r="AF171" i="15"/>
  <c r="AG171" i="15" s="1"/>
  <c r="AF179" i="15"/>
  <c r="AG179" i="15" s="1"/>
  <c r="AF188" i="15"/>
  <c r="AG188" i="15" s="1"/>
  <c r="AF196" i="15"/>
  <c r="AG196" i="15" s="1"/>
  <c r="AF204" i="15"/>
  <c r="AG204" i="15" s="1"/>
  <c r="AF217" i="15"/>
  <c r="AG217" i="15" s="1"/>
  <c r="AF225" i="15"/>
  <c r="AG225" i="15" s="1"/>
  <c r="AF233" i="15"/>
  <c r="AG233" i="15" s="1"/>
  <c r="AF61" i="15"/>
  <c r="AG61" i="15" s="1"/>
  <c r="AF213" i="15"/>
  <c r="AG213" i="15" s="1"/>
  <c r="AF221" i="15"/>
  <c r="AG221" i="15" s="1"/>
  <c r="AF229" i="15"/>
  <c r="AG229" i="15" s="1"/>
  <c r="AF237" i="15"/>
  <c r="AG237" i="15" s="1"/>
  <c r="AG65" i="15"/>
  <c r="AG69" i="15"/>
  <c r="AG73" i="15"/>
  <c r="AG78" i="15"/>
  <c r="AG82" i="15"/>
  <c r="AG87" i="15"/>
  <c r="AG91" i="15"/>
  <c r="AG99" i="15"/>
  <c r="AG103" i="15"/>
  <c r="AG107" i="15"/>
  <c r="AG112" i="15"/>
  <c r="AG116" i="15"/>
  <c r="AG120" i="15"/>
  <c r="AG124" i="15"/>
  <c r="AG128" i="15"/>
  <c r="AG132" i="15"/>
  <c r="AG136" i="15"/>
  <c r="AG141" i="15"/>
  <c r="AG145" i="15"/>
  <c r="AG149" i="15"/>
  <c r="AG153" i="15"/>
  <c r="AG157" i="15"/>
  <c r="AG161" i="15"/>
  <c r="AG165" i="15"/>
  <c r="AG170" i="15"/>
  <c r="AG174" i="15"/>
  <c r="AG178" i="15"/>
  <c r="AG182" i="15"/>
  <c r="AG187" i="15"/>
  <c r="AG191" i="15"/>
  <c r="AG195" i="15"/>
  <c r="AG199" i="15"/>
  <c r="AG203" i="15"/>
  <c r="AG207" i="15"/>
  <c r="AG212" i="15"/>
  <c r="AG216" i="15"/>
  <c r="AG220" i="15"/>
  <c r="AG224" i="15"/>
  <c r="AG228" i="15"/>
  <c r="AG232" i="15"/>
  <c r="AG236" i="15"/>
  <c r="AA92" i="15"/>
  <c r="AB92" i="15" s="1"/>
  <c r="AA100" i="15"/>
  <c r="AB100" i="15" s="1"/>
  <c r="AA117" i="15"/>
  <c r="AB117" i="15" s="1"/>
  <c r="AA233" i="15"/>
  <c r="AB233" i="15" s="1"/>
  <c r="AA10" i="15"/>
  <c r="AB10" i="15" s="1"/>
  <c r="AA14" i="15"/>
  <c r="AB14" i="15" s="1"/>
  <c r="AA18" i="15"/>
  <c r="AB18" i="15" s="1"/>
  <c r="AA23" i="15"/>
  <c r="AB23" i="15" s="1"/>
  <c r="AA27" i="15"/>
  <c r="AB27" i="15" s="1"/>
  <c r="AA31" i="15"/>
  <c r="AB31" i="15" s="1"/>
  <c r="AA35" i="15"/>
  <c r="AB35" i="15" s="1"/>
  <c r="AA39" i="15"/>
  <c r="AB39" i="15" s="1"/>
  <c r="AA44" i="15"/>
  <c r="AB44" i="15" s="1"/>
  <c r="AA48" i="15"/>
  <c r="AB48" i="15" s="1"/>
  <c r="AA52" i="15"/>
  <c r="AB52" i="15" s="1"/>
  <c r="AA56" i="15"/>
  <c r="AB56" i="15" s="1"/>
  <c r="AA60" i="15"/>
  <c r="AB60" i="15" s="1"/>
  <c r="AB67" i="15"/>
  <c r="AB84" i="15"/>
  <c r="AB93" i="15"/>
  <c r="AB101" i="15"/>
  <c r="AB109" i="15"/>
  <c r="AB118" i="15"/>
  <c r="AB126" i="15"/>
  <c r="AA133" i="15"/>
  <c r="AB133" i="15" s="1"/>
  <c r="AA142" i="15"/>
  <c r="AB142" i="15" s="1"/>
  <c r="AA154" i="15"/>
  <c r="AB154" i="15" s="1"/>
  <c r="AA162" i="15"/>
  <c r="AB162" i="15" s="1"/>
  <c r="AA171" i="15"/>
  <c r="AB171" i="15" s="1"/>
  <c r="AA179" i="15"/>
  <c r="AB179" i="15" s="1"/>
  <c r="AA188" i="15"/>
  <c r="AB188" i="15" s="1"/>
  <c r="AA196" i="15"/>
  <c r="AB196" i="15" s="1"/>
  <c r="AA204" i="15"/>
  <c r="AB204" i="15" s="1"/>
  <c r="AA213" i="15"/>
  <c r="AB213" i="15" s="1"/>
  <c r="AA221" i="15"/>
  <c r="AB221" i="15" s="1"/>
  <c r="AA229" i="15"/>
  <c r="AB229" i="15" s="1"/>
  <c r="AB234" i="15"/>
  <c r="AA75" i="15"/>
  <c r="AB75" i="15" s="1"/>
  <c r="AA108" i="15"/>
  <c r="AB108" i="15" s="1"/>
  <c r="AA62" i="15"/>
  <c r="AB62" i="15" s="1"/>
  <c r="AA70" i="15"/>
  <c r="AB70" i="15" s="1"/>
  <c r="AA79" i="15"/>
  <c r="AB79" i="15" s="1"/>
  <c r="AA88" i="15"/>
  <c r="AB88" i="15" s="1"/>
  <c r="AA96" i="15"/>
  <c r="AB96" i="15" s="1"/>
  <c r="AA104" i="15"/>
  <c r="AB104" i="15" s="1"/>
  <c r="AA113" i="15"/>
  <c r="AB113" i="15" s="1"/>
  <c r="AA121" i="15"/>
  <c r="AB121" i="15" s="1"/>
  <c r="AA129" i="15"/>
  <c r="AB129" i="15" s="1"/>
  <c r="AA150" i="15"/>
  <c r="AB150" i="15" s="1"/>
  <c r="AA66" i="15"/>
  <c r="AB66" i="15" s="1"/>
  <c r="AA83" i="15"/>
  <c r="AB83" i="15" s="1"/>
  <c r="AA125" i="15"/>
  <c r="AB125" i="15" s="1"/>
  <c r="AB63" i="15"/>
  <c r="AB71" i="15"/>
  <c r="AB80" i="15"/>
  <c r="AB89" i="15"/>
  <c r="AB97" i="15"/>
  <c r="AB105" i="15"/>
  <c r="AB114" i="15"/>
  <c r="AB122" i="15"/>
  <c r="AB130" i="15"/>
  <c r="AA137" i="15"/>
  <c r="AB137" i="15" s="1"/>
  <c r="AA146" i="15"/>
  <c r="AB146" i="15" s="1"/>
  <c r="AB151" i="15"/>
  <c r="AA158" i="15"/>
  <c r="AB158" i="15" s="1"/>
  <c r="AA166" i="15"/>
  <c r="AB166" i="15" s="1"/>
  <c r="AA175" i="15"/>
  <c r="AB175" i="15" s="1"/>
  <c r="AA183" i="15"/>
  <c r="AB183" i="15" s="1"/>
  <c r="AA192" i="15"/>
  <c r="AB192" i="15" s="1"/>
  <c r="AA200" i="15"/>
  <c r="AB200" i="15" s="1"/>
  <c r="AA208" i="15"/>
  <c r="AB208" i="15" s="1"/>
  <c r="AA217" i="15"/>
  <c r="AB217" i="15" s="1"/>
  <c r="AA225" i="15"/>
  <c r="AB225" i="15" s="1"/>
  <c r="AA237" i="15"/>
  <c r="AB237" i="15" s="1"/>
  <c r="AB65" i="15"/>
  <c r="AB69" i="15"/>
  <c r="AB73" i="15"/>
  <c r="AB78" i="15"/>
  <c r="AB82" i="15"/>
  <c r="AB87" i="15"/>
  <c r="AB91" i="15"/>
  <c r="AB95" i="15"/>
  <c r="AB99" i="15"/>
  <c r="AB103" i="15"/>
  <c r="AB107" i="15"/>
  <c r="AB112" i="15"/>
  <c r="AB116" i="15"/>
  <c r="AB120" i="15"/>
  <c r="AB124" i="15"/>
  <c r="AB128" i="15"/>
  <c r="AB132" i="15"/>
  <c r="AB136" i="15"/>
  <c r="AB141" i="15"/>
  <c r="AB145" i="15"/>
  <c r="AB157" i="15"/>
  <c r="AB161" i="15"/>
  <c r="AB165" i="15"/>
  <c r="AB170" i="15"/>
  <c r="AB174" i="15"/>
  <c r="AB178" i="15"/>
  <c r="AB182" i="15"/>
  <c r="AB187" i="15"/>
  <c r="AB191" i="15"/>
  <c r="AB195" i="15"/>
  <c r="AB199" i="15"/>
  <c r="AB203" i="15"/>
  <c r="AB207" i="15"/>
  <c r="AB212" i="15"/>
  <c r="AB216" i="15"/>
  <c r="AB220" i="15"/>
  <c r="AB224" i="15"/>
  <c r="AB228" i="15"/>
  <c r="AB232" i="15"/>
  <c r="AB236" i="15"/>
  <c r="AE15" i="13"/>
  <c r="AE16" i="13"/>
  <c r="AD12" i="13"/>
  <c r="AE12" i="13" s="1"/>
  <c r="AD16" i="13"/>
  <c r="AD20" i="13"/>
  <c r="AE20" i="13" s="1"/>
  <c r="AE8" i="13"/>
  <c r="AD11" i="13"/>
  <c r="AE11" i="13" s="1"/>
  <c r="AD15" i="13"/>
  <c r="AD19" i="13"/>
  <c r="AE19" i="13" s="1"/>
  <c r="AE7" i="13"/>
  <c r="Z15" i="13"/>
  <c r="Z7" i="13"/>
  <c r="Y11" i="13"/>
  <c r="Z11" i="13" s="1"/>
  <c r="Y15" i="13"/>
  <c r="Y19" i="13"/>
  <c r="Z19" i="13" s="1"/>
  <c r="R40" i="15"/>
  <c r="O40" i="15"/>
  <c r="L40" i="15"/>
  <c r="C40" i="15"/>
  <c r="B40" i="15" s="1"/>
  <c r="R72" i="15"/>
  <c r="O72" i="15"/>
  <c r="L72" i="15"/>
  <c r="C72" i="15"/>
  <c r="S72" i="15" l="1"/>
  <c r="S40" i="15"/>
  <c r="AL40" i="15"/>
  <c r="AN40" i="15" a="1"/>
  <c r="AN40" i="15" s="1"/>
  <c r="AL72" i="15"/>
  <c r="AN72" i="15" a="1"/>
  <c r="AN72" i="15" s="1"/>
  <c r="B72" i="15"/>
  <c r="R70" i="15"/>
  <c r="O70" i="15"/>
  <c r="L70" i="15"/>
  <c r="C70" i="15"/>
  <c r="B70" i="15" s="1"/>
  <c r="AL71" i="15"/>
  <c r="R71" i="15"/>
  <c r="O71" i="15"/>
  <c r="S71" i="15" s="1"/>
  <c r="L71" i="15"/>
  <c r="C71" i="15"/>
  <c r="B71" i="15" s="1"/>
  <c r="R66" i="15"/>
  <c r="O66" i="15"/>
  <c r="S66" i="15" s="1"/>
  <c r="L66" i="15"/>
  <c r="C66" i="15"/>
  <c r="S70" i="15" l="1"/>
  <c r="AL70" i="15"/>
  <c r="AN70" i="15" a="1"/>
  <c r="AN70" i="15" s="1"/>
  <c r="AN71" i="15" a="1"/>
  <c r="AN71" i="15" s="1"/>
  <c r="AL66" i="15"/>
  <c r="B66" i="15"/>
  <c r="AN66" i="15" s="1" a="1"/>
  <c r="AN66" i="15" s="1"/>
  <c r="AN138" i="15" l="1" a="1"/>
  <c r="AN138" i="15" s="1"/>
  <c r="AL138" i="15"/>
  <c r="AK138" i="15"/>
  <c r="R138" i="15"/>
  <c r="O138" i="15"/>
  <c r="S138" i="15" s="1"/>
  <c r="L138" i="15"/>
  <c r="C138" i="15"/>
  <c r="B138" i="15" s="1"/>
  <c r="AL137" i="15"/>
  <c r="R137" i="15"/>
  <c r="O137" i="15"/>
  <c r="L137" i="15"/>
  <c r="C137" i="15"/>
  <c r="B137" i="15" s="1"/>
  <c r="B19" i="13"/>
  <c r="S137" i="15" l="1"/>
  <c r="AN137" i="15" a="1"/>
  <c r="AN137" i="15" s="1"/>
  <c r="R37" i="15" l="1"/>
  <c r="O37" i="15"/>
  <c r="L37" i="15"/>
  <c r="C37" i="15"/>
  <c r="C38" i="15"/>
  <c r="L38" i="15"/>
  <c r="O38" i="15"/>
  <c r="AL38" i="15"/>
  <c r="S37" i="15" l="1"/>
  <c r="AL37" i="15"/>
  <c r="B37" i="15"/>
  <c r="AN37" i="15" s="1" a="1"/>
  <c r="AN37" i="15" s="1"/>
  <c r="B38" i="15"/>
  <c r="AN38" i="15" s="1" a="1"/>
  <c r="AN38" i="15" s="1"/>
  <c r="R136" i="15"/>
  <c r="O136" i="15"/>
  <c r="S136" i="15" s="1"/>
  <c r="L136" i="15"/>
  <c r="C136" i="15"/>
  <c r="B136" i="15" s="1"/>
  <c r="AL136" i="15" l="1"/>
  <c r="AN136" i="15" a="1"/>
  <c r="AN136" i="15" s="1"/>
  <c r="AL234" i="15"/>
  <c r="AL235" i="15"/>
  <c r="AL236" i="15"/>
  <c r="AL237" i="15"/>
  <c r="R233" i="15"/>
  <c r="R234" i="15"/>
  <c r="R235" i="15"/>
  <c r="R236" i="15"/>
  <c r="R237" i="15"/>
  <c r="O233" i="15"/>
  <c r="S233" i="15" s="1"/>
  <c r="O234" i="15"/>
  <c r="O235" i="15"/>
  <c r="O236" i="15"/>
  <c r="S236" i="15" s="1"/>
  <c r="O237" i="15"/>
  <c r="S237" i="15" s="1"/>
  <c r="L232" i="15"/>
  <c r="L233" i="15"/>
  <c r="L234" i="15"/>
  <c r="L235" i="15"/>
  <c r="L236" i="15"/>
  <c r="L237" i="15"/>
  <c r="C234" i="15"/>
  <c r="C235" i="15"/>
  <c r="C236" i="15"/>
  <c r="C237" i="15"/>
  <c r="B14" i="13"/>
  <c r="B15" i="13"/>
  <c r="B16" i="13"/>
  <c r="B17" i="13"/>
  <c r="B18" i="13"/>
  <c r="AL66" i="19"/>
  <c r="R66" i="19"/>
  <c r="O66" i="19"/>
  <c r="L66" i="19"/>
  <c r="C66" i="19"/>
  <c r="AN66" i="19" s="1" a="1"/>
  <c r="AN66" i="19" s="1"/>
  <c r="AL67" i="19"/>
  <c r="R67" i="19"/>
  <c r="O67" i="19"/>
  <c r="L67" i="19"/>
  <c r="C67" i="19"/>
  <c r="AN67" i="19" s="1" a="1"/>
  <c r="AN67" i="19" s="1"/>
  <c r="AL68" i="19"/>
  <c r="R68" i="19"/>
  <c r="O68" i="19"/>
  <c r="L68" i="19"/>
  <c r="C68" i="19"/>
  <c r="AN68" i="19" s="1" a="1"/>
  <c r="AN68" i="19" s="1"/>
  <c r="S235" i="15" l="1"/>
  <c r="S234" i="15"/>
  <c r="S67" i="19"/>
  <c r="S68" i="19"/>
  <c r="B237" i="15"/>
  <c r="AN237" i="15" s="1" a="1"/>
  <c r="AN237" i="15" s="1"/>
  <c r="B236" i="15"/>
  <c r="AN236" i="15" s="1" a="1"/>
  <c r="AN236" i="15" s="1"/>
  <c r="B235" i="15"/>
  <c r="AN235" i="15" s="1" a="1"/>
  <c r="AN235" i="15" s="1"/>
  <c r="B234" i="15"/>
  <c r="AN234" i="15" s="1" a="1"/>
  <c r="AN234" i="15" s="1"/>
  <c r="S66" i="19"/>
  <c r="AL65" i="19" l="1"/>
  <c r="R65" i="19"/>
  <c r="O65" i="19"/>
  <c r="L65" i="19"/>
  <c r="AN65" i="19" a="1"/>
  <c r="AN65" i="19" s="1"/>
  <c r="R64" i="19"/>
  <c r="O64" i="19"/>
  <c r="L64" i="19"/>
  <c r="C64" i="19"/>
  <c r="AN64" i="19" s="1" a="1"/>
  <c r="AN64" i="19" s="1"/>
  <c r="AL68" i="15"/>
  <c r="R68" i="15"/>
  <c r="O68" i="15"/>
  <c r="S68" i="15" s="1"/>
  <c r="L68" i="15"/>
  <c r="C68" i="15"/>
  <c r="B68" i="15" s="1"/>
  <c r="R67" i="15"/>
  <c r="O67" i="15"/>
  <c r="S67" i="15" s="1"/>
  <c r="L67" i="15"/>
  <c r="C67" i="15"/>
  <c r="B67" i="15" s="1"/>
  <c r="R69" i="15"/>
  <c r="O69" i="15"/>
  <c r="S69" i="15" s="1"/>
  <c r="L69" i="15"/>
  <c r="C69" i="15"/>
  <c r="B69" i="15" s="1"/>
  <c r="S65" i="19" l="1"/>
  <c r="AL64" i="19"/>
  <c r="S64" i="19"/>
  <c r="AL69" i="15"/>
  <c r="AN69" i="15" a="1"/>
  <c r="AN69" i="15" s="1"/>
  <c r="AL67" i="15"/>
  <c r="AN68" i="15" a="1"/>
  <c r="AN68" i="15" s="1"/>
  <c r="AN67" i="15" a="1"/>
  <c r="AN67" i="15" s="1"/>
  <c r="R64" i="15"/>
  <c r="O64" i="15"/>
  <c r="L64" i="15"/>
  <c r="C64" i="15"/>
  <c r="B64" i="15" s="1"/>
  <c r="R63" i="15"/>
  <c r="O63" i="15"/>
  <c r="L63" i="15"/>
  <c r="C63" i="15"/>
  <c r="B63" i="15" s="1"/>
  <c r="R65" i="15"/>
  <c r="O65" i="15"/>
  <c r="L65" i="15"/>
  <c r="C65" i="15"/>
  <c r="B65" i="15" s="1"/>
  <c r="R18" i="15"/>
  <c r="O18" i="15"/>
  <c r="S18" i="15" s="1"/>
  <c r="L18" i="15"/>
  <c r="C18" i="15"/>
  <c r="B18" i="15" s="1"/>
  <c r="AL20" i="15"/>
  <c r="R20" i="15"/>
  <c r="O20" i="15"/>
  <c r="L20" i="15"/>
  <c r="C20" i="15"/>
  <c r="B20" i="15" s="1"/>
  <c r="R19" i="15"/>
  <c r="O19" i="15"/>
  <c r="L19" i="15"/>
  <c r="C19" i="15"/>
  <c r="B19" i="15" s="1"/>
  <c r="C84" i="15"/>
  <c r="B84" i="15" s="1"/>
  <c r="L84" i="15"/>
  <c r="O84" i="15"/>
  <c r="R84" i="15"/>
  <c r="AK84" i="15"/>
  <c r="AL84" i="15"/>
  <c r="AN84" i="15" a="1"/>
  <c r="AN84" i="15" s="1"/>
  <c r="S84" i="15" l="1"/>
  <c r="S65" i="15"/>
  <c r="S63" i="15"/>
  <c r="S64" i="15"/>
  <c r="S19" i="15"/>
  <c r="S20" i="15"/>
  <c r="AN20" i="15" a="1"/>
  <c r="AN20" i="15" s="1"/>
  <c r="AL18" i="15"/>
  <c r="AL65" i="15"/>
  <c r="AL63" i="15"/>
  <c r="AL19" i="15"/>
  <c r="AL64" i="15"/>
  <c r="AN63" i="15" a="1"/>
  <c r="AN63" i="15" s="1"/>
  <c r="AN64" i="15" a="1"/>
  <c r="AN64" i="15" s="1"/>
  <c r="AN65" i="15" a="1"/>
  <c r="AN65" i="15" s="1"/>
  <c r="AN18" i="15" a="1"/>
  <c r="AN18" i="15" s="1"/>
  <c r="AN19" i="15" a="1"/>
  <c r="AN19" i="15" s="1"/>
  <c r="C79" i="19" l="1"/>
  <c r="C80" i="19"/>
  <c r="C78" i="19"/>
  <c r="C73" i="19"/>
  <c r="C74" i="19"/>
  <c r="C75" i="19"/>
  <c r="C76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9" i="19"/>
  <c r="C70" i="19"/>
  <c r="C72" i="19"/>
  <c r="B8" i="13"/>
  <c r="B9" i="13"/>
  <c r="B10" i="13"/>
  <c r="B11" i="13"/>
  <c r="B12" i="13"/>
  <c r="B13" i="13"/>
  <c r="B7" i="13"/>
  <c r="C211" i="15"/>
  <c r="B211" i="15" s="1"/>
  <c r="C212" i="15"/>
  <c r="B212" i="15" s="1"/>
  <c r="C213" i="15"/>
  <c r="B213" i="15" s="1"/>
  <c r="C214" i="15"/>
  <c r="B214" i="15" s="1"/>
  <c r="C215" i="15"/>
  <c r="B215" i="15" s="1"/>
  <c r="C216" i="15"/>
  <c r="B216" i="15" s="1"/>
  <c r="C217" i="15"/>
  <c r="B217" i="15" s="1"/>
  <c r="C218" i="15"/>
  <c r="B218" i="15" s="1"/>
  <c r="C219" i="15"/>
  <c r="B219" i="15" s="1"/>
  <c r="C220" i="15"/>
  <c r="B220" i="15" s="1"/>
  <c r="C221" i="15"/>
  <c r="B221" i="15" s="1"/>
  <c r="C222" i="15"/>
  <c r="B222" i="15" s="1"/>
  <c r="C223" i="15"/>
  <c r="B223" i="15" s="1"/>
  <c r="C224" i="15"/>
  <c r="B224" i="15" s="1"/>
  <c r="C225" i="15"/>
  <c r="B225" i="15" s="1"/>
  <c r="C226" i="15"/>
  <c r="B226" i="15" s="1"/>
  <c r="C227" i="15"/>
  <c r="B227" i="15" s="1"/>
  <c r="C228" i="15"/>
  <c r="B228" i="15" s="1"/>
  <c r="C229" i="15"/>
  <c r="B229" i="15" s="1"/>
  <c r="C230" i="15"/>
  <c r="B230" i="15" s="1"/>
  <c r="C231" i="15"/>
  <c r="B231" i="15" s="1"/>
  <c r="C232" i="15"/>
  <c r="B232" i="15" s="1"/>
  <c r="C233" i="15"/>
  <c r="B233" i="15" s="1"/>
  <c r="C238" i="15"/>
  <c r="B238" i="15" s="1"/>
  <c r="C210" i="15"/>
  <c r="B210" i="15" s="1"/>
  <c r="C188" i="15"/>
  <c r="B188" i="15" s="1"/>
  <c r="C189" i="15"/>
  <c r="B189" i="15" s="1"/>
  <c r="C190" i="15"/>
  <c r="B190" i="15" s="1"/>
  <c r="C191" i="15"/>
  <c r="B191" i="15" s="1"/>
  <c r="C192" i="15"/>
  <c r="B192" i="15" s="1"/>
  <c r="C193" i="15"/>
  <c r="B193" i="15" s="1"/>
  <c r="C194" i="15"/>
  <c r="B194" i="15" s="1"/>
  <c r="C195" i="15"/>
  <c r="B195" i="15" s="1"/>
  <c r="C196" i="15"/>
  <c r="B196" i="15" s="1"/>
  <c r="C197" i="15"/>
  <c r="B197" i="15" s="1"/>
  <c r="C198" i="15"/>
  <c r="B198" i="15" s="1"/>
  <c r="C199" i="15"/>
  <c r="B199" i="15" s="1"/>
  <c r="C200" i="15"/>
  <c r="B200" i="15" s="1"/>
  <c r="C201" i="15"/>
  <c r="B201" i="15" s="1"/>
  <c r="C202" i="15"/>
  <c r="B202" i="15" s="1"/>
  <c r="C203" i="15"/>
  <c r="B203" i="15" s="1"/>
  <c r="C204" i="15"/>
  <c r="B204" i="15" s="1"/>
  <c r="C205" i="15"/>
  <c r="B205" i="15" s="1"/>
  <c r="C206" i="15"/>
  <c r="B206" i="15" s="1"/>
  <c r="C207" i="15"/>
  <c r="B207" i="15" s="1"/>
  <c r="C208" i="15"/>
  <c r="B208" i="15" s="1"/>
  <c r="C187" i="15"/>
  <c r="B187" i="15" s="1"/>
  <c r="C169" i="15"/>
  <c r="B169" i="15" s="1"/>
  <c r="C170" i="15"/>
  <c r="B170" i="15" s="1"/>
  <c r="C171" i="15"/>
  <c r="B171" i="15" s="1"/>
  <c r="C172" i="15"/>
  <c r="B172" i="15" s="1"/>
  <c r="C173" i="15"/>
  <c r="B173" i="15" s="1"/>
  <c r="C174" i="15"/>
  <c r="B174" i="15" s="1"/>
  <c r="C175" i="15"/>
  <c r="B175" i="15" s="1"/>
  <c r="C176" i="15"/>
  <c r="B176" i="15" s="1"/>
  <c r="C177" i="15"/>
  <c r="B177" i="15" s="1"/>
  <c r="C178" i="15"/>
  <c r="B178" i="15" s="1"/>
  <c r="C179" i="15"/>
  <c r="B179" i="15" s="1"/>
  <c r="C180" i="15"/>
  <c r="B180" i="15" s="1"/>
  <c r="C181" i="15"/>
  <c r="B181" i="15" s="1"/>
  <c r="C182" i="15"/>
  <c r="B182" i="15" s="1"/>
  <c r="C183" i="15"/>
  <c r="B183" i="15" s="1"/>
  <c r="C184" i="15"/>
  <c r="B184" i="15" s="1"/>
  <c r="C185" i="15"/>
  <c r="B185" i="15" s="1"/>
  <c r="C168" i="15"/>
  <c r="B168" i="15" s="1"/>
  <c r="C142" i="15"/>
  <c r="B142" i="15" s="1"/>
  <c r="C143" i="15"/>
  <c r="B143" i="15" s="1"/>
  <c r="C144" i="15"/>
  <c r="B144" i="15" s="1"/>
  <c r="C145" i="15"/>
  <c r="B145" i="15" s="1"/>
  <c r="C146" i="15"/>
  <c r="B146" i="15" s="1"/>
  <c r="C147" i="15"/>
  <c r="B147" i="15" s="1"/>
  <c r="C148" i="15"/>
  <c r="B148" i="15" s="1"/>
  <c r="C149" i="15"/>
  <c r="B149" i="15" s="1"/>
  <c r="C150" i="15"/>
  <c r="B150" i="15" s="1"/>
  <c r="C151" i="15"/>
  <c r="B151" i="15" s="1"/>
  <c r="C152" i="15"/>
  <c r="B152" i="15" s="1"/>
  <c r="C153" i="15"/>
  <c r="B153" i="15" s="1"/>
  <c r="C154" i="15"/>
  <c r="B154" i="15" s="1"/>
  <c r="C155" i="15"/>
  <c r="B155" i="15" s="1"/>
  <c r="C156" i="15"/>
  <c r="B156" i="15" s="1"/>
  <c r="C157" i="15"/>
  <c r="B157" i="15" s="1"/>
  <c r="C158" i="15"/>
  <c r="B158" i="15" s="1"/>
  <c r="C159" i="15"/>
  <c r="B159" i="15" s="1"/>
  <c r="C160" i="15"/>
  <c r="B160" i="15" s="1"/>
  <c r="C161" i="15"/>
  <c r="B161" i="15" s="1"/>
  <c r="C162" i="15"/>
  <c r="B162" i="15" s="1"/>
  <c r="C163" i="15"/>
  <c r="B163" i="15" s="1"/>
  <c r="C164" i="15"/>
  <c r="B164" i="15" s="1"/>
  <c r="C165" i="15"/>
  <c r="B165" i="15" s="1"/>
  <c r="C166" i="15"/>
  <c r="B166" i="15" s="1"/>
  <c r="C141" i="15"/>
  <c r="B141" i="15" s="1"/>
  <c r="C112" i="15"/>
  <c r="B112" i="15" s="1"/>
  <c r="C113" i="15"/>
  <c r="B113" i="15" s="1"/>
  <c r="C114" i="15"/>
  <c r="B114" i="15" s="1"/>
  <c r="C115" i="15"/>
  <c r="B115" i="15" s="1"/>
  <c r="C116" i="15"/>
  <c r="B116" i="15" s="1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5" i="15"/>
  <c r="B125" i="15" s="1"/>
  <c r="C126" i="15"/>
  <c r="B126" i="15" s="1"/>
  <c r="C127" i="15"/>
  <c r="B127" i="15" s="1"/>
  <c r="C128" i="15"/>
  <c r="B128" i="15" s="1"/>
  <c r="C129" i="15"/>
  <c r="B129" i="15" s="1"/>
  <c r="C130" i="15"/>
  <c r="B130" i="15" s="1"/>
  <c r="C131" i="15"/>
  <c r="B131" i="15" s="1"/>
  <c r="C132" i="15"/>
  <c r="B132" i="15" s="1"/>
  <c r="C133" i="15"/>
  <c r="B133" i="15" s="1"/>
  <c r="C134" i="15"/>
  <c r="B134" i="15" s="1"/>
  <c r="C135" i="15"/>
  <c r="B135" i="15" s="1"/>
  <c r="C139" i="15"/>
  <c r="B139" i="15" s="1"/>
  <c r="C111" i="15"/>
  <c r="B111" i="15" s="1"/>
  <c r="C88" i="15"/>
  <c r="B88" i="15" s="1"/>
  <c r="C89" i="15"/>
  <c r="B89" i="15" s="1"/>
  <c r="C90" i="15"/>
  <c r="B90" i="15" s="1"/>
  <c r="C91" i="15"/>
  <c r="B91" i="15" s="1"/>
  <c r="C92" i="15"/>
  <c r="B92" i="15" s="1"/>
  <c r="C93" i="15"/>
  <c r="B93" i="15" s="1"/>
  <c r="C94" i="15"/>
  <c r="B94" i="15" s="1"/>
  <c r="C95" i="15"/>
  <c r="B95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3" i="15"/>
  <c r="B103" i="15" s="1"/>
  <c r="C104" i="15"/>
  <c r="B104" i="15" s="1"/>
  <c r="C105" i="15"/>
  <c r="B105" i="15" s="1"/>
  <c r="C106" i="15"/>
  <c r="B106" i="15" s="1"/>
  <c r="C107" i="15"/>
  <c r="B107" i="15" s="1"/>
  <c r="C108" i="15"/>
  <c r="B108" i="15" s="1"/>
  <c r="C109" i="15"/>
  <c r="B109" i="15" s="1"/>
  <c r="C87" i="15"/>
  <c r="B87" i="15" s="1"/>
  <c r="C76" i="15"/>
  <c r="B76" i="15" s="1"/>
  <c r="C77" i="15"/>
  <c r="B77" i="15" s="1"/>
  <c r="C78" i="15"/>
  <c r="C79" i="15"/>
  <c r="B79" i="15" s="1"/>
  <c r="C80" i="15"/>
  <c r="B80" i="15" s="1"/>
  <c r="C81" i="15"/>
  <c r="B81" i="15" s="1"/>
  <c r="C82" i="15"/>
  <c r="C83" i="15"/>
  <c r="B83" i="15" s="1"/>
  <c r="C85" i="15"/>
  <c r="B85" i="15" s="1"/>
  <c r="C75" i="15"/>
  <c r="C44" i="15"/>
  <c r="C45" i="15"/>
  <c r="C46" i="15"/>
  <c r="C47" i="15"/>
  <c r="B47" i="15" s="1"/>
  <c r="C48" i="15"/>
  <c r="B48" i="15" s="1"/>
  <c r="C49" i="15"/>
  <c r="C50" i="15"/>
  <c r="C51" i="15"/>
  <c r="B51" i="15" s="1"/>
  <c r="C52" i="15"/>
  <c r="C53" i="15"/>
  <c r="C54" i="15"/>
  <c r="C55" i="15"/>
  <c r="B55" i="15" s="1"/>
  <c r="C56" i="15"/>
  <c r="B56" i="15" s="1"/>
  <c r="C57" i="15"/>
  <c r="C58" i="15"/>
  <c r="C59" i="15"/>
  <c r="B59" i="15" s="1"/>
  <c r="C60" i="15"/>
  <c r="C61" i="15"/>
  <c r="C62" i="15"/>
  <c r="C73" i="15"/>
  <c r="B73" i="15" s="1"/>
  <c r="C43" i="15"/>
  <c r="C29" i="15"/>
  <c r="B29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9" i="15"/>
  <c r="B39" i="15" s="1"/>
  <c r="C41" i="15"/>
  <c r="B41" i="15" s="1"/>
  <c r="C8" i="15"/>
  <c r="C9" i="15"/>
  <c r="B9" i="15" s="1"/>
  <c r="C10" i="15"/>
  <c r="B10" i="15" s="1"/>
  <c r="C11" i="15"/>
  <c r="C12" i="15"/>
  <c r="C13" i="15"/>
  <c r="B13" i="15" s="1"/>
  <c r="C14" i="15"/>
  <c r="B14" i="15" s="1"/>
  <c r="C15" i="15"/>
  <c r="C16" i="15"/>
  <c r="C21" i="15"/>
  <c r="C17" i="15"/>
  <c r="B17" i="15" s="1"/>
  <c r="A40" i="15" l="1"/>
  <c r="A72" i="15"/>
  <c r="A235" i="15"/>
  <c r="A234" i="15"/>
  <c r="A236" i="15"/>
  <c r="A70" i="15"/>
  <c r="A71" i="15"/>
  <c r="A65" i="15"/>
  <c r="A66" i="15"/>
  <c r="A69" i="15"/>
  <c r="A67" i="15"/>
  <c r="A68" i="15"/>
  <c r="A73" i="15"/>
  <c r="A138" i="15"/>
  <c r="A137" i="15"/>
  <c r="A21" i="15"/>
  <c r="A18" i="15"/>
  <c r="A19" i="15"/>
  <c r="A20" i="15"/>
  <c r="A37" i="15"/>
  <c r="A38" i="15"/>
  <c r="A136" i="15"/>
  <c r="A66" i="19"/>
  <c r="A67" i="19"/>
  <c r="A68" i="19"/>
  <c r="A65" i="19"/>
  <c r="A64" i="19"/>
  <c r="A64" i="15"/>
  <c r="A63" i="15"/>
  <c r="A79" i="19"/>
  <c r="A74" i="19"/>
  <c r="A19" i="19"/>
  <c r="A23" i="19"/>
  <c r="A27" i="19"/>
  <c r="A31" i="19"/>
  <c r="A35" i="19"/>
  <c r="A39" i="19"/>
  <c r="A43" i="19"/>
  <c r="A47" i="19"/>
  <c r="A51" i="19"/>
  <c r="A55" i="19"/>
  <c r="A59" i="19"/>
  <c r="A18" i="19"/>
  <c r="A14" i="19"/>
  <c r="A10" i="19"/>
  <c r="A34" i="19"/>
  <c r="A50" i="19"/>
  <c r="A62" i="19"/>
  <c r="A70" i="19"/>
  <c r="A80" i="19"/>
  <c r="A75" i="19"/>
  <c r="A20" i="19"/>
  <c r="A24" i="19"/>
  <c r="A28" i="19"/>
  <c r="A32" i="19"/>
  <c r="A36" i="19"/>
  <c r="A40" i="19"/>
  <c r="A44" i="19"/>
  <c r="A48" i="19"/>
  <c r="A52" i="19"/>
  <c r="A56" i="19"/>
  <c r="A60" i="19"/>
  <c r="A63" i="19"/>
  <c r="A17" i="19"/>
  <c r="A13" i="19"/>
  <c r="A9" i="19"/>
  <c r="A73" i="19"/>
  <c r="A26" i="19"/>
  <c r="A38" i="19"/>
  <c r="A46" i="19"/>
  <c r="A54" i="19"/>
  <c r="A11" i="19"/>
  <c r="A78" i="19"/>
  <c r="A76" i="19"/>
  <c r="A21" i="19"/>
  <c r="A25" i="19"/>
  <c r="A29" i="19"/>
  <c r="A33" i="19"/>
  <c r="A37" i="19"/>
  <c r="A41" i="19"/>
  <c r="A45" i="19"/>
  <c r="A49" i="19"/>
  <c r="A53" i="19"/>
  <c r="A57" i="19"/>
  <c r="A61" i="19"/>
  <c r="A69" i="19"/>
  <c r="A16" i="19"/>
  <c r="A12" i="19"/>
  <c r="A72" i="19"/>
  <c r="A22" i="19"/>
  <c r="A30" i="19"/>
  <c r="A42" i="19"/>
  <c r="A58" i="19"/>
  <c r="A15" i="19"/>
  <c r="A85" i="15"/>
  <c r="A84" i="15"/>
  <c r="B8" i="15"/>
  <c r="A212" i="15"/>
  <c r="A216" i="15"/>
  <c r="A220" i="15"/>
  <c r="A224" i="15"/>
  <c r="A228" i="15"/>
  <c r="A232" i="15"/>
  <c r="A238" i="15"/>
  <c r="A190" i="15"/>
  <c r="A194" i="15"/>
  <c r="A198" i="15"/>
  <c r="A202" i="15"/>
  <c r="A204" i="15"/>
  <c r="A207" i="15"/>
  <c r="A179" i="15"/>
  <c r="A183" i="15"/>
  <c r="A170" i="15"/>
  <c r="A174" i="15"/>
  <c r="A168" i="15"/>
  <c r="A145" i="15"/>
  <c r="A149" i="15"/>
  <c r="A153" i="15"/>
  <c r="A157" i="15"/>
  <c r="A161" i="15"/>
  <c r="A112" i="15"/>
  <c r="A116" i="15"/>
  <c r="A120" i="15"/>
  <c r="A124" i="15"/>
  <c r="A128" i="15"/>
  <c r="A132" i="15"/>
  <c r="A139" i="15"/>
  <c r="A90" i="15"/>
  <c r="A94" i="15"/>
  <c r="A98" i="15"/>
  <c r="A102" i="15"/>
  <c r="A106" i="15"/>
  <c r="A87" i="15"/>
  <c r="A79" i="15"/>
  <c r="A83" i="15"/>
  <c r="A45" i="15"/>
  <c r="A49" i="15"/>
  <c r="A53" i="15"/>
  <c r="A57" i="15"/>
  <c r="A61" i="15"/>
  <c r="A24" i="15"/>
  <c r="A32" i="15"/>
  <c r="A36" i="15"/>
  <c r="A10" i="15"/>
  <c r="A14" i="15"/>
  <c r="A213" i="15"/>
  <c r="A217" i="15"/>
  <c r="A221" i="15"/>
  <c r="A225" i="15"/>
  <c r="A229" i="15"/>
  <c r="A233" i="15"/>
  <c r="A210" i="15"/>
  <c r="A191" i="15"/>
  <c r="A195" i="15"/>
  <c r="A199" i="15"/>
  <c r="A205" i="15"/>
  <c r="A208" i="15"/>
  <c r="A180" i="15"/>
  <c r="A184" i="15"/>
  <c r="A171" i="15"/>
  <c r="A175" i="15"/>
  <c r="A142" i="15"/>
  <c r="A146" i="15"/>
  <c r="A150" i="15"/>
  <c r="A154" i="15"/>
  <c r="A158" i="15"/>
  <c r="A162" i="15"/>
  <c r="A165" i="15"/>
  <c r="A113" i="15"/>
  <c r="A117" i="15"/>
  <c r="A215" i="15"/>
  <c r="A164" i="15"/>
  <c r="A91" i="15"/>
  <c r="A108" i="15"/>
  <c r="A47" i="15"/>
  <c r="A33" i="15"/>
  <c r="A23" i="15"/>
  <c r="A143" i="15"/>
  <c r="A131" i="15"/>
  <c r="A92" i="15"/>
  <c r="A103" i="15"/>
  <c r="A75" i="15"/>
  <c r="A59" i="15"/>
  <c r="A29" i="15"/>
  <c r="A193" i="15"/>
  <c r="A182" i="15"/>
  <c r="A152" i="15"/>
  <c r="A115" i="15"/>
  <c r="A127" i="15"/>
  <c r="A99" i="15"/>
  <c r="A44" i="15"/>
  <c r="A25" i="15"/>
  <c r="A12" i="15"/>
  <c r="A218" i="15"/>
  <c r="A226" i="15"/>
  <c r="A192" i="15"/>
  <c r="A200" i="15"/>
  <c r="A206" i="15"/>
  <c r="A172" i="15"/>
  <c r="A159" i="15"/>
  <c r="A121" i="15"/>
  <c r="A111" i="15"/>
  <c r="A48" i="15"/>
  <c r="A43" i="15"/>
  <c r="A16" i="15"/>
  <c r="A211" i="15"/>
  <c r="A227" i="15"/>
  <c r="A144" i="15"/>
  <c r="A133" i="15"/>
  <c r="A93" i="15"/>
  <c r="A76" i="15"/>
  <c r="A50" i="15"/>
  <c r="A60" i="15"/>
  <c r="A39" i="15"/>
  <c r="A214" i="15"/>
  <c r="A222" i="15"/>
  <c r="A230" i="15"/>
  <c r="A188" i="15"/>
  <c r="A196" i="15"/>
  <c r="A203" i="15"/>
  <c r="A187" i="15"/>
  <c r="A185" i="15"/>
  <c r="A176" i="15"/>
  <c r="A147" i="15"/>
  <c r="A155" i="15"/>
  <c r="A163" i="15"/>
  <c r="A166" i="15"/>
  <c r="A118" i="15"/>
  <c r="A123" i="15"/>
  <c r="A129" i="15"/>
  <c r="A134" i="15"/>
  <c r="A89" i="15"/>
  <c r="A95" i="15"/>
  <c r="A100" i="15"/>
  <c r="A105" i="15"/>
  <c r="A77" i="15"/>
  <c r="A82" i="15"/>
  <c r="A46" i="15"/>
  <c r="A51" i="15"/>
  <c r="A56" i="15"/>
  <c r="A62" i="15"/>
  <c r="A26" i="15"/>
  <c r="A31" i="15"/>
  <c r="A41" i="15"/>
  <c r="A13" i="15"/>
  <c r="A9" i="15"/>
  <c r="A223" i="15"/>
  <c r="A231" i="15"/>
  <c r="A189" i="15"/>
  <c r="A197" i="15"/>
  <c r="A178" i="15"/>
  <c r="A169" i="15"/>
  <c r="A177" i="15"/>
  <c r="A148" i="15"/>
  <c r="A156" i="15"/>
  <c r="A141" i="15"/>
  <c r="A119" i="15"/>
  <c r="A125" i="15"/>
  <c r="A130" i="15"/>
  <c r="A135" i="15"/>
  <c r="A96" i="15"/>
  <c r="A101" i="15"/>
  <c r="A107" i="15"/>
  <c r="A78" i="15"/>
  <c r="A52" i="15"/>
  <c r="A58" i="15"/>
  <c r="A27" i="15"/>
  <c r="A15" i="15"/>
  <c r="A181" i="15"/>
  <c r="A151" i="15"/>
  <c r="A114" i="15"/>
  <c r="A126" i="15"/>
  <c r="A97" i="15"/>
  <c r="A109" i="15"/>
  <c r="A80" i="15"/>
  <c r="A54" i="15"/>
  <c r="A34" i="15"/>
  <c r="A11" i="15"/>
  <c r="A219" i="15"/>
  <c r="A237" i="15"/>
  <c r="A201" i="15"/>
  <c r="A173" i="15"/>
  <c r="A160" i="15"/>
  <c r="A122" i="15"/>
  <c r="A88" i="15"/>
  <c r="A104" i="15"/>
  <c r="A81" i="15"/>
  <c r="A55" i="15"/>
  <c r="A30" i="15"/>
  <c r="A35" i="15"/>
  <c r="A17" i="15"/>
  <c r="B16" i="15"/>
  <c r="B12" i="15"/>
  <c r="B43" i="15"/>
  <c r="B60" i="15"/>
  <c r="B52" i="15"/>
  <c r="B44" i="15"/>
  <c r="B82" i="15"/>
  <c r="B78" i="15"/>
  <c r="B15" i="15"/>
  <c r="B11" i="15"/>
  <c r="B75" i="15"/>
  <c r="B21" i="15"/>
  <c r="B62" i="15"/>
  <c r="B58" i="15"/>
  <c r="B54" i="15"/>
  <c r="B50" i="15"/>
  <c r="B46" i="15"/>
  <c r="B61" i="15"/>
  <c r="B57" i="15"/>
  <c r="B53" i="15"/>
  <c r="B49" i="15"/>
  <c r="B45" i="15"/>
  <c r="AN131" i="15" a="1"/>
  <c r="AN131" i="15" s="1"/>
  <c r="R131" i="15"/>
  <c r="O131" i="15"/>
  <c r="L131" i="15"/>
  <c r="AN130" i="15" a="1"/>
  <c r="AN130" i="15" s="1"/>
  <c r="AL130" i="15"/>
  <c r="R130" i="15"/>
  <c r="O130" i="15"/>
  <c r="L130" i="15"/>
  <c r="AN133" i="15" a="1"/>
  <c r="AN133" i="15" s="1"/>
  <c r="R133" i="15"/>
  <c r="O133" i="15"/>
  <c r="L133" i="15"/>
  <c r="AN132" i="15" a="1"/>
  <c r="AN132" i="15" s="1"/>
  <c r="AL132" i="15"/>
  <c r="R132" i="15"/>
  <c r="O132" i="15"/>
  <c r="S132" i="15" s="1"/>
  <c r="L132" i="15"/>
  <c r="AN83" i="15" a="1"/>
  <c r="AN83" i="15" s="1"/>
  <c r="R83" i="15"/>
  <c r="O83" i="15"/>
  <c r="S83" i="15" s="1"/>
  <c r="L83" i="15"/>
  <c r="S133" i="15" l="1"/>
  <c r="S130" i="15"/>
  <c r="S131" i="15"/>
  <c r="AL133" i="15"/>
  <c r="AL83" i="15"/>
  <c r="AL131" i="15"/>
  <c r="AN36" i="15" a="1"/>
  <c r="AN36" i="15" s="1"/>
  <c r="R36" i="15"/>
  <c r="O36" i="15"/>
  <c r="L36" i="15"/>
  <c r="AN34" i="15" a="1"/>
  <c r="AN34" i="15" s="1"/>
  <c r="R34" i="15"/>
  <c r="O34" i="15"/>
  <c r="S34" i="15" s="1"/>
  <c r="L34" i="15"/>
  <c r="AN33" i="15" a="1"/>
  <c r="AN33" i="15" s="1"/>
  <c r="AL33" i="15"/>
  <c r="R33" i="15"/>
  <c r="O33" i="15"/>
  <c r="L33" i="15"/>
  <c r="AN35" i="15" a="1"/>
  <c r="AN35" i="15" s="1"/>
  <c r="AL35" i="15"/>
  <c r="R35" i="15"/>
  <c r="O35" i="15"/>
  <c r="S35" i="15" s="1"/>
  <c r="L35" i="15"/>
  <c r="AN32" i="15" a="1"/>
  <c r="AN32" i="15" s="1"/>
  <c r="R32" i="15"/>
  <c r="O32" i="15"/>
  <c r="S32" i="15" s="1"/>
  <c r="L32" i="15"/>
  <c r="AN39" i="15" a="1"/>
  <c r="AN39" i="15" s="1"/>
  <c r="R39" i="15"/>
  <c r="O39" i="15"/>
  <c r="S39" i="15" s="1"/>
  <c r="L39" i="15"/>
  <c r="AN29" i="15" a="1"/>
  <c r="AN29" i="15" s="1"/>
  <c r="AL29" i="15"/>
  <c r="R29" i="15"/>
  <c r="O29" i="15"/>
  <c r="L29" i="15"/>
  <c r="AN30" i="15" a="1"/>
  <c r="AN30" i="15" s="1"/>
  <c r="R30" i="15"/>
  <c r="O30" i="15"/>
  <c r="L30" i="15"/>
  <c r="AN26" i="15" a="1"/>
  <c r="AN26" i="15" s="1"/>
  <c r="AL26" i="15"/>
  <c r="R26" i="15"/>
  <c r="O26" i="15"/>
  <c r="S26" i="15" s="1"/>
  <c r="L26" i="15"/>
  <c r="AN27" i="15" a="1"/>
  <c r="AN27" i="15" s="1"/>
  <c r="AL27" i="15"/>
  <c r="R27" i="15"/>
  <c r="O27" i="15"/>
  <c r="L27" i="15"/>
  <c r="AN28" i="15" a="1"/>
  <c r="AN28" i="15" s="1"/>
  <c r="AL28" i="15"/>
  <c r="R28" i="15"/>
  <c r="O28" i="15"/>
  <c r="S28" i="15" s="1"/>
  <c r="L28" i="15"/>
  <c r="AN228" i="15" a="1"/>
  <c r="AN228" i="15" s="1"/>
  <c r="AL228" i="15"/>
  <c r="R228" i="15"/>
  <c r="O228" i="15"/>
  <c r="L228" i="15"/>
  <c r="AN227" i="15" a="1"/>
  <c r="AN227" i="15" s="1"/>
  <c r="AL227" i="15"/>
  <c r="R227" i="15"/>
  <c r="O227" i="15"/>
  <c r="S227" i="15" s="1"/>
  <c r="L227" i="15"/>
  <c r="AN226" i="15" a="1"/>
  <c r="AN226" i="15" s="1"/>
  <c r="AL226" i="15"/>
  <c r="R226" i="15"/>
  <c r="O226" i="15"/>
  <c r="L226" i="15"/>
  <c r="AN222" i="15" a="1"/>
  <c r="AN222" i="15" s="1"/>
  <c r="AL222" i="15"/>
  <c r="R222" i="15"/>
  <c r="O222" i="15"/>
  <c r="S222" i="15" s="1"/>
  <c r="L222" i="15"/>
  <c r="AN221" i="15" a="1"/>
  <c r="AN221" i="15" s="1"/>
  <c r="AL221" i="15"/>
  <c r="R221" i="15"/>
  <c r="O221" i="15"/>
  <c r="L221" i="15"/>
  <c r="AN224" i="15" a="1"/>
  <c r="AN224" i="15" s="1"/>
  <c r="AL224" i="15"/>
  <c r="R224" i="15"/>
  <c r="O224" i="15"/>
  <c r="S224" i="15" s="1"/>
  <c r="L224" i="15"/>
  <c r="AN223" i="15" a="1"/>
  <c r="AN223" i="15" s="1"/>
  <c r="AL223" i="15"/>
  <c r="R223" i="15"/>
  <c r="O223" i="15"/>
  <c r="L223" i="15"/>
  <c r="AN229" i="15" a="1"/>
  <c r="AN229" i="15" s="1"/>
  <c r="AL229" i="15"/>
  <c r="R229" i="15"/>
  <c r="O229" i="15"/>
  <c r="S229" i="15" s="1"/>
  <c r="L229" i="15"/>
  <c r="AN225" i="15" a="1"/>
  <c r="AN225" i="15" s="1"/>
  <c r="AL225" i="15"/>
  <c r="R225" i="15"/>
  <c r="O225" i="15"/>
  <c r="L225" i="15"/>
  <c r="AN230" i="15" a="1"/>
  <c r="AN230" i="15" s="1"/>
  <c r="AL230" i="15"/>
  <c r="R230" i="15"/>
  <c r="O230" i="15"/>
  <c r="S230" i="15" s="1"/>
  <c r="L230" i="15"/>
  <c r="AN180" i="15" a="1"/>
  <c r="AN180" i="15" s="1"/>
  <c r="R180" i="15"/>
  <c r="O180" i="15"/>
  <c r="S180" i="15" s="1"/>
  <c r="L180" i="15"/>
  <c r="AN179" i="15" a="1"/>
  <c r="AN179" i="15" s="1"/>
  <c r="R179" i="15"/>
  <c r="O179" i="15"/>
  <c r="S179" i="15" s="1"/>
  <c r="L179" i="15"/>
  <c r="AN182" i="15" a="1"/>
  <c r="AN182" i="15" s="1"/>
  <c r="R182" i="15"/>
  <c r="O182" i="15"/>
  <c r="S182" i="15" s="1"/>
  <c r="L182" i="15"/>
  <c r="AN181" i="15" a="1"/>
  <c r="AN181" i="15" s="1"/>
  <c r="AL181" i="15"/>
  <c r="R181" i="15"/>
  <c r="O181" i="15"/>
  <c r="L181" i="15"/>
  <c r="AN178" i="15" a="1"/>
  <c r="AN178" i="15" s="1"/>
  <c r="R178" i="15"/>
  <c r="O178" i="15"/>
  <c r="L178" i="15"/>
  <c r="AN177" i="15" a="1"/>
  <c r="AN177" i="15" s="1"/>
  <c r="R177" i="15"/>
  <c r="O177" i="15"/>
  <c r="L177" i="15"/>
  <c r="AN183" i="15" a="1"/>
  <c r="AN183" i="15" s="1"/>
  <c r="AL183" i="15"/>
  <c r="AK183" i="15"/>
  <c r="R183" i="15"/>
  <c r="O183" i="15"/>
  <c r="L183" i="15"/>
  <c r="O172" i="15"/>
  <c r="L172" i="15"/>
  <c r="AN173" i="15" a="1"/>
  <c r="AN173" i="15" s="1"/>
  <c r="AL173" i="15"/>
  <c r="R173" i="15"/>
  <c r="O173" i="15"/>
  <c r="S173" i="15" s="1"/>
  <c r="L173" i="15"/>
  <c r="AN172" i="15" a="1"/>
  <c r="AN172" i="15" s="1"/>
  <c r="R172" i="15"/>
  <c r="AN171" i="15" a="1"/>
  <c r="AN171" i="15" s="1"/>
  <c r="AL171" i="15"/>
  <c r="R171" i="15"/>
  <c r="O171" i="15"/>
  <c r="L171" i="15"/>
  <c r="AN170" i="15" a="1"/>
  <c r="AN170" i="15" s="1"/>
  <c r="R170" i="15"/>
  <c r="O170" i="15"/>
  <c r="L170" i="15"/>
  <c r="AN175" i="15" a="1"/>
  <c r="AN175" i="15" s="1"/>
  <c r="AL175" i="15"/>
  <c r="R175" i="15"/>
  <c r="O175" i="15"/>
  <c r="S175" i="15" s="1"/>
  <c r="L175" i="15"/>
  <c r="AN174" i="15" a="1"/>
  <c r="AN174" i="15" s="1"/>
  <c r="R174" i="15"/>
  <c r="O174" i="15"/>
  <c r="S174" i="15" s="1"/>
  <c r="L174" i="15"/>
  <c r="AN220" i="15" a="1"/>
  <c r="AN220" i="15" s="1"/>
  <c r="AL220" i="15"/>
  <c r="R220" i="15"/>
  <c r="O220" i="15"/>
  <c r="L220" i="15"/>
  <c r="AN164" i="15" a="1"/>
  <c r="AN164" i="15" s="1"/>
  <c r="AL164" i="15"/>
  <c r="R164" i="15"/>
  <c r="O164" i="15"/>
  <c r="S164" i="15" s="1"/>
  <c r="L164" i="15"/>
  <c r="AN163" i="15" a="1"/>
  <c r="AN163" i="15" s="1"/>
  <c r="R163" i="15"/>
  <c r="O163" i="15"/>
  <c r="S163" i="15" s="1"/>
  <c r="L163" i="15"/>
  <c r="AN162" i="15" a="1"/>
  <c r="AN162" i="15" s="1"/>
  <c r="AL162" i="15"/>
  <c r="R162" i="15"/>
  <c r="O162" i="15"/>
  <c r="L162" i="15"/>
  <c r="AN161" i="15" a="1"/>
  <c r="AN161" i="15" s="1"/>
  <c r="AL161" i="15"/>
  <c r="R161" i="15"/>
  <c r="O161" i="15"/>
  <c r="S161" i="15" s="1"/>
  <c r="L161" i="15"/>
  <c r="AN160" i="15" a="1"/>
  <c r="AN160" i="15" s="1"/>
  <c r="R160" i="15"/>
  <c r="O160" i="15"/>
  <c r="S160" i="15" s="1"/>
  <c r="L160" i="15"/>
  <c r="AN159" i="15" a="1"/>
  <c r="AN159" i="15" s="1"/>
  <c r="AL159" i="15"/>
  <c r="R159" i="15"/>
  <c r="O159" i="15"/>
  <c r="L159" i="15"/>
  <c r="AN202" i="15" a="1"/>
  <c r="AN202" i="15" s="1"/>
  <c r="R202" i="15"/>
  <c r="O202" i="15"/>
  <c r="L202" i="15"/>
  <c r="AN201" i="15" a="1"/>
  <c r="AN201" i="15" s="1"/>
  <c r="R201" i="15"/>
  <c r="O201" i="15"/>
  <c r="L201" i="15"/>
  <c r="AN200" i="15" a="1"/>
  <c r="AN200" i="15" s="1"/>
  <c r="R200" i="15"/>
  <c r="O200" i="15"/>
  <c r="L200" i="15"/>
  <c r="AN204" i="15" a="1"/>
  <c r="AN204" i="15" s="1"/>
  <c r="R204" i="15"/>
  <c r="O204" i="15"/>
  <c r="L204" i="15"/>
  <c r="AN203" i="15" a="1"/>
  <c r="AN203" i="15" s="1"/>
  <c r="AL203" i="15"/>
  <c r="R203" i="15"/>
  <c r="O203" i="15"/>
  <c r="S203" i="15" s="1"/>
  <c r="L203" i="15"/>
  <c r="AN206" i="15" a="1"/>
  <c r="AN206" i="15" s="1"/>
  <c r="AL206" i="15"/>
  <c r="R206" i="15"/>
  <c r="O206" i="15"/>
  <c r="L206" i="15"/>
  <c r="AN205" i="15" a="1"/>
  <c r="AN205" i="15" s="1"/>
  <c r="AL205" i="15"/>
  <c r="R205" i="15"/>
  <c r="O205" i="15"/>
  <c r="S205" i="15" s="1"/>
  <c r="L205" i="15"/>
  <c r="AN156" i="15" a="1"/>
  <c r="AN156" i="15" s="1"/>
  <c r="R156" i="15"/>
  <c r="O156" i="15"/>
  <c r="S156" i="15" s="1"/>
  <c r="L156" i="15"/>
  <c r="AN155" i="15" a="1"/>
  <c r="AN155" i="15" s="1"/>
  <c r="AL155" i="15"/>
  <c r="R155" i="15"/>
  <c r="O155" i="15"/>
  <c r="L155" i="15"/>
  <c r="AN154" i="15" a="1"/>
  <c r="AN154" i="15" s="1"/>
  <c r="AL154" i="15"/>
  <c r="R154" i="15"/>
  <c r="O154" i="15"/>
  <c r="S154" i="15" s="1"/>
  <c r="L154" i="15"/>
  <c r="AN153" i="15" a="1"/>
  <c r="AN153" i="15" s="1"/>
  <c r="R153" i="15"/>
  <c r="O153" i="15"/>
  <c r="S153" i="15" s="1"/>
  <c r="L153" i="15"/>
  <c r="AN152" i="15" a="1"/>
  <c r="AN152" i="15" s="1"/>
  <c r="AL152" i="15"/>
  <c r="R152" i="15"/>
  <c r="O152" i="15"/>
  <c r="L152" i="15"/>
  <c r="AN151" i="15" a="1"/>
  <c r="AN151" i="15" s="1"/>
  <c r="R151" i="15"/>
  <c r="O151" i="15"/>
  <c r="L151" i="15"/>
  <c r="AN158" i="15" a="1"/>
  <c r="AN158" i="15" s="1"/>
  <c r="R158" i="15"/>
  <c r="O158" i="15"/>
  <c r="L158" i="15"/>
  <c r="AN157" i="15" a="1"/>
  <c r="AN157" i="15" s="1"/>
  <c r="R157" i="15"/>
  <c r="O157" i="15"/>
  <c r="L157" i="15"/>
  <c r="AN127" i="15" a="1"/>
  <c r="AN127" i="15" s="1"/>
  <c r="AL127" i="15"/>
  <c r="R127" i="15"/>
  <c r="O127" i="15"/>
  <c r="S127" i="15" s="1"/>
  <c r="L127" i="15"/>
  <c r="AN126" i="15" a="1"/>
  <c r="AN126" i="15" s="1"/>
  <c r="AL126" i="15"/>
  <c r="R126" i="15"/>
  <c r="O126" i="15"/>
  <c r="L126" i="15"/>
  <c r="AN125" i="15" a="1"/>
  <c r="AN125" i="15" s="1"/>
  <c r="AL125" i="15"/>
  <c r="R125" i="15"/>
  <c r="O125" i="15"/>
  <c r="S125" i="15" s="1"/>
  <c r="L125" i="15"/>
  <c r="AN124" i="15" a="1"/>
  <c r="AN124" i="15" s="1"/>
  <c r="R124" i="15"/>
  <c r="O124" i="15"/>
  <c r="S124" i="15" s="1"/>
  <c r="L124" i="15"/>
  <c r="AN129" i="15" a="1"/>
  <c r="AN129" i="15" s="1"/>
  <c r="R129" i="15"/>
  <c r="O129" i="15"/>
  <c r="S129" i="15" s="1"/>
  <c r="L129" i="15"/>
  <c r="AN128" i="15" a="1"/>
  <c r="AN128" i="15" s="1"/>
  <c r="R128" i="15"/>
  <c r="O128" i="15"/>
  <c r="S128" i="15" s="1"/>
  <c r="L128" i="15"/>
  <c r="AN121" i="15" a="1"/>
  <c r="AN121" i="15" s="1"/>
  <c r="R121" i="15"/>
  <c r="O121" i="15"/>
  <c r="S121" i="15" s="1"/>
  <c r="L121" i="15"/>
  <c r="AN120" i="15" a="1"/>
  <c r="AN120" i="15" s="1"/>
  <c r="R120" i="15"/>
  <c r="O120" i="15"/>
  <c r="S120" i="15" s="1"/>
  <c r="L120" i="15"/>
  <c r="AN119" i="15" a="1"/>
  <c r="AN119" i="15" s="1"/>
  <c r="R119" i="15"/>
  <c r="O119" i="15"/>
  <c r="S119" i="15" s="1"/>
  <c r="L119" i="15"/>
  <c r="AN118" i="15" a="1"/>
  <c r="AN118" i="15" s="1"/>
  <c r="R118" i="15"/>
  <c r="O118" i="15"/>
  <c r="S118" i="15" s="1"/>
  <c r="L118" i="15"/>
  <c r="AN123" i="15" a="1"/>
  <c r="AN123" i="15" s="1"/>
  <c r="R123" i="15"/>
  <c r="O123" i="15"/>
  <c r="S123" i="15" s="1"/>
  <c r="L123" i="15"/>
  <c r="AN122" i="15" a="1"/>
  <c r="AN122" i="15" s="1"/>
  <c r="R122" i="15"/>
  <c r="O122" i="15"/>
  <c r="S122" i="15" s="1"/>
  <c r="L122" i="15"/>
  <c r="AN107" i="15" a="1"/>
  <c r="AN107" i="15" s="1"/>
  <c r="AL107" i="15"/>
  <c r="R107" i="15"/>
  <c r="O107" i="15"/>
  <c r="L107" i="15"/>
  <c r="AN106" i="15" a="1"/>
  <c r="AN106" i="15" s="1"/>
  <c r="R106" i="15"/>
  <c r="O106" i="15"/>
  <c r="L106" i="15"/>
  <c r="AN105" i="15" a="1"/>
  <c r="AN105" i="15" s="1"/>
  <c r="R105" i="15"/>
  <c r="O105" i="15"/>
  <c r="L105" i="15"/>
  <c r="AN102" i="15" a="1"/>
  <c r="AN102" i="15" s="1"/>
  <c r="R102" i="15"/>
  <c r="O102" i="15"/>
  <c r="L102" i="15"/>
  <c r="AN101" i="15" a="1"/>
  <c r="AN101" i="15" s="1"/>
  <c r="R101" i="15"/>
  <c r="O101" i="15"/>
  <c r="L101" i="15"/>
  <c r="AN100" i="15" a="1"/>
  <c r="AN100" i="15" s="1"/>
  <c r="R100" i="15"/>
  <c r="O100" i="15"/>
  <c r="L100" i="15"/>
  <c r="AN99" i="15" a="1"/>
  <c r="AN99" i="15" s="1"/>
  <c r="R99" i="15"/>
  <c r="O99" i="15"/>
  <c r="L99" i="15"/>
  <c r="AN104" i="15" a="1"/>
  <c r="AN104" i="15" s="1"/>
  <c r="R104" i="15"/>
  <c r="O104" i="15"/>
  <c r="L104" i="15"/>
  <c r="AN103" i="15" a="1"/>
  <c r="AN103" i="15" s="1"/>
  <c r="R103" i="15"/>
  <c r="O103" i="15"/>
  <c r="L103" i="15"/>
  <c r="AN62" i="19" a="1"/>
  <c r="AN62" i="19" s="1"/>
  <c r="AL62" i="19"/>
  <c r="R62" i="19"/>
  <c r="O62" i="19"/>
  <c r="L62" i="19"/>
  <c r="AN61" i="19" a="1"/>
  <c r="AN61" i="19" s="1"/>
  <c r="R61" i="19"/>
  <c r="O61" i="19"/>
  <c r="L61" i="19"/>
  <c r="AN80" i="15" a="1"/>
  <c r="AN80" i="15" s="1"/>
  <c r="AL80" i="15"/>
  <c r="R80" i="15"/>
  <c r="O80" i="15"/>
  <c r="L80" i="15"/>
  <c r="AN79" i="15" a="1"/>
  <c r="AN79" i="15" s="1"/>
  <c r="AL79" i="15"/>
  <c r="R79" i="15"/>
  <c r="O79" i="15"/>
  <c r="S79" i="15" s="1"/>
  <c r="L79" i="15"/>
  <c r="AN81" i="15" a="1"/>
  <c r="AN81" i="15" s="1"/>
  <c r="R81" i="15"/>
  <c r="O81" i="15"/>
  <c r="S81" i="15" s="1"/>
  <c r="L81" i="15"/>
  <c r="AN58" i="15" a="1"/>
  <c r="AN58" i="15" s="1"/>
  <c r="AL58" i="15"/>
  <c r="R58" i="15"/>
  <c r="O58" i="15"/>
  <c r="L58" i="15"/>
  <c r="AN57" i="15" a="1"/>
  <c r="AN57" i="15" s="1"/>
  <c r="R57" i="15"/>
  <c r="O57" i="15"/>
  <c r="L57" i="15"/>
  <c r="AN56" i="15" a="1"/>
  <c r="AN56" i="15" s="1"/>
  <c r="R56" i="15"/>
  <c r="O56" i="15"/>
  <c r="L56" i="15"/>
  <c r="AN59" i="15" a="1"/>
  <c r="AN59" i="15" s="1"/>
  <c r="R59" i="15"/>
  <c r="O59" i="15"/>
  <c r="L59" i="15"/>
  <c r="AN54" i="15" a="1"/>
  <c r="AN54" i="15" s="1"/>
  <c r="R54" i="15"/>
  <c r="O54" i="15"/>
  <c r="L54" i="15"/>
  <c r="AN53" i="15" a="1"/>
  <c r="AN53" i="15" s="1"/>
  <c r="R53" i="15"/>
  <c r="O53" i="15"/>
  <c r="L53" i="15"/>
  <c r="AN60" i="15" a="1"/>
  <c r="AN60" i="15" s="1"/>
  <c r="AL60" i="15"/>
  <c r="R60" i="15"/>
  <c r="O60" i="15"/>
  <c r="S60" i="15" s="1"/>
  <c r="L60" i="15"/>
  <c r="AN55" i="15" a="1"/>
  <c r="AN55" i="15" s="1"/>
  <c r="R55" i="15"/>
  <c r="O55" i="15"/>
  <c r="S55" i="15" s="1"/>
  <c r="L55" i="15"/>
  <c r="AN61" i="15" a="1"/>
  <c r="AN61" i="15" s="1"/>
  <c r="R61" i="15"/>
  <c r="O61" i="15"/>
  <c r="S61" i="15" s="1"/>
  <c r="L61" i="15"/>
  <c r="AN16" i="15" a="1"/>
  <c r="AN16" i="15" s="1"/>
  <c r="R16" i="15"/>
  <c r="O16" i="15"/>
  <c r="S16" i="15" s="1"/>
  <c r="L16" i="15"/>
  <c r="AN17" i="15" a="1"/>
  <c r="AN17" i="15" s="1"/>
  <c r="R17" i="15"/>
  <c r="O17" i="15"/>
  <c r="S17" i="15" s="1"/>
  <c r="L17" i="15"/>
  <c r="AN14" i="15" a="1"/>
  <c r="AN14" i="15" s="1"/>
  <c r="R14" i="15"/>
  <c r="O14" i="15"/>
  <c r="S14" i="15" s="1"/>
  <c r="L14" i="15"/>
  <c r="AN15" i="15" a="1"/>
  <c r="AN15" i="15" s="1"/>
  <c r="R15" i="15"/>
  <c r="O15" i="15"/>
  <c r="S15" i="15" s="1"/>
  <c r="L15" i="15"/>
  <c r="AN13" i="15" a="1"/>
  <c r="AN13" i="15" s="1"/>
  <c r="AL13" i="15"/>
  <c r="R13" i="15"/>
  <c r="O13" i="15"/>
  <c r="L13" i="15"/>
  <c r="AN11" i="15" a="1"/>
  <c r="AN11" i="15" s="1"/>
  <c r="AL11" i="15"/>
  <c r="R11" i="15"/>
  <c r="O11" i="15"/>
  <c r="S11" i="15" s="1"/>
  <c r="L11" i="15"/>
  <c r="S27" i="15" l="1"/>
  <c r="S36" i="15"/>
  <c r="S53" i="15"/>
  <c r="S54" i="15"/>
  <c r="S59" i="15"/>
  <c r="S56" i="15"/>
  <c r="S57" i="15"/>
  <c r="S58" i="15"/>
  <c r="S103" i="15"/>
  <c r="S104" i="15"/>
  <c r="S99" i="15"/>
  <c r="S100" i="15"/>
  <c r="S101" i="15"/>
  <c r="S102" i="15"/>
  <c r="S105" i="15"/>
  <c r="S106" i="15"/>
  <c r="S107" i="15"/>
  <c r="S157" i="15"/>
  <c r="S158" i="15"/>
  <c r="S151" i="15"/>
  <c r="S152" i="15"/>
  <c r="S206" i="15"/>
  <c r="S162" i="15"/>
  <c r="S170" i="15"/>
  <c r="S171" i="15"/>
  <c r="S172" i="15"/>
  <c r="S177" i="15"/>
  <c r="S178" i="15"/>
  <c r="S181" i="15"/>
  <c r="S223" i="15"/>
  <c r="S226" i="15"/>
  <c r="S33" i="15"/>
  <c r="S80" i="15"/>
  <c r="S126" i="15"/>
  <c r="S155" i="15"/>
  <c r="S204" i="15"/>
  <c r="S200" i="15"/>
  <c r="S201" i="15"/>
  <c r="S202" i="15"/>
  <c r="S159" i="15"/>
  <c r="S220" i="15"/>
  <c r="S183" i="15"/>
  <c r="S225" i="15"/>
  <c r="S221" i="15"/>
  <c r="S228" i="15"/>
  <c r="S30" i="15"/>
  <c r="S29" i="15"/>
  <c r="S13" i="15"/>
  <c r="AL39" i="15"/>
  <c r="AL204" i="15"/>
  <c r="AL163" i="15"/>
  <c r="AL17" i="15"/>
  <c r="AL61" i="19"/>
  <c r="AL16" i="15"/>
  <c r="AL61" i="15"/>
  <c r="AL128" i="15"/>
  <c r="AL129" i="15"/>
  <c r="AL36" i="15"/>
  <c r="S61" i="19"/>
  <c r="S62" i="19"/>
  <c r="AL200" i="15"/>
  <c r="AL201" i="15"/>
  <c r="AL202" i="15"/>
  <c r="AL174" i="15"/>
  <c r="AL170" i="15"/>
  <c r="AL172" i="15"/>
  <c r="AL177" i="15"/>
  <c r="AL178" i="15"/>
  <c r="AL182" i="15"/>
  <c r="AL179" i="15"/>
  <c r="AL180" i="15"/>
  <c r="AL157" i="15"/>
  <c r="AL158" i="15"/>
  <c r="AL151" i="15"/>
  <c r="AL153" i="15"/>
  <c r="AL156" i="15"/>
  <c r="AL160" i="15"/>
  <c r="AL81" i="15"/>
  <c r="AL30" i="15"/>
  <c r="AL32" i="15"/>
  <c r="AL34" i="15"/>
  <c r="AL122" i="15"/>
  <c r="AL123" i="15"/>
  <c r="AL118" i="15"/>
  <c r="AL119" i="15"/>
  <c r="AL120" i="15"/>
  <c r="AL121" i="15"/>
  <c r="AL124" i="15"/>
  <c r="AL103" i="15"/>
  <c r="AL104" i="15"/>
  <c r="AL99" i="15"/>
  <c r="AL100" i="15"/>
  <c r="AL101" i="15"/>
  <c r="AL102" i="15"/>
  <c r="AL105" i="15"/>
  <c r="AL106" i="15"/>
  <c r="AL54" i="15"/>
  <c r="AL57" i="15"/>
  <c r="AL59" i="15"/>
  <c r="AL56" i="15"/>
  <c r="AL55" i="15"/>
  <c r="AL53" i="15"/>
  <c r="AL15" i="15"/>
  <c r="AL14" i="15"/>
  <c r="AL9" i="19" l="1"/>
  <c r="AL10" i="19"/>
  <c r="AL12" i="19"/>
  <c r="AL13" i="19"/>
  <c r="AL14" i="19"/>
  <c r="AL15" i="19"/>
  <c r="AL16" i="19"/>
  <c r="AL17" i="19"/>
  <c r="AL18" i="19"/>
  <c r="AL20" i="19"/>
  <c r="AL21" i="19"/>
  <c r="AL22" i="19"/>
  <c r="AL23" i="19"/>
  <c r="AL24" i="19"/>
  <c r="AL25" i="19"/>
  <c r="AL26" i="19"/>
  <c r="AL27" i="19"/>
  <c r="AL28" i="19"/>
  <c r="AL29" i="19"/>
  <c r="AL30" i="19"/>
  <c r="AL32" i="19"/>
  <c r="AL33" i="19"/>
  <c r="AL34" i="19"/>
  <c r="AL36" i="19"/>
  <c r="AL37" i="19"/>
  <c r="AL38" i="19"/>
  <c r="AL39" i="19"/>
  <c r="AL40" i="19"/>
  <c r="AL41" i="19"/>
  <c r="AL42" i="19"/>
  <c r="AL44" i="19"/>
  <c r="AL45" i="19"/>
  <c r="AL46" i="19"/>
  <c r="AL47" i="19"/>
  <c r="AL48" i="19"/>
  <c r="AL49" i="19"/>
  <c r="AL50" i="19"/>
  <c r="AL52" i="19"/>
  <c r="AL53" i="19"/>
  <c r="AL54" i="19"/>
  <c r="AL55" i="19"/>
  <c r="AL56" i="19"/>
  <c r="AL57" i="19"/>
  <c r="AL58" i="19"/>
  <c r="AL60" i="19"/>
  <c r="AL63" i="19"/>
  <c r="AK69" i="19"/>
  <c r="AL69" i="19"/>
  <c r="R188" i="15"/>
  <c r="R187" i="15"/>
  <c r="O187" i="15"/>
  <c r="L187" i="15"/>
  <c r="R168" i="15"/>
  <c r="O168" i="15"/>
  <c r="AN165" i="15" a="1"/>
  <c r="AN165" i="15" s="1"/>
  <c r="AL165" i="15"/>
  <c r="R165" i="15"/>
  <c r="O165" i="15"/>
  <c r="L165" i="15"/>
  <c r="R111" i="15"/>
  <c r="O111" i="15"/>
  <c r="O87" i="15"/>
  <c r="R88" i="15"/>
  <c r="R87" i="15"/>
  <c r="R75" i="15"/>
  <c r="O75" i="15"/>
  <c r="O43" i="15"/>
  <c r="R43" i="15"/>
  <c r="R23" i="15"/>
  <c r="O23" i="15"/>
  <c r="L23" i="15"/>
  <c r="N22" i="15"/>
  <c r="O9" i="15"/>
  <c r="O10" i="15"/>
  <c r="O12" i="15"/>
  <c r="O21" i="15"/>
  <c r="S21" i="15" s="1"/>
  <c r="O24" i="15"/>
  <c r="O25" i="15"/>
  <c r="O31" i="15"/>
  <c r="O41" i="15"/>
  <c r="O44" i="15"/>
  <c r="O45" i="15"/>
  <c r="O46" i="15"/>
  <c r="O47" i="15"/>
  <c r="O48" i="15"/>
  <c r="O49" i="15"/>
  <c r="O50" i="15"/>
  <c r="O51" i="15"/>
  <c r="O52" i="15"/>
  <c r="O62" i="15"/>
  <c r="O73" i="15"/>
  <c r="O76" i="15"/>
  <c r="O77" i="15"/>
  <c r="O78" i="15"/>
  <c r="O82" i="15"/>
  <c r="O85" i="15"/>
  <c r="O88" i="15"/>
  <c r="O89" i="15"/>
  <c r="O90" i="15"/>
  <c r="O91" i="15"/>
  <c r="O92" i="15"/>
  <c r="O93" i="15"/>
  <c r="O94" i="15"/>
  <c r="O95" i="15"/>
  <c r="O96" i="15"/>
  <c r="O97" i="15"/>
  <c r="O98" i="15"/>
  <c r="O108" i="15"/>
  <c r="O109" i="15"/>
  <c r="O112" i="15"/>
  <c r="O113" i="15"/>
  <c r="O114" i="15"/>
  <c r="O115" i="15"/>
  <c r="O116" i="15"/>
  <c r="O117" i="15"/>
  <c r="O134" i="15"/>
  <c r="O135" i="15"/>
  <c r="O139" i="15"/>
  <c r="O141" i="15"/>
  <c r="O142" i="15"/>
  <c r="O143" i="15"/>
  <c r="O144" i="15"/>
  <c r="O145" i="15"/>
  <c r="O146" i="15"/>
  <c r="O147" i="15"/>
  <c r="O148" i="15"/>
  <c r="O149" i="15"/>
  <c r="O150" i="15"/>
  <c r="O166" i="15"/>
  <c r="O169" i="15"/>
  <c r="O176" i="15"/>
  <c r="O184" i="15"/>
  <c r="O185" i="15"/>
  <c r="O188" i="15"/>
  <c r="O189" i="15"/>
  <c r="O190" i="15"/>
  <c r="O191" i="15"/>
  <c r="O192" i="15"/>
  <c r="O193" i="15"/>
  <c r="O194" i="15"/>
  <c r="O195" i="15"/>
  <c r="O196" i="15"/>
  <c r="O197" i="15"/>
  <c r="O198" i="15"/>
  <c r="O199" i="15"/>
  <c r="O207" i="15"/>
  <c r="O208" i="15"/>
  <c r="O210" i="15"/>
  <c r="O211" i="15"/>
  <c r="O212" i="15"/>
  <c r="O213" i="15"/>
  <c r="O214" i="15"/>
  <c r="O215" i="15"/>
  <c r="O216" i="15"/>
  <c r="O217" i="15"/>
  <c r="O218" i="15"/>
  <c r="O219" i="15"/>
  <c r="O231" i="15"/>
  <c r="O232" i="15"/>
  <c r="O238" i="15"/>
  <c r="O8" i="15"/>
  <c r="R9" i="15"/>
  <c r="R10" i="15"/>
  <c r="R12" i="15"/>
  <c r="R21" i="15"/>
  <c r="R24" i="15"/>
  <c r="R25" i="15"/>
  <c r="R31" i="15"/>
  <c r="R41" i="15"/>
  <c r="R44" i="15"/>
  <c r="R45" i="15"/>
  <c r="R46" i="15"/>
  <c r="R47" i="15"/>
  <c r="R48" i="15"/>
  <c r="R49" i="15"/>
  <c r="R50" i="15"/>
  <c r="R51" i="15"/>
  <c r="R52" i="15"/>
  <c r="R62" i="15"/>
  <c r="R73" i="15"/>
  <c r="R76" i="15"/>
  <c r="R77" i="15"/>
  <c r="R78" i="15"/>
  <c r="R82" i="15"/>
  <c r="R85" i="15"/>
  <c r="R89" i="15"/>
  <c r="R90" i="15"/>
  <c r="R91" i="15"/>
  <c r="R92" i="15"/>
  <c r="R93" i="15"/>
  <c r="R94" i="15"/>
  <c r="R95" i="15"/>
  <c r="R96" i="15"/>
  <c r="R97" i="15"/>
  <c r="R98" i="15"/>
  <c r="R108" i="15"/>
  <c r="R109" i="15"/>
  <c r="R112" i="15"/>
  <c r="R113" i="15"/>
  <c r="R114" i="15"/>
  <c r="R115" i="15"/>
  <c r="R116" i="15"/>
  <c r="R117" i="15"/>
  <c r="R134" i="15"/>
  <c r="R135" i="15"/>
  <c r="R139" i="15"/>
  <c r="R141" i="15"/>
  <c r="R142" i="15"/>
  <c r="R143" i="15"/>
  <c r="R144" i="15"/>
  <c r="R145" i="15"/>
  <c r="R146" i="15"/>
  <c r="R147" i="15"/>
  <c r="R148" i="15"/>
  <c r="R149" i="15"/>
  <c r="R150" i="15"/>
  <c r="R166" i="15"/>
  <c r="R169" i="15"/>
  <c r="R176" i="15"/>
  <c r="R184" i="15"/>
  <c r="R185" i="15"/>
  <c r="R189" i="15"/>
  <c r="R190" i="15"/>
  <c r="R191" i="15"/>
  <c r="R192" i="15"/>
  <c r="R193" i="15"/>
  <c r="R194" i="15"/>
  <c r="R195" i="15"/>
  <c r="R196" i="15"/>
  <c r="R197" i="15"/>
  <c r="R198" i="15"/>
  <c r="R199" i="15"/>
  <c r="R207" i="15"/>
  <c r="R208" i="15"/>
  <c r="R210" i="15"/>
  <c r="R211" i="15"/>
  <c r="R212" i="15"/>
  <c r="R213" i="15"/>
  <c r="R214" i="15"/>
  <c r="R215" i="15"/>
  <c r="R216" i="15"/>
  <c r="R217" i="15"/>
  <c r="R218" i="15"/>
  <c r="R219" i="15"/>
  <c r="R231" i="15"/>
  <c r="R232" i="15"/>
  <c r="R238" i="15"/>
  <c r="R8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79" i="19"/>
  <c r="O79" i="19"/>
  <c r="R80" i="19"/>
  <c r="O80" i="19"/>
  <c r="R78" i="19"/>
  <c r="O78" i="19"/>
  <c r="R76" i="19"/>
  <c r="O76" i="19"/>
  <c r="R75" i="19"/>
  <c r="O75" i="19"/>
  <c r="R74" i="19"/>
  <c r="O74" i="19"/>
  <c r="R73" i="19"/>
  <c r="O73" i="19"/>
  <c r="R72" i="19"/>
  <c r="O72" i="19"/>
  <c r="R69" i="19"/>
  <c r="O69" i="19"/>
  <c r="R70" i="19"/>
  <c r="O59" i="19"/>
  <c r="R8" i="19"/>
  <c r="O8" i="19"/>
  <c r="P21" i="20"/>
  <c r="M21" i="20"/>
  <c r="P20" i="20"/>
  <c r="M20" i="20"/>
  <c r="P18" i="20"/>
  <c r="M18" i="20"/>
  <c r="P17" i="20"/>
  <c r="M17" i="20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S188" i="15" l="1"/>
  <c r="S165" i="15"/>
  <c r="S88" i="15"/>
  <c r="S238" i="15"/>
  <c r="S218" i="15"/>
  <c r="S214" i="15"/>
  <c r="S198" i="15"/>
  <c r="S194" i="15"/>
  <c r="S190" i="15"/>
  <c r="S184" i="15"/>
  <c r="S150" i="15"/>
  <c r="S146" i="15"/>
  <c r="S142" i="15"/>
  <c r="S134" i="15"/>
  <c r="S114" i="15"/>
  <c r="S108" i="15"/>
  <c r="S95" i="15"/>
  <c r="S91" i="15"/>
  <c r="S85" i="15"/>
  <c r="S76" i="15"/>
  <c r="S51" i="15"/>
  <c r="S47" i="15"/>
  <c r="S41" i="15"/>
  <c r="S232" i="15"/>
  <c r="S217" i="15"/>
  <c r="S213" i="15"/>
  <c r="S208" i="15"/>
  <c r="S197" i="15"/>
  <c r="S193" i="15"/>
  <c r="S189" i="15"/>
  <c r="S176" i="15"/>
  <c r="S149" i="15"/>
  <c r="S145" i="15"/>
  <c r="S117" i="15"/>
  <c r="S113" i="15"/>
  <c r="S98" i="15"/>
  <c r="S94" i="15"/>
  <c r="S90" i="15"/>
  <c r="S82" i="15"/>
  <c r="S73" i="15"/>
  <c r="S50" i="15"/>
  <c r="S46" i="15"/>
  <c r="S31" i="15"/>
  <c r="S231" i="15"/>
  <c r="S216" i="15"/>
  <c r="S212" i="15"/>
  <c r="S207" i="15"/>
  <c r="S196" i="15"/>
  <c r="S192" i="15"/>
  <c r="S169" i="15"/>
  <c r="S148" i="15"/>
  <c r="S144" i="15"/>
  <c r="S139" i="15"/>
  <c r="S116" i="15"/>
  <c r="S112" i="15"/>
  <c r="S97" i="15"/>
  <c r="S93" i="15"/>
  <c r="S89" i="15"/>
  <c r="S78" i="15"/>
  <c r="S62" i="15"/>
  <c r="S49" i="15"/>
  <c r="S45" i="15"/>
  <c r="S219" i="15"/>
  <c r="S215" i="15"/>
  <c r="S211" i="15"/>
  <c r="S199" i="15"/>
  <c r="S195" i="15"/>
  <c r="S191" i="15"/>
  <c r="S185" i="15"/>
  <c r="S166" i="15"/>
  <c r="S147" i="15"/>
  <c r="S143" i="15"/>
  <c r="S135" i="15"/>
  <c r="S115" i="15"/>
  <c r="S109" i="15"/>
  <c r="S96" i="15"/>
  <c r="S92" i="15"/>
  <c r="S77" i="15"/>
  <c r="S52" i="15"/>
  <c r="S48" i="15"/>
  <c r="S44" i="15"/>
  <c r="S25" i="15"/>
  <c r="S24" i="15"/>
  <c r="S12" i="15"/>
  <c r="S10" i="15"/>
  <c r="S9" i="15"/>
  <c r="S69" i="19"/>
  <c r="AL59" i="19"/>
  <c r="AL51" i="19"/>
  <c r="AL43" i="19"/>
  <c r="AL35" i="19"/>
  <c r="AL31" i="19"/>
  <c r="AL19" i="19"/>
  <c r="AL11" i="19"/>
  <c r="R209" i="15"/>
  <c r="O74" i="15"/>
  <c r="O42" i="15"/>
  <c r="R140" i="15"/>
  <c r="R186" i="15"/>
  <c r="R86" i="15"/>
  <c r="R42" i="15"/>
  <c r="O209" i="15"/>
  <c r="O110" i="15"/>
  <c r="O22" i="15"/>
  <c r="O140" i="15"/>
  <c r="R167" i="15"/>
  <c r="R110" i="15"/>
  <c r="R74" i="15"/>
  <c r="O186" i="15"/>
  <c r="O167" i="15"/>
  <c r="O86" i="15"/>
  <c r="P11" i="21"/>
  <c r="P9" i="21"/>
  <c r="P8" i="21"/>
  <c r="P16" i="21"/>
  <c r="P15" i="21"/>
  <c r="P14" i="21"/>
  <c r="P13" i="21"/>
  <c r="P21" i="21"/>
  <c r="P20" i="21"/>
  <c r="P19" i="21"/>
  <c r="P18" i="21"/>
  <c r="P26" i="21"/>
  <c r="P25" i="21"/>
  <c r="P24" i="21"/>
  <c r="P23" i="21"/>
  <c r="P31" i="21"/>
  <c r="P30" i="21"/>
  <c r="P29" i="21"/>
  <c r="P28" i="21"/>
  <c r="M31" i="21"/>
  <c r="M30" i="21"/>
  <c r="M29" i="21"/>
  <c r="M28" i="21"/>
  <c r="M26" i="21"/>
  <c r="M25" i="21"/>
  <c r="M24" i="21"/>
  <c r="M23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AN97" i="15" l="1" a="1"/>
  <c r="AN97" i="15" s="1"/>
  <c r="L97" i="15"/>
  <c r="AN96" i="15" a="1"/>
  <c r="AN96" i="15" s="1"/>
  <c r="AL96" i="15"/>
  <c r="L96" i="15"/>
  <c r="AN95" i="15" a="1"/>
  <c r="AN95" i="15" s="1"/>
  <c r="AL95" i="15"/>
  <c r="L95" i="15"/>
  <c r="AN94" i="15" a="1"/>
  <c r="AN94" i="15" s="1"/>
  <c r="AL94" i="15"/>
  <c r="L94" i="15"/>
  <c r="AN93" i="15" a="1"/>
  <c r="AN93" i="15" s="1"/>
  <c r="AL93" i="15"/>
  <c r="L93" i="15"/>
  <c r="AL97" i="15" l="1"/>
  <c r="AN145" i="15" l="1" a="1"/>
  <c r="AN145" i="15" s="1"/>
  <c r="AL145" i="15"/>
  <c r="L145" i="15"/>
  <c r="AN144" i="15" a="1"/>
  <c r="AN144" i="15" s="1"/>
  <c r="L144" i="15"/>
  <c r="AL144" i="15" l="1"/>
  <c r="R9" i="19" l="1"/>
  <c r="R10" i="19"/>
  <c r="R11" i="19"/>
  <c r="R12" i="19"/>
  <c r="R13" i="19"/>
  <c r="R14" i="19"/>
  <c r="R15" i="19"/>
  <c r="R16" i="19"/>
  <c r="R17" i="19"/>
  <c r="R18" i="19"/>
  <c r="R19" i="19"/>
  <c r="R20" i="19"/>
  <c r="R21" i="19"/>
  <c r="R22" i="19"/>
  <c r="R23" i="19"/>
  <c r="R24" i="19"/>
  <c r="R25" i="19"/>
  <c r="R26" i="19"/>
  <c r="R27" i="19"/>
  <c r="R28" i="19"/>
  <c r="R29" i="19"/>
  <c r="R30" i="19"/>
  <c r="R31" i="19"/>
  <c r="R32" i="19"/>
  <c r="R33" i="19"/>
  <c r="R34" i="19"/>
  <c r="R35" i="19"/>
  <c r="R36" i="19"/>
  <c r="R37" i="19"/>
  <c r="R38" i="19"/>
  <c r="R39" i="19"/>
  <c r="R40" i="19"/>
  <c r="R41" i="19"/>
  <c r="R42" i="19"/>
  <c r="R43" i="19"/>
  <c r="R44" i="19"/>
  <c r="R45" i="19"/>
  <c r="R46" i="19"/>
  <c r="R47" i="19"/>
  <c r="R48" i="19"/>
  <c r="R49" i="19"/>
  <c r="R50" i="19"/>
  <c r="R51" i="19"/>
  <c r="R52" i="19"/>
  <c r="R53" i="19"/>
  <c r="R54" i="19"/>
  <c r="R55" i="19"/>
  <c r="R56" i="19"/>
  <c r="R57" i="19"/>
  <c r="R58" i="19"/>
  <c r="R59" i="19"/>
  <c r="S59" i="19" s="1"/>
  <c r="R60" i="19"/>
  <c r="R63" i="19"/>
  <c r="O9" i="19"/>
  <c r="O10" i="19"/>
  <c r="O11" i="19"/>
  <c r="O12" i="19"/>
  <c r="O13" i="19"/>
  <c r="O14" i="19"/>
  <c r="O15" i="19"/>
  <c r="O16" i="19"/>
  <c r="O17" i="19"/>
  <c r="O18" i="19"/>
  <c r="O19" i="19"/>
  <c r="O20" i="19"/>
  <c r="O21" i="19"/>
  <c r="O22" i="19"/>
  <c r="O23" i="19"/>
  <c r="O24" i="19"/>
  <c r="O25" i="19"/>
  <c r="O26" i="19"/>
  <c r="O27" i="19"/>
  <c r="O28" i="19"/>
  <c r="O29" i="19"/>
  <c r="O30" i="19"/>
  <c r="O31" i="19"/>
  <c r="O32" i="19"/>
  <c r="O33" i="19"/>
  <c r="O34" i="19"/>
  <c r="O35" i="19"/>
  <c r="O36" i="19"/>
  <c r="O37" i="19"/>
  <c r="O38" i="19"/>
  <c r="O39" i="19"/>
  <c r="O40" i="19"/>
  <c r="O41" i="19"/>
  <c r="O42" i="19"/>
  <c r="O43" i="19"/>
  <c r="O44" i="19"/>
  <c r="O45" i="19"/>
  <c r="O46" i="19"/>
  <c r="O47" i="19"/>
  <c r="O48" i="19"/>
  <c r="O49" i="19"/>
  <c r="O50" i="19"/>
  <c r="O51" i="19"/>
  <c r="O52" i="19"/>
  <c r="O53" i="19"/>
  <c r="O54" i="19"/>
  <c r="O55" i="19"/>
  <c r="O56" i="19"/>
  <c r="O57" i="19"/>
  <c r="O58" i="19"/>
  <c r="O60" i="19"/>
  <c r="O63" i="19"/>
  <c r="O70" i="19"/>
  <c r="S63" i="19" l="1"/>
  <c r="S57" i="19"/>
  <c r="S53" i="19"/>
  <c r="S49" i="19"/>
  <c r="S45" i="19"/>
  <c r="S41" i="19"/>
  <c r="S37" i="19"/>
  <c r="S33" i="19"/>
  <c r="S29" i="19"/>
  <c r="S25" i="19"/>
  <c r="S21" i="19"/>
  <c r="S17" i="19"/>
  <c r="S13" i="19"/>
  <c r="S9" i="19"/>
  <c r="S58" i="19"/>
  <c r="S54" i="19"/>
  <c r="S50" i="19"/>
  <c r="S46" i="19"/>
  <c r="S42" i="19"/>
  <c r="S38" i="19"/>
  <c r="S34" i="19"/>
  <c r="S30" i="19"/>
  <c r="S26" i="19"/>
  <c r="S14" i="19"/>
  <c r="S10" i="19"/>
  <c r="S52" i="19"/>
  <c r="S44" i="19"/>
  <c r="S36" i="19"/>
  <c r="S28" i="19"/>
  <c r="S20" i="19"/>
  <c r="S16" i="19"/>
  <c r="S12" i="19"/>
  <c r="S56" i="19"/>
  <c r="S48" i="19"/>
  <c r="S40" i="19"/>
  <c r="S32" i="19"/>
  <c r="S24" i="19"/>
  <c r="S60" i="19"/>
  <c r="S55" i="19"/>
  <c r="S51" i="19"/>
  <c r="S47" i="19"/>
  <c r="S43" i="19"/>
  <c r="S39" i="19"/>
  <c r="S35" i="19"/>
  <c r="S31" i="19"/>
  <c r="S27" i="19"/>
  <c r="S19" i="19"/>
  <c r="S11" i="19"/>
  <c r="S23" i="19"/>
  <c r="S22" i="19"/>
  <c r="S18" i="19"/>
  <c r="S15" i="19"/>
  <c r="J9" i="13"/>
  <c r="AN232" i="15" l="1" a="1"/>
  <c r="AN232" i="15" s="1"/>
  <c r="AN231" i="15" a="1"/>
  <c r="AN231" i="15" s="1"/>
  <c r="L231" i="15"/>
  <c r="AN219" i="15" a="1"/>
  <c r="AN219" i="15" s="1"/>
  <c r="L219" i="15"/>
  <c r="AN218" i="15" a="1"/>
  <c r="AN218" i="15" s="1"/>
  <c r="AL218" i="15"/>
  <c r="L218" i="15"/>
  <c r="AN217" i="15" a="1"/>
  <c r="AN217" i="15" s="1"/>
  <c r="L217" i="15"/>
  <c r="AL232" i="15" l="1"/>
  <c r="AL231" i="15"/>
  <c r="AL219" i="15"/>
  <c r="AL217" i="15"/>
  <c r="AN199" i="15" l="1" a="1"/>
  <c r="AN199" i="15" s="1"/>
  <c r="AL199" i="15"/>
  <c r="L199" i="15"/>
  <c r="AN198" i="15" a="1"/>
  <c r="AN198" i="15" s="1"/>
  <c r="AL198" i="15"/>
  <c r="L198" i="15"/>
  <c r="AN197" i="15" a="1"/>
  <c r="AN197" i="15" s="1"/>
  <c r="AL197" i="15"/>
  <c r="L197" i="15"/>
  <c r="AN196" i="15" a="1"/>
  <c r="AN196" i="15" s="1"/>
  <c r="L196" i="15"/>
  <c r="AN195" i="15" a="1"/>
  <c r="AN195" i="15" s="1"/>
  <c r="L195" i="15"/>
  <c r="AL195" i="15" l="1"/>
  <c r="AL196" i="15"/>
  <c r="AN9" i="19" l="1" a="1"/>
  <c r="AN9" i="19" s="1"/>
  <c r="AN10" i="19" a="1"/>
  <c r="AN10" i="19" s="1"/>
  <c r="AN11" i="19" a="1"/>
  <c r="AN11" i="19" s="1"/>
  <c r="AN12" i="19" a="1"/>
  <c r="AN12" i="19" s="1"/>
  <c r="AN13" i="19" a="1"/>
  <c r="AN13" i="19" s="1"/>
  <c r="AN14" i="19" a="1"/>
  <c r="AN14" i="19" s="1"/>
  <c r="AN15" i="19" a="1"/>
  <c r="AN15" i="19" s="1"/>
  <c r="AN16" i="19" a="1"/>
  <c r="AN16" i="19" s="1"/>
  <c r="AN17" i="19" a="1"/>
  <c r="AN17" i="19" s="1"/>
  <c r="AN18" i="19" a="1"/>
  <c r="AN18" i="19" s="1"/>
  <c r="AN19" i="19" a="1"/>
  <c r="AN19" i="19" s="1"/>
  <c r="AN20" i="19" a="1"/>
  <c r="AN20" i="19" s="1"/>
  <c r="AN21" i="19" a="1"/>
  <c r="AN21" i="19" s="1"/>
  <c r="AN22" i="19" a="1"/>
  <c r="AN22" i="19" s="1"/>
  <c r="AN23" i="19" a="1"/>
  <c r="AN23" i="19" s="1"/>
  <c r="AN24" i="19" a="1"/>
  <c r="AN24" i="19" s="1"/>
  <c r="AN25" i="19" a="1"/>
  <c r="AN25" i="19" s="1"/>
  <c r="AN26" i="19" a="1"/>
  <c r="AN26" i="19" s="1"/>
  <c r="AN27" i="19" a="1"/>
  <c r="AN27" i="19" s="1"/>
  <c r="AN28" i="19" a="1"/>
  <c r="AN28" i="19" s="1"/>
  <c r="AN29" i="19" a="1"/>
  <c r="AN29" i="19" s="1"/>
  <c r="AN30" i="19" a="1"/>
  <c r="AN30" i="19" s="1"/>
  <c r="AN31" i="19" a="1"/>
  <c r="AN31" i="19" s="1"/>
  <c r="AN32" i="19" a="1"/>
  <c r="AN32" i="19" s="1"/>
  <c r="AN33" i="19" a="1"/>
  <c r="AN33" i="19" s="1"/>
  <c r="AN34" i="19" a="1"/>
  <c r="AN34" i="19" s="1"/>
  <c r="AN35" i="19" a="1"/>
  <c r="AN35" i="19" s="1"/>
  <c r="AN36" i="19" a="1"/>
  <c r="AN36" i="19" s="1"/>
  <c r="AN37" i="19" a="1"/>
  <c r="AN37" i="19" s="1"/>
  <c r="AN38" i="19" a="1"/>
  <c r="AN38" i="19" s="1"/>
  <c r="AN39" i="19" a="1"/>
  <c r="AN39" i="19" s="1"/>
  <c r="AN40" i="19" a="1"/>
  <c r="AN40" i="19" s="1"/>
  <c r="AN41" i="19" a="1"/>
  <c r="AN41" i="19" s="1"/>
  <c r="AN42" i="19" a="1"/>
  <c r="AN42" i="19" s="1"/>
  <c r="AN43" i="19" a="1"/>
  <c r="AN43" i="19" s="1"/>
  <c r="AN44" i="19" a="1"/>
  <c r="AN44" i="19" s="1"/>
  <c r="AN45" i="19" a="1"/>
  <c r="AN45" i="19" s="1"/>
  <c r="AN46" i="19" a="1"/>
  <c r="AN46" i="19" s="1"/>
  <c r="AN47" i="19" a="1"/>
  <c r="AN47" i="19" s="1"/>
  <c r="AN48" i="19" a="1"/>
  <c r="AN48" i="19" s="1"/>
  <c r="AN49" i="19" a="1"/>
  <c r="AN49" i="19" s="1"/>
  <c r="AN50" i="19" a="1"/>
  <c r="AN50" i="19" s="1"/>
  <c r="AN51" i="19" a="1"/>
  <c r="AN51" i="19" s="1"/>
  <c r="AN52" i="19" a="1"/>
  <c r="AN52" i="19" s="1"/>
  <c r="AN53" i="19" a="1"/>
  <c r="AN53" i="19" s="1"/>
  <c r="AN54" i="19" a="1"/>
  <c r="AN54" i="19" s="1"/>
  <c r="AN55" i="19" a="1"/>
  <c r="AN55" i="19" s="1"/>
  <c r="AN56" i="19" a="1"/>
  <c r="AN56" i="19" s="1"/>
  <c r="AN57" i="19" a="1"/>
  <c r="AN57" i="19" s="1"/>
  <c r="AN58" i="19" a="1"/>
  <c r="AN58" i="19" s="1"/>
  <c r="AN59" i="19" a="1"/>
  <c r="AN59" i="19" s="1"/>
  <c r="AN60" i="19" a="1"/>
  <c r="AN60" i="19" s="1"/>
  <c r="AN63" i="19" a="1"/>
  <c r="AN63" i="19" s="1"/>
  <c r="AN69" i="19" a="1"/>
  <c r="AN69" i="19" s="1"/>
  <c r="AN70" i="19" a="1"/>
  <c r="AN70" i="19" s="1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L56" i="19"/>
  <c r="L57" i="19"/>
  <c r="L58" i="19"/>
  <c r="L59" i="19"/>
  <c r="L60" i="19"/>
  <c r="L63" i="19"/>
  <c r="L69" i="19"/>
  <c r="L44" i="15" l="1"/>
  <c r="L45" i="15"/>
  <c r="L46" i="15"/>
  <c r="L47" i="15"/>
  <c r="L48" i="15"/>
  <c r="L49" i="15"/>
  <c r="AL46" i="15"/>
  <c r="AL47" i="15"/>
  <c r="AL48" i="15"/>
  <c r="AL44" i="15" l="1"/>
  <c r="AL49" i="15"/>
  <c r="AL45" i="15"/>
  <c r="B36" i="4"/>
  <c r="L111" i="15" l="1"/>
  <c r="I19" i="20" l="1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J20" i="21"/>
  <c r="J31" i="21"/>
  <c r="J30" i="21"/>
  <c r="J29" i="21"/>
  <c r="J28" i="21"/>
  <c r="J26" i="21"/>
  <c r="J25" i="21"/>
  <c r="J24" i="21"/>
  <c r="J23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21" i="20"/>
  <c r="J20" i="20"/>
  <c r="J18" i="20"/>
  <c r="J17" i="20"/>
  <c r="J14" i="20"/>
  <c r="J11" i="20"/>
  <c r="J9" i="20"/>
  <c r="J8" i="20"/>
  <c r="K77" i="19"/>
  <c r="J77" i="19"/>
  <c r="K71" i="19"/>
  <c r="J71" i="19"/>
  <c r="M71" i="19"/>
  <c r="K7" i="19"/>
  <c r="J7" i="19"/>
  <c r="L80" i="19"/>
  <c r="L79" i="19"/>
  <c r="L78" i="19"/>
  <c r="L76" i="19"/>
  <c r="L75" i="19"/>
  <c r="L74" i="19"/>
  <c r="L73" i="19"/>
  <c r="L72" i="19"/>
  <c r="L70" i="19"/>
  <c r="L8" i="19"/>
  <c r="J8" i="18"/>
  <c r="L8" i="15"/>
  <c r="J7" i="13"/>
  <c r="H7" i="18"/>
  <c r="J16" i="18"/>
  <c r="J15" i="18"/>
  <c r="J14" i="18"/>
  <c r="J13" i="18"/>
  <c r="J12" i="18"/>
  <c r="J10" i="18"/>
  <c r="J9" i="18"/>
  <c r="H11" i="18"/>
  <c r="I11" i="18"/>
  <c r="I7" i="18"/>
  <c r="K209" i="15"/>
  <c r="J209" i="15"/>
  <c r="K186" i="15"/>
  <c r="J186" i="15"/>
  <c r="K167" i="15"/>
  <c r="J167" i="15"/>
  <c r="K140" i="15"/>
  <c r="J140" i="15"/>
  <c r="K110" i="15"/>
  <c r="J110" i="15"/>
  <c r="K86" i="15"/>
  <c r="J86" i="15"/>
  <c r="K74" i="15"/>
  <c r="J74" i="15"/>
  <c r="K42" i="15"/>
  <c r="J42" i="15"/>
  <c r="K22" i="15"/>
  <c r="J22" i="15"/>
  <c r="K7" i="15"/>
  <c r="J7" i="15"/>
  <c r="L24" i="15"/>
  <c r="L25" i="15"/>
  <c r="L31" i="15"/>
  <c r="L41" i="15"/>
  <c r="L43" i="15"/>
  <c r="L50" i="15"/>
  <c r="L51" i="15"/>
  <c r="L52" i="15"/>
  <c r="L62" i="15"/>
  <c r="L73" i="15"/>
  <c r="L75" i="15"/>
  <c r="L76" i="15"/>
  <c r="L77" i="15"/>
  <c r="L78" i="15"/>
  <c r="L82" i="15"/>
  <c r="L85" i="15"/>
  <c r="L87" i="15"/>
  <c r="L88" i="15"/>
  <c r="L89" i="15"/>
  <c r="L90" i="15"/>
  <c r="L91" i="15"/>
  <c r="L92" i="15"/>
  <c r="L98" i="15"/>
  <c r="L108" i="15"/>
  <c r="L109" i="15"/>
  <c r="L112" i="15"/>
  <c r="L113" i="15"/>
  <c r="L114" i="15"/>
  <c r="L115" i="15"/>
  <c r="L116" i="15"/>
  <c r="L117" i="15"/>
  <c r="L134" i="15"/>
  <c r="L135" i="15"/>
  <c r="L139" i="15"/>
  <c r="L141" i="15"/>
  <c r="L142" i="15"/>
  <c r="L143" i="15"/>
  <c r="L146" i="15"/>
  <c r="L147" i="15"/>
  <c r="L148" i="15"/>
  <c r="L149" i="15"/>
  <c r="L150" i="15"/>
  <c r="L166" i="15"/>
  <c r="L168" i="15"/>
  <c r="L169" i="15"/>
  <c r="L176" i="15"/>
  <c r="L184" i="15"/>
  <c r="L185" i="15"/>
  <c r="L188" i="15"/>
  <c r="L189" i="15"/>
  <c r="L190" i="15"/>
  <c r="L191" i="15"/>
  <c r="L192" i="15"/>
  <c r="L193" i="15"/>
  <c r="L194" i="15"/>
  <c r="L207" i="15"/>
  <c r="L208" i="15"/>
  <c r="L210" i="15"/>
  <c r="L211" i="15"/>
  <c r="L212" i="15"/>
  <c r="L213" i="15"/>
  <c r="L214" i="15"/>
  <c r="L215" i="15"/>
  <c r="L216" i="15"/>
  <c r="L238" i="15"/>
  <c r="L9" i="15"/>
  <c r="L10" i="15"/>
  <c r="L12" i="15"/>
  <c r="L21" i="15"/>
  <c r="J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I6" i="13"/>
  <c r="H6" i="13"/>
  <c r="J19" i="20" l="1"/>
  <c r="J13" i="20"/>
  <c r="H6" i="21"/>
  <c r="J7" i="20"/>
  <c r="J16" i="20"/>
  <c r="J11" i="18"/>
  <c r="J22" i="21"/>
  <c r="J27" i="21"/>
  <c r="J6" i="15"/>
  <c r="I6" i="21"/>
  <c r="H6" i="20"/>
  <c r="J10" i="20"/>
  <c r="L77" i="19"/>
  <c r="L71" i="19"/>
  <c r="H6" i="18"/>
  <c r="I6" i="18"/>
  <c r="L140" i="15"/>
  <c r="L186" i="15"/>
  <c r="L209" i="15"/>
  <c r="L42" i="15"/>
  <c r="L86" i="15"/>
  <c r="L167" i="15"/>
  <c r="L110" i="15"/>
  <c r="L74" i="15"/>
  <c r="L22" i="15"/>
  <c r="L7" i="19"/>
  <c r="J12" i="21"/>
  <c r="J17" i="21"/>
  <c r="J7" i="21"/>
  <c r="I6" i="20"/>
  <c r="J6" i="19"/>
  <c r="K6" i="19"/>
  <c r="L7" i="15"/>
  <c r="K6" i="15"/>
  <c r="J6" i="21" l="1"/>
  <c r="C31" i="4"/>
  <c r="C32" i="4"/>
  <c r="C33" i="4"/>
  <c r="C34" i="4"/>
  <c r="C35" i="4"/>
  <c r="C36" i="4"/>
  <c r="C37" i="4"/>
  <c r="C38" i="4"/>
  <c r="C39" i="4"/>
  <c r="C40" i="4"/>
  <c r="AN8" i="19" l="1" a="1"/>
  <c r="AN8" i="19" s="1"/>
  <c r="AN75" i="19" a="1"/>
  <c r="AN75" i="19" s="1"/>
  <c r="AL75" i="19"/>
  <c r="AI75" i="19"/>
  <c r="AK75" i="19" s="1"/>
  <c r="AE75" i="19"/>
  <c r="AF75" i="19" s="1"/>
  <c r="AG75" i="19" s="1"/>
  <c r="Z75" i="19"/>
  <c r="AN74" i="19" a="1"/>
  <c r="AN74" i="19" s="1"/>
  <c r="AL74" i="19"/>
  <c r="AI74" i="19"/>
  <c r="AK74" i="19" s="1"/>
  <c r="AE74" i="19"/>
  <c r="Z74" i="19"/>
  <c r="AA74" i="19" s="1"/>
  <c r="AN73" i="19" a="1"/>
  <c r="AN73" i="19" s="1"/>
  <c r="AL73" i="19"/>
  <c r="AK73" i="19"/>
  <c r="AN72" i="19" a="1"/>
  <c r="AN72" i="19" s="1"/>
  <c r="AL72" i="19"/>
  <c r="AN79" i="19" a="1"/>
  <c r="AN79" i="19" s="1"/>
  <c r="AL79" i="19"/>
  <c r="AI79" i="19"/>
  <c r="AK79" i="19" s="1"/>
  <c r="AE79" i="19"/>
  <c r="AF79" i="19" s="1"/>
  <c r="Z79" i="19"/>
  <c r="AN78" i="19" a="1"/>
  <c r="AN78" i="19" s="1"/>
  <c r="AL78" i="19"/>
  <c r="AI78" i="19"/>
  <c r="AK78" i="19" s="1"/>
  <c r="AE78" i="19"/>
  <c r="Z78" i="19"/>
  <c r="AA78" i="19" s="1"/>
  <c r="AB78" i="19" s="1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C12" i="18"/>
  <c r="AD12" i="18" s="1"/>
  <c r="AE12" i="18" s="1"/>
  <c r="X12" i="18"/>
  <c r="AI8" i="18" a="1"/>
  <c r="AI8" i="18" s="1"/>
  <c r="AG8" i="18" s="1"/>
  <c r="AN233" i="15" a="1"/>
  <c r="AN233" i="15" s="1"/>
  <c r="AL233" i="15"/>
  <c r="AN216" i="15" a="1"/>
  <c r="AN216" i="15" s="1"/>
  <c r="AL216" i="15"/>
  <c r="AN215" i="15" a="1"/>
  <c r="AN215" i="15" s="1"/>
  <c r="AL215" i="15"/>
  <c r="AN214" i="15" a="1"/>
  <c r="AN214" i="15" s="1"/>
  <c r="AN213" i="15" a="1"/>
  <c r="AN213" i="15" s="1"/>
  <c r="AL213" i="15"/>
  <c r="AN212" i="15" a="1"/>
  <c r="AN212" i="15" s="1"/>
  <c r="AL212" i="15"/>
  <c r="AN211" i="15" a="1"/>
  <c r="AN211" i="15" s="1"/>
  <c r="AL211" i="15"/>
  <c r="AN210" i="15" a="1"/>
  <c r="AN210" i="15" s="1"/>
  <c r="AN208" i="15" a="1"/>
  <c r="AN208" i="15" s="1"/>
  <c r="AL208" i="15"/>
  <c r="AK208" i="15"/>
  <c r="AN207" i="15" a="1"/>
  <c r="AN207" i="15" s="1"/>
  <c r="AL207" i="15"/>
  <c r="AK207" i="15"/>
  <c r="AN194" i="15" a="1"/>
  <c r="AN194" i="15" s="1"/>
  <c r="AN193" i="15" a="1"/>
  <c r="AN193" i="15" s="1"/>
  <c r="AL193" i="15"/>
  <c r="AN192" i="15" a="1"/>
  <c r="AN192" i="15" s="1"/>
  <c r="AL192" i="15"/>
  <c r="AN191" i="15" a="1"/>
  <c r="AN191" i="15" s="1"/>
  <c r="AN190" i="15" a="1"/>
  <c r="AN190" i="15" s="1"/>
  <c r="AL190" i="15"/>
  <c r="AN189" i="15" a="1"/>
  <c r="AN189" i="15" s="1"/>
  <c r="AN188" i="15" a="1"/>
  <c r="AN188" i="15" s="1"/>
  <c r="AL188" i="15"/>
  <c r="AN187" i="15" a="1"/>
  <c r="AN187" i="15" s="1"/>
  <c r="AN185" i="15" a="1"/>
  <c r="AN185" i="15" s="1"/>
  <c r="AL185" i="15"/>
  <c r="AK185" i="15"/>
  <c r="AN184" i="15" a="1"/>
  <c r="AN184" i="15" s="1"/>
  <c r="AL184" i="15"/>
  <c r="AK184" i="15"/>
  <c r="AN176" i="15" a="1"/>
  <c r="AN176" i="15" s="1"/>
  <c r="AL176" i="15"/>
  <c r="AN169" i="15" a="1"/>
  <c r="AN169" i="15" s="1"/>
  <c r="AN168" i="15" a="1"/>
  <c r="AN168" i="15" s="1"/>
  <c r="AN166" i="15" a="1"/>
  <c r="AN166" i="15" s="1"/>
  <c r="AL166" i="15"/>
  <c r="AK166" i="15"/>
  <c r="AN150" i="15" a="1"/>
  <c r="AN150" i="15" s="1"/>
  <c r="AL150" i="15"/>
  <c r="AN149" i="15" a="1"/>
  <c r="AN149" i="15" s="1"/>
  <c r="AL149" i="15"/>
  <c r="AN148" i="15" a="1"/>
  <c r="AN148" i="15" s="1"/>
  <c r="AL148" i="15"/>
  <c r="AN147" i="15" a="1"/>
  <c r="AN147" i="15" s="1"/>
  <c r="AN146" i="15" a="1"/>
  <c r="AN146" i="15" s="1"/>
  <c r="AL146" i="15"/>
  <c r="AN143" i="15" a="1"/>
  <c r="AN143" i="15" s="1"/>
  <c r="AN142" i="15" a="1"/>
  <c r="AN142" i="15" s="1"/>
  <c r="AL142" i="15"/>
  <c r="AN141" i="15" a="1"/>
  <c r="AN141" i="15" s="1"/>
  <c r="AL141" i="15"/>
  <c r="AN139" i="15" a="1"/>
  <c r="AN139" i="15" s="1"/>
  <c r="AL139" i="15"/>
  <c r="AK139" i="15"/>
  <c r="AN135" i="15" a="1"/>
  <c r="AN135" i="15" s="1"/>
  <c r="AN134" i="15" a="1"/>
  <c r="AN134" i="15" s="1"/>
  <c r="AN117" i="15" a="1"/>
  <c r="AN117" i="15" s="1"/>
  <c r="AN116" i="15" a="1"/>
  <c r="AN116" i="15" s="1"/>
  <c r="AL116" i="15"/>
  <c r="AN115" i="15" a="1"/>
  <c r="AN115" i="15" s="1"/>
  <c r="AN114" i="15" a="1"/>
  <c r="AN114" i="15" s="1"/>
  <c r="AN113" i="15" a="1"/>
  <c r="AN113" i="15" s="1"/>
  <c r="AN112" i="15" a="1"/>
  <c r="AN112" i="15" s="1"/>
  <c r="AN111" i="15" a="1"/>
  <c r="AN111" i="15" s="1"/>
  <c r="AN109" i="15" a="1"/>
  <c r="AN109" i="15" s="1"/>
  <c r="AL109" i="15"/>
  <c r="AK109" i="15"/>
  <c r="AN108" i="15" a="1"/>
  <c r="AN108" i="15" s="1"/>
  <c r="AL108" i="15"/>
  <c r="AK108" i="15"/>
  <c r="AN98" i="15" a="1"/>
  <c r="AN98" i="15" s="1"/>
  <c r="AL98" i="15"/>
  <c r="AN92" i="15" a="1"/>
  <c r="AN92" i="15" s="1"/>
  <c r="AL92" i="15"/>
  <c r="AN91" i="15" a="1"/>
  <c r="AN91" i="15" s="1"/>
  <c r="AL91" i="15"/>
  <c r="AN90" i="15" a="1"/>
  <c r="AN90" i="15" s="1"/>
  <c r="AN89" i="15" a="1"/>
  <c r="AN89" i="15" s="1"/>
  <c r="AL89" i="15"/>
  <c r="AN88" i="15" a="1"/>
  <c r="AN88" i="15" s="1"/>
  <c r="AL88" i="15"/>
  <c r="AN87" i="15" a="1"/>
  <c r="AN87" i="15" s="1"/>
  <c r="AL87" i="15"/>
  <c r="AN85" i="15" a="1"/>
  <c r="AN85" i="15" s="1"/>
  <c r="AL85" i="15"/>
  <c r="AK85" i="15"/>
  <c r="AN82" i="15" a="1"/>
  <c r="AN82" i="15" s="1"/>
  <c r="AN78" i="15" a="1"/>
  <c r="AN78" i="15" s="1"/>
  <c r="AL78" i="15"/>
  <c r="AN77" i="15" a="1"/>
  <c r="AN77" i="15" s="1"/>
  <c r="AL77" i="15"/>
  <c r="AN76" i="15" a="1"/>
  <c r="AN76" i="15" s="1"/>
  <c r="AN75" i="15" a="1"/>
  <c r="AN75" i="15" s="1"/>
  <c r="AL75" i="15"/>
  <c r="AN73" i="15" a="1"/>
  <c r="AN73" i="15" s="1"/>
  <c r="AL73" i="15"/>
  <c r="AK73" i="15"/>
  <c r="AN62" i="15" a="1"/>
  <c r="AN62" i="15" s="1"/>
  <c r="AN52" i="15" a="1"/>
  <c r="AN52" i="15" s="1"/>
  <c r="AN51" i="15" a="1"/>
  <c r="AN51" i="15" s="1"/>
  <c r="AN50" i="15" a="1"/>
  <c r="AN50" i="15" s="1"/>
  <c r="AN43" i="15" a="1"/>
  <c r="AN43" i="15" s="1"/>
  <c r="AN41" i="15" a="1"/>
  <c r="AN41" i="15" s="1"/>
  <c r="AL41" i="15"/>
  <c r="AK41" i="15"/>
  <c r="AN31" i="15" a="1"/>
  <c r="AN31" i="15" s="1"/>
  <c r="AL31" i="15"/>
  <c r="AN25" i="15" a="1"/>
  <c r="AN25" i="15" s="1"/>
  <c r="AN24" i="15" a="1"/>
  <c r="AN24" i="15" s="1"/>
  <c r="AN23" i="15" a="1"/>
  <c r="AN23" i="15" s="1"/>
  <c r="AL23" i="15"/>
  <c r="AN21" i="15" a="1"/>
  <c r="AN21" i="15" s="1"/>
  <c r="AL21" i="15"/>
  <c r="AK21" i="15"/>
  <c r="AN12" i="15" a="1"/>
  <c r="AN12" i="15" s="1"/>
  <c r="AL12" i="15"/>
  <c r="AN10" i="15" a="1"/>
  <c r="AN10" i="15" s="1"/>
  <c r="AL10" i="15"/>
  <c r="AN9" i="15" a="1"/>
  <c r="AN9" i="15" s="1"/>
  <c r="AN8" i="15" a="1"/>
  <c r="AN8" i="15" s="1"/>
  <c r="Z238" i="15"/>
  <c r="AA238" i="15" s="1"/>
  <c r="AL135" i="15" l="1"/>
  <c r="AL134" i="15"/>
  <c r="AL62" i="15"/>
  <c r="AL82" i="15"/>
  <c r="AL25" i="15"/>
  <c r="AL8" i="19"/>
  <c r="AL210" i="15"/>
  <c r="AL214" i="15"/>
  <c r="AL168" i="15"/>
  <c r="AL189" i="15"/>
  <c r="AL187" i="15"/>
  <c r="AL191" i="15"/>
  <c r="AL194" i="15"/>
  <c r="AL169" i="15"/>
  <c r="AL143" i="15"/>
  <c r="AL147" i="15"/>
  <c r="AL90" i="15"/>
  <c r="AL76" i="15"/>
  <c r="AL24" i="15"/>
  <c r="AL9" i="15"/>
  <c r="AL8" i="15"/>
  <c r="AL43" i="15"/>
  <c r="AL50" i="15"/>
  <c r="AL51" i="15"/>
  <c r="AL52" i="15"/>
  <c r="AL117" i="15"/>
  <c r="AL115" i="15"/>
  <c r="AL114" i="15"/>
  <c r="AL113" i="15"/>
  <c r="AL112" i="15"/>
  <c r="AL111" i="15"/>
  <c r="AB74" i="19"/>
  <c r="AF74" i="19"/>
  <c r="AG74" i="19" s="1"/>
  <c r="AA75" i="19"/>
  <c r="AB75" i="19" s="1"/>
  <c r="AF78" i="19"/>
  <c r="AG78" i="19" s="1"/>
  <c r="AA79" i="19"/>
  <c r="AB79" i="19" s="1"/>
  <c r="AG79" i="19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I72" i="13" l="1" a="1"/>
  <c r="AI72" i="13" s="1"/>
  <c r="AG72" i="13" s="1"/>
  <c r="AC72" i="13"/>
  <c r="X72" i="13"/>
  <c r="Y72" i="13" s="1"/>
  <c r="AI71" i="13" a="1"/>
  <c r="AI71" i="13" s="1"/>
  <c r="AG71" i="13" s="1"/>
  <c r="AC71" i="13"/>
  <c r="AD71" i="13" s="1"/>
  <c r="X71" i="13"/>
  <c r="AI70" i="13" a="1"/>
  <c r="AI70" i="13" s="1"/>
  <c r="AG70" i="13" s="1"/>
  <c r="AR70" i="13" s="1"/>
  <c r="AC70" i="13"/>
  <c r="X70" i="13"/>
  <c r="Y70" i="13" s="1"/>
  <c r="Z70" i="13" s="1"/>
  <c r="AI69" i="13" a="1"/>
  <c r="AI69" i="13" s="1"/>
  <c r="AG69" i="13" s="1"/>
  <c r="AC69" i="13"/>
  <c r="AD69" i="13" s="1"/>
  <c r="X69" i="13"/>
  <c r="AI68" i="13" a="1"/>
  <c r="AI68" i="13" s="1"/>
  <c r="AG68" i="13" s="1"/>
  <c r="AC68" i="13"/>
  <c r="X68" i="13"/>
  <c r="Y68" i="13" s="1"/>
  <c r="AI67" i="13" a="1"/>
  <c r="AI67" i="13" s="1"/>
  <c r="AG67" i="13" s="1"/>
  <c r="AC67" i="13"/>
  <c r="AD67" i="13" s="1"/>
  <c r="X67" i="13"/>
  <c r="AI66" i="13" a="1"/>
  <c r="AI66" i="13" s="1"/>
  <c r="AG66" i="13" s="1"/>
  <c r="AM66" i="13" s="1"/>
  <c r="AC66" i="13"/>
  <c r="X66" i="13"/>
  <c r="Y66" i="13" s="1"/>
  <c r="Z66" i="13" s="1"/>
  <c r="AI65" i="13" a="1"/>
  <c r="AI65" i="13" s="1"/>
  <c r="AG65" i="13" s="1"/>
  <c r="AC65" i="13"/>
  <c r="AD65" i="13" s="1"/>
  <c r="X65" i="13"/>
  <c r="AI64" i="13" a="1"/>
  <c r="AI64" i="13" s="1"/>
  <c r="AG64" i="13" s="1"/>
  <c r="AC64" i="13"/>
  <c r="X64" i="13"/>
  <c r="Y64" i="13" s="1"/>
  <c r="AI63" i="13" a="1"/>
  <c r="AI63" i="13" s="1"/>
  <c r="AG63" i="13" s="1"/>
  <c r="AC63" i="13"/>
  <c r="AD63" i="13" s="1"/>
  <c r="X63" i="13"/>
  <c r="AI62" i="13" a="1"/>
  <c r="AI62" i="13" s="1"/>
  <c r="AG62" i="13" s="1"/>
  <c r="AR62" i="13" s="1"/>
  <c r="AC62" i="13"/>
  <c r="X62" i="13"/>
  <c r="Y62" i="13" s="1"/>
  <c r="Z62" i="13" s="1"/>
  <c r="AI61" i="13" a="1"/>
  <c r="AI61" i="13" s="1"/>
  <c r="AG61" i="13" s="1"/>
  <c r="AC61" i="13"/>
  <c r="AD61" i="13" s="1"/>
  <c r="X61" i="13"/>
  <c r="AI60" i="13" a="1"/>
  <c r="AI60" i="13" s="1"/>
  <c r="AG60" i="13" s="1"/>
  <c r="AC60" i="13"/>
  <c r="X60" i="13"/>
  <c r="Y60" i="13" s="1"/>
  <c r="AI59" i="13" a="1"/>
  <c r="AI59" i="13" s="1"/>
  <c r="AG59" i="13" s="1"/>
  <c r="AC59" i="13"/>
  <c r="AD59" i="13" s="1"/>
  <c r="X59" i="13"/>
  <c r="AI58" i="13" a="1"/>
  <c r="AI58" i="13" s="1"/>
  <c r="AG58" i="13" s="1"/>
  <c r="AM58" i="13" s="1"/>
  <c r="AC58" i="13"/>
  <c r="X58" i="13"/>
  <c r="Y58" i="13" s="1"/>
  <c r="Z58" i="13" s="1"/>
  <c r="AI57" i="13" a="1"/>
  <c r="AI57" i="13" s="1"/>
  <c r="AG57" i="13" s="1"/>
  <c r="AC57" i="13"/>
  <c r="AD57" i="13" s="1"/>
  <c r="AE57" i="13" s="1"/>
  <c r="X57" i="13"/>
  <c r="AI56" i="13" a="1"/>
  <c r="AI56" i="13" s="1"/>
  <c r="AG56" i="13" s="1"/>
  <c r="AM56" i="13" s="1"/>
  <c r="AC56" i="13"/>
  <c r="X56" i="13"/>
  <c r="Y56" i="13" s="1"/>
  <c r="AI55" i="13" a="1"/>
  <c r="AI55" i="13" s="1"/>
  <c r="AG55" i="13" s="1"/>
  <c r="AC55" i="13"/>
  <c r="AD55" i="13" s="1"/>
  <c r="X55" i="13"/>
  <c r="AI54" i="13" a="1"/>
  <c r="AI54" i="13" s="1"/>
  <c r="AG54" i="13" s="1"/>
  <c r="AC54" i="13"/>
  <c r="X54" i="13"/>
  <c r="Y54" i="13" s="1"/>
  <c r="Z54" i="13" s="1"/>
  <c r="AI53" i="13" a="1"/>
  <c r="AI53" i="13" s="1"/>
  <c r="AG53" i="13" s="1"/>
  <c r="AC53" i="13"/>
  <c r="AD53" i="13" s="1"/>
  <c r="AE53" i="13" s="1"/>
  <c r="X53" i="13"/>
  <c r="Y53" i="13" s="1"/>
  <c r="Z53" i="13" s="1"/>
  <c r="AI52" i="13" a="1"/>
  <c r="AI52" i="13" s="1"/>
  <c r="AG52" i="13" s="1"/>
  <c r="AC52" i="13"/>
  <c r="AD52" i="13" s="1"/>
  <c r="X52" i="13"/>
  <c r="Y52" i="13" s="1"/>
  <c r="AI51" i="13" a="1"/>
  <c r="AI51" i="13" s="1"/>
  <c r="AG51" i="13" s="1"/>
  <c r="AQ51" i="13" s="1"/>
  <c r="AC51" i="13"/>
  <c r="AD51" i="13" s="1"/>
  <c r="X51" i="13"/>
  <c r="AI50" i="13" a="1"/>
  <c r="AI50" i="13" s="1"/>
  <c r="AG50" i="13" s="1"/>
  <c r="AC50" i="13"/>
  <c r="X50" i="13"/>
  <c r="Y50" i="13" s="1"/>
  <c r="AI49" i="13" a="1"/>
  <c r="AI49" i="13" s="1"/>
  <c r="AG49" i="13" s="1"/>
  <c r="AC49" i="13"/>
  <c r="AD49" i="13" s="1"/>
  <c r="AE49" i="13" s="1"/>
  <c r="X49" i="13"/>
  <c r="Y49" i="13" s="1"/>
  <c r="Z49" i="13" s="1"/>
  <c r="AI48" i="13" a="1"/>
  <c r="AI48" i="13" s="1"/>
  <c r="AG48" i="13" s="1"/>
  <c r="AC48" i="13"/>
  <c r="AD48" i="13" s="1"/>
  <c r="X48" i="13"/>
  <c r="Y48" i="13" s="1"/>
  <c r="AI47" i="13" a="1"/>
  <c r="AI47" i="13" s="1"/>
  <c r="AG47" i="13" s="1"/>
  <c r="AQ47" i="13" s="1"/>
  <c r="AC47" i="13"/>
  <c r="AD47" i="13" s="1"/>
  <c r="X47" i="13"/>
  <c r="AI46" i="13" a="1"/>
  <c r="AI46" i="13" s="1"/>
  <c r="AG46" i="13" s="1"/>
  <c r="AC46" i="13"/>
  <c r="X46" i="13"/>
  <c r="Y46" i="13" s="1"/>
  <c r="Z46" i="13" s="1"/>
  <c r="AI45" i="13" a="1"/>
  <c r="AI45" i="13" s="1"/>
  <c r="AG45" i="13" s="1"/>
  <c r="AC45" i="13"/>
  <c r="X45" i="13"/>
  <c r="Y45" i="13" s="1"/>
  <c r="Z45" i="13" s="1"/>
  <c r="AI44" i="13" a="1"/>
  <c r="AI44" i="13" s="1"/>
  <c r="AG44" i="13" s="1"/>
  <c r="AM44" i="13" s="1"/>
  <c r="AC44" i="13"/>
  <c r="AD44" i="13" s="1"/>
  <c r="AE44" i="13" s="1"/>
  <c r="X44" i="13"/>
  <c r="Y44" i="13" s="1"/>
  <c r="AI43" i="13" a="1"/>
  <c r="AI43" i="13" s="1"/>
  <c r="AG43" i="13" s="1"/>
  <c r="AQ43" i="13" s="1"/>
  <c r="AC43" i="13"/>
  <c r="AD43" i="13" s="1"/>
  <c r="X43" i="13"/>
  <c r="AI42" i="13" a="1"/>
  <c r="AI42" i="13" s="1"/>
  <c r="AG42" i="13" s="1"/>
  <c r="AC42" i="13"/>
  <c r="X42" i="13"/>
  <c r="Y42" i="13" s="1"/>
  <c r="AI41" i="13" a="1"/>
  <c r="AI41" i="13" s="1"/>
  <c r="AG41" i="13" s="1"/>
  <c r="AC41" i="13"/>
  <c r="AD41" i="13" s="1"/>
  <c r="AE41" i="13" s="1"/>
  <c r="X41" i="13"/>
  <c r="Y41" i="13" s="1"/>
  <c r="Z41" i="13" s="1"/>
  <c r="AI40" i="13" a="1"/>
  <c r="AI40" i="13" s="1"/>
  <c r="AG40" i="13" s="1"/>
  <c r="AR40" i="13" s="1"/>
  <c r="AC40" i="13"/>
  <c r="X40" i="13"/>
  <c r="Y40" i="13" s="1"/>
  <c r="AI39" i="13" a="1"/>
  <c r="AI39" i="13" s="1"/>
  <c r="AG39" i="13" s="1"/>
  <c r="AQ39" i="13" s="1"/>
  <c r="AC39" i="13"/>
  <c r="AD39" i="13" s="1"/>
  <c r="X39" i="13"/>
  <c r="AI38" i="13" a="1"/>
  <c r="AI38" i="13" s="1"/>
  <c r="AG38" i="13" s="1"/>
  <c r="AC38" i="13"/>
  <c r="X38" i="13"/>
  <c r="Y38" i="13" s="1"/>
  <c r="AI37" i="13" a="1"/>
  <c r="AI37" i="13" s="1"/>
  <c r="AG37" i="13" s="1"/>
  <c r="AC37" i="13"/>
  <c r="X37" i="13"/>
  <c r="Y37" i="13" s="1"/>
  <c r="AI36" i="13" a="1"/>
  <c r="AI36" i="13" s="1"/>
  <c r="AG36" i="13" s="1"/>
  <c r="AC36" i="13"/>
  <c r="AD36" i="13" s="1"/>
  <c r="X36" i="13"/>
  <c r="Y36" i="13" s="1"/>
  <c r="Z36" i="13" s="1"/>
  <c r="AI35" i="13" a="1"/>
  <c r="AI35" i="13" s="1"/>
  <c r="AG35" i="13" s="1"/>
  <c r="AC35" i="13"/>
  <c r="AD35" i="13" s="1"/>
  <c r="AE35" i="13" s="1"/>
  <c r="X35" i="13"/>
  <c r="AI34" i="13" a="1"/>
  <c r="AI34" i="13" s="1"/>
  <c r="AG34" i="13" s="1"/>
  <c r="AC34" i="13"/>
  <c r="X34" i="13"/>
  <c r="AI33" i="13" a="1"/>
  <c r="AI33" i="13" s="1"/>
  <c r="AG33" i="13" s="1"/>
  <c r="AC33" i="13"/>
  <c r="X33" i="13"/>
  <c r="AI32" i="13" a="1"/>
  <c r="AI32" i="13" s="1"/>
  <c r="AG32" i="13" s="1"/>
  <c r="AC32" i="13"/>
  <c r="X32" i="13"/>
  <c r="Y32" i="13" s="1"/>
  <c r="Z32" i="13" s="1"/>
  <c r="AI31" i="13" a="1"/>
  <c r="AI31" i="13" s="1"/>
  <c r="AG31" i="13" s="1"/>
  <c r="AC31" i="13"/>
  <c r="AD31" i="13" s="1"/>
  <c r="AE31" i="13" s="1"/>
  <c r="X31" i="13"/>
  <c r="AI30" i="13" a="1"/>
  <c r="AI30" i="13" s="1"/>
  <c r="AG30" i="13" s="1"/>
  <c r="AC30" i="13"/>
  <c r="X30" i="13"/>
  <c r="AI29" i="13" a="1"/>
  <c r="AI29" i="13" s="1"/>
  <c r="AG29" i="13" s="1"/>
  <c r="AC29" i="13"/>
  <c r="X29" i="13"/>
  <c r="Y29" i="13" s="1"/>
  <c r="AI28" i="13" a="1"/>
  <c r="AI28" i="13" s="1"/>
  <c r="AG28" i="13" s="1"/>
  <c r="AC28" i="13"/>
  <c r="AD28" i="13" s="1"/>
  <c r="X28" i="13"/>
  <c r="Y28" i="13" s="1"/>
  <c r="Z28" i="13" s="1"/>
  <c r="AI27" i="13" a="1"/>
  <c r="AI27" i="13" s="1"/>
  <c r="AG27" i="13" s="1"/>
  <c r="AC27" i="13"/>
  <c r="AD27" i="13" s="1"/>
  <c r="AE27" i="13" s="1"/>
  <c r="X27" i="13"/>
  <c r="AI26" i="13" a="1"/>
  <c r="AI26" i="13" s="1"/>
  <c r="AG26" i="13" s="1"/>
  <c r="AC26" i="13"/>
  <c r="X26" i="13"/>
  <c r="AI25" i="13" a="1"/>
  <c r="AI25" i="13" s="1"/>
  <c r="AG25" i="13" s="1"/>
  <c r="AC25" i="13"/>
  <c r="X25" i="13"/>
  <c r="Y25" i="13" s="1"/>
  <c r="Z25" i="13" s="1"/>
  <c r="AI24" i="13" a="1"/>
  <c r="AI24" i="13" s="1"/>
  <c r="AG24" i="13" s="1"/>
  <c r="AC24" i="13"/>
  <c r="AD24" i="13" s="1"/>
  <c r="AE24" i="13" s="1"/>
  <c r="X24" i="13"/>
  <c r="Y24" i="13" s="1"/>
  <c r="Z24" i="13" s="1"/>
  <c r="AI23" i="13" a="1"/>
  <c r="AI23" i="13" s="1"/>
  <c r="AG23" i="13" s="1"/>
  <c r="AC23" i="13"/>
  <c r="AD23" i="13" s="1"/>
  <c r="AE23" i="13" s="1"/>
  <c r="X23" i="13"/>
  <c r="AI22" i="13" a="1"/>
  <c r="AI22" i="13" s="1"/>
  <c r="AG22" i="13" s="1"/>
  <c r="AC22" i="13"/>
  <c r="X22" i="13"/>
  <c r="AI21" i="13" a="1"/>
  <c r="AI21" i="13" s="1"/>
  <c r="AG21" i="13" s="1"/>
  <c r="AC21" i="13"/>
  <c r="X21" i="13"/>
  <c r="Y21" i="13" s="1"/>
  <c r="Z21" i="13" s="1"/>
  <c r="AI20" i="13" a="1"/>
  <c r="AI20" i="13" s="1"/>
  <c r="AG20" i="13" s="1"/>
  <c r="X20" i="13"/>
  <c r="Y20" i="13" s="1"/>
  <c r="Z20" i="13" s="1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19" i="13" l="1"/>
  <c r="AG16" i="13"/>
  <c r="AG15" i="13"/>
  <c r="AG14" i="13"/>
  <c r="AG17" i="13"/>
  <c r="AG18" i="13"/>
  <c r="AG10" i="13"/>
  <c r="AG12" i="13"/>
  <c r="AG11" i="13"/>
  <c r="AG9" i="13"/>
  <c r="AG8" i="13"/>
  <c r="AG13" i="13"/>
  <c r="Q14" i="21"/>
  <c r="Q9" i="21"/>
  <c r="Q29" i="21"/>
  <c r="Q30" i="21"/>
  <c r="Q15" i="21"/>
  <c r="AE36" i="13"/>
  <c r="AE48" i="13"/>
  <c r="Z50" i="13"/>
  <c r="Z37" i="13"/>
  <c r="AR44" i="13"/>
  <c r="AR48" i="13"/>
  <c r="AM48" i="13"/>
  <c r="AO48" i="13" s="1"/>
  <c r="AR58" i="13"/>
  <c r="AM70" i="13"/>
  <c r="AO70" i="13" s="1"/>
  <c r="AQ28" i="13"/>
  <c r="AS28" i="13" s="1"/>
  <c r="AM28" i="13"/>
  <c r="AO28" i="13" s="1"/>
  <c r="AR28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Z42" i="13"/>
  <c r="AR66" i="13"/>
  <c r="AD32" i="13"/>
  <c r="AE32" i="13" s="1"/>
  <c r="Y33" i="13"/>
  <c r="Z33" i="13" s="1"/>
  <c r="Z38" i="13"/>
  <c r="AD40" i="13"/>
  <c r="AE40" i="13" s="1"/>
  <c r="AM40" i="13"/>
  <c r="AO40" i="13" s="1"/>
  <c r="AD45" i="13"/>
  <c r="AE45" i="13" s="1"/>
  <c r="AE52" i="13"/>
  <c r="AS39" i="13"/>
  <c r="AS47" i="13"/>
  <c r="AN34" i="13"/>
  <c r="AR34" i="13"/>
  <c r="AM34" i="13"/>
  <c r="AO34" i="13" s="1"/>
  <c r="AQ34" i="13"/>
  <c r="AS34" i="13" s="1"/>
  <c r="AN22" i="13"/>
  <c r="AR22" i="13"/>
  <c r="AM22" i="13"/>
  <c r="AO22" i="13" s="1"/>
  <c r="AQ22" i="13"/>
  <c r="AS22" i="13" s="1"/>
  <c r="AR25" i="13"/>
  <c r="AM25" i="13"/>
  <c r="AO25" i="13" s="1"/>
  <c r="AQ25" i="13"/>
  <c r="AS25" i="13" s="1"/>
  <c r="AN25" i="13"/>
  <c r="AQ27" i="13"/>
  <c r="AS27" i="13" s="1"/>
  <c r="AN27" i="13"/>
  <c r="AR27" i="13"/>
  <c r="AM27" i="13"/>
  <c r="AO27" i="13" s="1"/>
  <c r="AR21" i="13"/>
  <c r="AM21" i="13"/>
  <c r="AO21" i="13" s="1"/>
  <c r="AQ21" i="13"/>
  <c r="AS21" i="13" s="1"/>
  <c r="AN21" i="13"/>
  <c r="AQ24" i="13"/>
  <c r="AS24" i="13" s="1"/>
  <c r="AM24" i="13"/>
  <c r="AO24" i="13" s="1"/>
  <c r="AR24" i="13"/>
  <c r="AN24" i="13"/>
  <c r="AQ37" i="13"/>
  <c r="AS37" i="13" s="1"/>
  <c r="AM37" i="13"/>
  <c r="AO37" i="13" s="1"/>
  <c r="AN37" i="13"/>
  <c r="AR37" i="13"/>
  <c r="AQ20" i="13"/>
  <c r="AS20" i="13" s="1"/>
  <c r="AM20" i="13"/>
  <c r="AO20" i="13" s="1"/>
  <c r="AN20" i="13"/>
  <c r="AR20" i="13"/>
  <c r="AN30" i="13"/>
  <c r="AR30" i="13"/>
  <c r="AM30" i="13"/>
  <c r="AO30" i="13" s="1"/>
  <c r="AQ30" i="13"/>
  <c r="AS30" i="13" s="1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Q23" i="13"/>
  <c r="AS23" i="13" s="1"/>
  <c r="AN23" i="13"/>
  <c r="AR23" i="13"/>
  <c r="AM23" i="13"/>
  <c r="AO23" i="13" s="1"/>
  <c r="AR38" i="13"/>
  <c r="AM38" i="13"/>
  <c r="AO38" i="13" s="1"/>
  <c r="AQ38" i="13"/>
  <c r="AS38" i="13" s="1"/>
  <c r="AN38" i="13"/>
  <c r="AN26" i="13"/>
  <c r="AR26" i="13"/>
  <c r="AM26" i="13"/>
  <c r="AO26" i="13" s="1"/>
  <c r="AQ26" i="13"/>
  <c r="AS26" i="13" s="1"/>
  <c r="AR29" i="13"/>
  <c r="AM29" i="13"/>
  <c r="AO29" i="13" s="1"/>
  <c r="AQ29" i="13"/>
  <c r="AS29" i="13" s="1"/>
  <c r="AN29" i="13"/>
  <c r="AQ31" i="13"/>
  <c r="AS31" i="13" s="1"/>
  <c r="AN31" i="13"/>
  <c r="AR31" i="13"/>
  <c r="AM31" i="13"/>
  <c r="AO31" i="13" s="1"/>
  <c r="AS43" i="13"/>
  <c r="AD46" i="13"/>
  <c r="AE46" i="13" s="1"/>
  <c r="AS51" i="13"/>
  <c r="AN54" i="13"/>
  <c r="AR54" i="13"/>
  <c r="AM54" i="13"/>
  <c r="AO54" i="13" s="1"/>
  <c r="AQ54" i="13"/>
  <c r="AS54" i="13" s="1"/>
  <c r="AN61" i="13"/>
  <c r="AR61" i="13"/>
  <c r="AM61" i="13"/>
  <c r="AO61" i="13" s="1"/>
  <c r="AQ61" i="13"/>
  <c r="AS61" i="13" s="1"/>
  <c r="AQ71" i="13"/>
  <c r="AS71" i="13" s="1"/>
  <c r="AR71" i="13"/>
  <c r="AM71" i="13"/>
  <c r="AO71" i="13" s="1"/>
  <c r="AN71" i="13"/>
  <c r="AD22" i="13"/>
  <c r="AE22" i="13" s="1"/>
  <c r="Y23" i="13"/>
  <c r="Z23" i="13" s="1"/>
  <c r="AD26" i="13"/>
  <c r="AE26" i="13" s="1"/>
  <c r="Y27" i="13"/>
  <c r="Z27" i="13" s="1"/>
  <c r="AN28" i="13"/>
  <c r="AD30" i="13"/>
  <c r="AE30" i="13" s="1"/>
  <c r="Y31" i="13"/>
  <c r="Z31" i="13" s="1"/>
  <c r="AN32" i="13"/>
  <c r="AD34" i="13"/>
  <c r="AE34" i="13" s="1"/>
  <c r="Y35" i="13"/>
  <c r="Z35" i="13" s="1"/>
  <c r="AN36" i="13"/>
  <c r="AD38" i="13"/>
  <c r="AE38" i="13" s="1"/>
  <c r="AR41" i="13"/>
  <c r="AM41" i="13"/>
  <c r="AO41" i="13" s="1"/>
  <c r="AQ41" i="13"/>
  <c r="AS41" i="13" s="1"/>
  <c r="AN42" i="13"/>
  <c r="AR42" i="13"/>
  <c r="AM42" i="13"/>
  <c r="AO42" i="13" s="1"/>
  <c r="AQ42" i="13"/>
  <c r="AS42" i="13" s="1"/>
  <c r="AO44" i="13"/>
  <c r="AN46" i="13"/>
  <c r="AR46" i="13"/>
  <c r="AM46" i="13"/>
  <c r="AO46" i="13" s="1"/>
  <c r="AQ46" i="13"/>
  <c r="AS46" i="13" s="1"/>
  <c r="AN50" i="13"/>
  <c r="AR50" i="13"/>
  <c r="AM50" i="13"/>
  <c r="AO50" i="13" s="1"/>
  <c r="AQ50" i="13"/>
  <c r="AS50" i="13" s="1"/>
  <c r="AQ52" i="13"/>
  <c r="AS52" i="13" s="1"/>
  <c r="AN52" i="13"/>
  <c r="Y65" i="13"/>
  <c r="Z65" i="13" s="1"/>
  <c r="AN65" i="13"/>
  <c r="AR65" i="13"/>
  <c r="AM65" i="13"/>
  <c r="AO65" i="13" s="1"/>
  <c r="AQ65" i="13"/>
  <c r="AS65" i="13" s="1"/>
  <c r="AR45" i="13"/>
  <c r="AM45" i="13"/>
  <c r="AO45" i="13" s="1"/>
  <c r="AQ45" i="13"/>
  <c r="AS45" i="13" s="1"/>
  <c r="AR49" i="13"/>
  <c r="AM49" i="13"/>
  <c r="AO49" i="13" s="1"/>
  <c r="AQ49" i="13"/>
  <c r="AS49" i="13" s="1"/>
  <c r="AR53" i="13"/>
  <c r="AM53" i="13"/>
  <c r="AO53" i="13" s="1"/>
  <c r="AQ53" i="13"/>
  <c r="AS53" i="13" s="1"/>
  <c r="AO56" i="13"/>
  <c r="AQ63" i="13"/>
  <c r="AS63" i="13" s="1"/>
  <c r="AR63" i="13"/>
  <c r="AM63" i="13"/>
  <c r="AO63" i="13" s="1"/>
  <c r="AN63" i="13"/>
  <c r="AD21" i="13"/>
  <c r="AE21" i="13" s="1"/>
  <c r="Y22" i="13"/>
  <c r="Z22" i="13" s="1"/>
  <c r="AD25" i="13"/>
  <c r="AE25" i="13" s="1"/>
  <c r="Y26" i="13"/>
  <c r="Z26" i="13" s="1"/>
  <c r="AD29" i="13"/>
  <c r="AE29" i="13" s="1"/>
  <c r="Y30" i="13"/>
  <c r="Z30" i="13" s="1"/>
  <c r="AD33" i="13"/>
  <c r="AE33" i="13" s="1"/>
  <c r="Y34" i="13"/>
  <c r="Z34" i="13" s="1"/>
  <c r="AD37" i="13"/>
  <c r="AE37" i="13" s="1"/>
  <c r="Y39" i="13"/>
  <c r="Z39" i="13" s="1"/>
  <c r="AN39" i="13"/>
  <c r="AR39" i="13"/>
  <c r="AM39" i="13"/>
  <c r="AO39" i="13" s="1"/>
  <c r="AQ40" i="13"/>
  <c r="AS40" i="13" s="1"/>
  <c r="AN40" i="13"/>
  <c r="AM52" i="13"/>
  <c r="AO52" i="13" s="1"/>
  <c r="Y55" i="13"/>
  <c r="Z55" i="13" s="1"/>
  <c r="AN55" i="13"/>
  <c r="AR55" i="13"/>
  <c r="AM55" i="13"/>
  <c r="AO55" i="13" s="1"/>
  <c r="Y57" i="13"/>
  <c r="Z57" i="13" s="1"/>
  <c r="AN57" i="13"/>
  <c r="AR57" i="13"/>
  <c r="AM57" i="13"/>
  <c r="AO57" i="13" s="1"/>
  <c r="AQ57" i="13"/>
  <c r="AS57" i="13" s="1"/>
  <c r="AQ67" i="13"/>
  <c r="AS67" i="13" s="1"/>
  <c r="AR67" i="13"/>
  <c r="AM67" i="13"/>
  <c r="AO67" i="13" s="1"/>
  <c r="AN67" i="13"/>
  <c r="AD42" i="13"/>
  <c r="AE42" i="13" s="1"/>
  <c r="AD50" i="13"/>
  <c r="AE50" i="13" s="1"/>
  <c r="AN56" i="13"/>
  <c r="AR56" i="13"/>
  <c r="AQ56" i="13"/>
  <c r="AS56" i="13" s="1"/>
  <c r="Y61" i="13"/>
  <c r="Z61" i="13" s="1"/>
  <c r="AN41" i="13"/>
  <c r="Y43" i="13"/>
  <c r="Z43" i="13" s="1"/>
  <c r="AN43" i="13"/>
  <c r="AR43" i="13"/>
  <c r="AM43" i="13"/>
  <c r="AO43" i="13" s="1"/>
  <c r="AQ44" i="13"/>
  <c r="AS44" i="13" s="1"/>
  <c r="AN44" i="13"/>
  <c r="AN45" i="13"/>
  <c r="Y47" i="13"/>
  <c r="Z47" i="13" s="1"/>
  <c r="AN47" i="13"/>
  <c r="AR47" i="13"/>
  <c r="AM47" i="13"/>
  <c r="AO47" i="13" s="1"/>
  <c r="AQ48" i="13"/>
  <c r="AS48" i="13" s="1"/>
  <c r="AN48" i="13"/>
  <c r="AN49" i="13"/>
  <c r="Y51" i="13"/>
  <c r="Z51" i="13" s="1"/>
  <c r="AN51" i="13"/>
  <c r="AR51" i="13"/>
  <c r="AM51" i="13"/>
  <c r="AO51" i="13" s="1"/>
  <c r="AR52" i="13"/>
  <c r="AN53" i="13"/>
  <c r="AD54" i="13"/>
  <c r="AE54" i="13" s="1"/>
  <c r="AQ55" i="13"/>
  <c r="AS55" i="13" s="1"/>
  <c r="AQ59" i="13"/>
  <c r="AS59" i="13" s="1"/>
  <c r="AR59" i="13"/>
  <c r="AM59" i="13"/>
  <c r="AO59" i="13" s="1"/>
  <c r="AN59" i="13"/>
  <c r="Y69" i="13"/>
  <c r="Z69" i="13" s="1"/>
  <c r="AN69" i="13"/>
  <c r="AR69" i="13"/>
  <c r="AM69" i="13"/>
  <c r="AO69" i="13" s="1"/>
  <c r="AQ69" i="13"/>
  <c r="AS69" i="13" s="1"/>
  <c r="AE39" i="13"/>
  <c r="Z40" i="13"/>
  <c r="AE43" i="13"/>
  <c r="Z44" i="13"/>
  <c r="AE47" i="13"/>
  <c r="Z48" i="13"/>
  <c r="AE51" i="13"/>
  <c r="Z52" i="13"/>
  <c r="AE55" i="13"/>
  <c r="Z56" i="13"/>
  <c r="AD60" i="13"/>
  <c r="AE60" i="13" s="1"/>
  <c r="AD64" i="13"/>
  <c r="AE64" i="13" s="1"/>
  <c r="AD68" i="13"/>
  <c r="AE68" i="13" s="1"/>
  <c r="AD72" i="13"/>
  <c r="AE72" i="13" s="1"/>
  <c r="AO58" i="13"/>
  <c r="AN58" i="13"/>
  <c r="AQ58" i="13"/>
  <c r="AS58" i="13" s="1"/>
  <c r="AR60" i="13"/>
  <c r="AM60" i="13"/>
  <c r="AO60" i="13" s="1"/>
  <c r="AQ60" i="13"/>
  <c r="AS60" i="13" s="1"/>
  <c r="AN60" i="13"/>
  <c r="AN62" i="13"/>
  <c r="AQ62" i="13"/>
  <c r="AS62" i="13" s="1"/>
  <c r="AR64" i="13"/>
  <c r="AM64" i="13"/>
  <c r="AO64" i="13" s="1"/>
  <c r="AQ64" i="13"/>
  <c r="AS64" i="13" s="1"/>
  <c r="AN64" i="13"/>
  <c r="AO66" i="13"/>
  <c r="AN66" i="13"/>
  <c r="AQ66" i="13"/>
  <c r="AS66" i="13" s="1"/>
  <c r="AR68" i="13"/>
  <c r="AM68" i="13"/>
  <c r="AO68" i="13" s="1"/>
  <c r="AQ68" i="13"/>
  <c r="AS68" i="13" s="1"/>
  <c r="AN68" i="13"/>
  <c r="AN70" i="13"/>
  <c r="AQ70" i="13"/>
  <c r="AS70" i="13" s="1"/>
  <c r="AR72" i="13"/>
  <c r="AM72" i="13"/>
  <c r="AO72" i="13" s="1"/>
  <c r="AQ72" i="13"/>
  <c r="AS72" i="13" s="1"/>
  <c r="AN72" i="13"/>
  <c r="AD56" i="13"/>
  <c r="AE56" i="13" s="1"/>
  <c r="AM62" i="13"/>
  <c r="AO62" i="13" s="1"/>
  <c r="AD58" i="13"/>
  <c r="AE58" i="13" s="1"/>
  <c r="Y59" i="13"/>
  <c r="Z59" i="13" s="1"/>
  <c r="AE59" i="13"/>
  <c r="Z60" i="13"/>
  <c r="AD62" i="13"/>
  <c r="AE62" i="13" s="1"/>
  <c r="Y63" i="13"/>
  <c r="Z63" i="13" s="1"/>
  <c r="AE63" i="13"/>
  <c r="Z64" i="13"/>
  <c r="AD66" i="13"/>
  <c r="AE66" i="13" s="1"/>
  <c r="Y67" i="13"/>
  <c r="Z67" i="13" s="1"/>
  <c r="AE67" i="13"/>
  <c r="Z68" i="13"/>
  <c r="AD70" i="13"/>
  <c r="AE70" i="13" s="1"/>
  <c r="Y71" i="13"/>
  <c r="Z71" i="13" s="1"/>
  <c r="AE71" i="13"/>
  <c r="Z72" i="13"/>
  <c r="AE61" i="13"/>
  <c r="AE65" i="13"/>
  <c r="AE69" i="13"/>
  <c r="Y29" i="21"/>
  <c r="Z29" i="21" s="1"/>
  <c r="Z30" i="21"/>
  <c r="Y14" i="21"/>
  <c r="Z14" i="21" s="1"/>
  <c r="Y15" i="21"/>
  <c r="Z15" i="21" s="1"/>
  <c r="Y9" i="21"/>
  <c r="Z9" i="21" s="1"/>
  <c r="AN80" i="19" l="1" a="1"/>
  <c r="AN80" i="19" s="1"/>
  <c r="AL80" i="19"/>
  <c r="AI80" i="19"/>
  <c r="AK80" i="19" s="1"/>
  <c r="AE80" i="19"/>
  <c r="AF80" i="19" s="1"/>
  <c r="AG80" i="19" s="1"/>
  <c r="Z80" i="19"/>
  <c r="AI77" i="19"/>
  <c r="Q77" i="19"/>
  <c r="P77" i="19"/>
  <c r="N77" i="19"/>
  <c r="M77" i="19"/>
  <c r="O77" i="19" l="1"/>
  <c r="S80" i="19"/>
  <c r="S78" i="19"/>
  <c r="R77" i="19"/>
  <c r="S79" i="19"/>
  <c r="AA80" i="19"/>
  <c r="AB80" i="19" s="1"/>
  <c r="AI21" i="20" l="1" a="1"/>
  <c r="AI21" i="20" s="1"/>
  <c r="AG21" i="20" s="1"/>
  <c r="AC21" i="20"/>
  <c r="X21" i="20"/>
  <c r="AC20" i="20"/>
  <c r="AD20" i="20" s="1"/>
  <c r="Z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M7" i="15" l="1"/>
  <c r="N7" i="15"/>
  <c r="P7" i="15"/>
  <c r="Q7" i="15"/>
  <c r="O7" i="15"/>
  <c r="AJ31" i="21" l="1"/>
  <c r="AG31" i="21"/>
  <c r="AC31" i="21"/>
  <c r="AD31" i="21" s="1"/>
  <c r="X31" i="21"/>
  <c r="AL31" i="21" a="1"/>
  <c r="AL31" i="21" s="1"/>
  <c r="AG28" i="21"/>
  <c r="AJ28" i="21" s="1"/>
  <c r="AC28" i="21"/>
  <c r="AD28" i="21" s="1"/>
  <c r="X28" i="21"/>
  <c r="Y28" i="21" s="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AC17" i="20"/>
  <c r="AD17" i="20" s="1"/>
  <c r="Z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AG25" i="21"/>
  <c r="AJ25" i="21" s="1"/>
  <c r="AC25" i="21"/>
  <c r="AD25" i="21" s="1"/>
  <c r="X25" i="21"/>
  <c r="Y25" i="21" s="1"/>
  <c r="AG24" i="21"/>
  <c r="AJ24" i="21" s="1"/>
  <c r="AC24" i="21"/>
  <c r="AD24" i="21" s="1"/>
  <c r="AG23" i="21"/>
  <c r="AJ23" i="21" s="1"/>
  <c r="AC23" i="21"/>
  <c r="AD23" i="21" s="1"/>
  <c r="AG22" i="21"/>
  <c r="O22" i="21"/>
  <c r="N22" i="21"/>
  <c r="L22" i="21"/>
  <c r="K22" i="21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P27" i="21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M7" i="19"/>
  <c r="N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N71" i="19"/>
  <c r="P71" i="19"/>
  <c r="Q71" i="19"/>
  <c r="P7" i="19"/>
  <c r="Q7" i="19"/>
  <c r="M209" i="15"/>
  <c r="N209" i="15"/>
  <c r="P209" i="15"/>
  <c r="Q209" i="15"/>
  <c r="M186" i="15"/>
  <c r="N186" i="15"/>
  <c r="Q186" i="15"/>
  <c r="M167" i="15"/>
  <c r="N167" i="15"/>
  <c r="P167" i="15"/>
  <c r="Q167" i="15"/>
  <c r="M140" i="15"/>
  <c r="N140" i="15"/>
  <c r="P140" i="15"/>
  <c r="Q140" i="15"/>
  <c r="M110" i="15"/>
  <c r="N110" i="15"/>
  <c r="P110" i="15"/>
  <c r="Q110" i="15"/>
  <c r="M86" i="15"/>
  <c r="N86" i="15"/>
  <c r="Q86" i="15"/>
  <c r="M74" i="15"/>
  <c r="N74" i="15"/>
  <c r="P74" i="15"/>
  <c r="Q74" i="15"/>
  <c r="M42" i="15"/>
  <c r="N42" i="15"/>
  <c r="P42" i="15"/>
  <c r="Q42" i="15"/>
  <c r="M22" i="15"/>
  <c r="Q22" i="15"/>
  <c r="N3" i="19" l="1"/>
  <c r="O3" i="20"/>
  <c r="N3" i="21"/>
  <c r="N3" i="20"/>
  <c r="J3" i="20"/>
  <c r="K3" i="20"/>
  <c r="L3" i="20"/>
  <c r="L3" i="19"/>
  <c r="M3" i="19"/>
  <c r="Q3" i="19"/>
  <c r="P3" i="19"/>
  <c r="Q6" i="15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N6" i="19"/>
  <c r="M6" i="19"/>
  <c r="K6" i="20"/>
  <c r="O6" i="20"/>
  <c r="N6" i="20"/>
  <c r="L6" i="20"/>
  <c r="L6" i="15"/>
  <c r="P86" i="15" l="1"/>
  <c r="L6" i="13" l="1"/>
  <c r="N6" i="13"/>
  <c r="O6" i="13"/>
  <c r="N6" i="15"/>
  <c r="M6" i="15" l="1"/>
  <c r="Z76" i="19" l="1"/>
  <c r="AA76" i="19" s="1"/>
  <c r="O71" i="19" l="1"/>
  <c r="O7" i="19"/>
  <c r="P186" i="15" l="1"/>
  <c r="O3" i="15" l="1"/>
  <c r="O6" i="15"/>
  <c r="J6" i="13"/>
  <c r="AI71" i="19" l="1"/>
  <c r="AL70" i="19"/>
  <c r="AA6" i="19" l="1"/>
  <c r="Z6" i="19"/>
  <c r="AK70" i="19"/>
  <c r="S70" i="19"/>
  <c r="AE238" i="15" l="1"/>
  <c r="AK72" i="15" l="1"/>
  <c r="AK40" i="15"/>
  <c r="AK66" i="15"/>
  <c r="AK70" i="15"/>
  <c r="AK71" i="15"/>
  <c r="AK137" i="15"/>
  <c r="AK20" i="15"/>
  <c r="AM19" i="13"/>
  <c r="AO19" i="13" s="1"/>
  <c r="AN19" i="13"/>
  <c r="AQ19" i="13"/>
  <c r="AS19" i="13" s="1"/>
  <c r="AR19" i="13"/>
  <c r="AK39" i="15"/>
  <c r="AK37" i="15"/>
  <c r="AK38" i="15"/>
  <c r="AK136" i="15"/>
  <c r="AK165" i="15"/>
  <c r="AK205" i="15"/>
  <c r="AK206" i="15"/>
  <c r="AK234" i="15"/>
  <c r="AK233" i="15"/>
  <c r="AK236" i="15"/>
  <c r="AK135" i="15"/>
  <c r="AK235" i="15"/>
  <c r="AK164" i="15"/>
  <c r="AK237" i="15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69" i="15"/>
  <c r="AK134" i="15"/>
  <c r="AK67" i="15"/>
  <c r="AK68" i="15"/>
  <c r="AK62" i="15"/>
  <c r="AK163" i="15"/>
  <c r="AK64" i="15"/>
  <c r="AK65" i="15"/>
  <c r="AK18" i="15"/>
  <c r="AK133" i="15"/>
  <c r="AK204" i="15"/>
  <c r="AK63" i="15"/>
  <c r="AK17" i="15"/>
  <c r="AK19" i="15"/>
  <c r="AK82" i="15"/>
  <c r="AK131" i="15"/>
  <c r="AK107" i="15"/>
  <c r="AK126" i="15"/>
  <c r="AK132" i="15"/>
  <c r="AK16" i="15"/>
  <c r="AK36" i="15"/>
  <c r="AK203" i="15"/>
  <c r="AK83" i="15"/>
  <c r="AK129" i="15"/>
  <c r="AK60" i="15"/>
  <c r="AK130" i="15"/>
  <c r="AK128" i="15"/>
  <c r="AK127" i="15"/>
  <c r="AK61" i="15"/>
  <c r="AK232" i="15"/>
  <c r="AK231" i="15"/>
  <c r="AK227" i="15"/>
  <c r="AK219" i="15"/>
  <c r="AK222" i="15"/>
  <c r="AK176" i="15"/>
  <c r="AK157" i="15"/>
  <c r="AK171" i="15"/>
  <c r="AK175" i="15"/>
  <c r="AK158" i="15"/>
  <c r="AK26" i="15"/>
  <c r="AK32" i="15"/>
  <c r="AK177" i="15"/>
  <c r="AK153" i="15"/>
  <c r="AK28" i="15"/>
  <c r="AK221" i="15"/>
  <c r="AK200" i="15"/>
  <c r="AK223" i="15"/>
  <c r="AK201" i="15"/>
  <c r="AK151" i="15"/>
  <c r="AK156" i="15"/>
  <c r="AK161" i="15"/>
  <c r="AK160" i="15"/>
  <c r="AK80" i="15"/>
  <c r="AK181" i="15"/>
  <c r="AK173" i="15"/>
  <c r="AK30" i="15"/>
  <c r="AK27" i="15"/>
  <c r="AK228" i="15"/>
  <c r="AK202" i="15"/>
  <c r="AK226" i="15"/>
  <c r="AK225" i="15"/>
  <c r="AK154" i="15"/>
  <c r="AK174" i="15"/>
  <c r="AK33" i="15"/>
  <c r="AK220" i="15"/>
  <c r="AK230" i="15"/>
  <c r="AK224" i="15"/>
  <c r="AK229" i="15"/>
  <c r="AK178" i="15"/>
  <c r="AK182" i="15"/>
  <c r="AK179" i="15"/>
  <c r="AK159" i="15"/>
  <c r="AK172" i="15"/>
  <c r="AK81" i="15"/>
  <c r="AK31" i="15"/>
  <c r="AK34" i="15"/>
  <c r="AK35" i="15"/>
  <c r="AK180" i="15"/>
  <c r="AK162" i="15"/>
  <c r="AK29" i="15"/>
  <c r="AK170" i="15"/>
  <c r="AK152" i="15"/>
  <c r="AK155" i="15"/>
  <c r="AK25" i="15"/>
  <c r="AK101" i="15"/>
  <c r="AK102" i="15"/>
  <c r="AK105" i="15"/>
  <c r="AK123" i="15"/>
  <c r="AK100" i="15"/>
  <c r="AK57" i="15"/>
  <c r="AK12" i="15"/>
  <c r="AK14" i="15"/>
  <c r="AK11" i="15"/>
  <c r="AK119" i="15"/>
  <c r="AK121" i="15"/>
  <c r="AK15" i="15"/>
  <c r="AK103" i="15"/>
  <c r="AK56" i="15"/>
  <c r="AK54" i="15"/>
  <c r="AK79" i="15"/>
  <c r="AK122" i="15"/>
  <c r="AK58" i="15"/>
  <c r="AK55" i="15"/>
  <c r="AK124" i="15"/>
  <c r="AK125" i="15"/>
  <c r="AK99" i="15"/>
  <c r="AK120" i="15"/>
  <c r="AK106" i="15"/>
  <c r="AK59" i="15"/>
  <c r="AK104" i="15"/>
  <c r="AK13" i="15"/>
  <c r="AK118" i="15"/>
  <c r="AK53" i="15"/>
  <c r="AK214" i="15"/>
  <c r="AK218" i="15"/>
  <c r="AK215" i="15"/>
  <c r="AK210" i="15"/>
  <c r="AK213" i="15"/>
  <c r="AK212" i="15"/>
  <c r="AK217" i="15"/>
  <c r="AK211" i="15"/>
  <c r="AK216" i="15"/>
  <c r="AK195" i="15"/>
  <c r="AK199" i="15"/>
  <c r="AK169" i="15"/>
  <c r="AK192" i="15"/>
  <c r="AK147" i="15"/>
  <c r="AK76" i="15"/>
  <c r="AK90" i="15"/>
  <c r="AK89" i="15"/>
  <c r="AK94" i="15"/>
  <c r="AK75" i="15"/>
  <c r="AK24" i="15"/>
  <c r="AK197" i="15"/>
  <c r="AK194" i="15"/>
  <c r="AK148" i="15"/>
  <c r="AK88" i="15"/>
  <c r="AK196" i="15"/>
  <c r="AK191" i="15"/>
  <c r="AK189" i="15"/>
  <c r="AK193" i="15"/>
  <c r="AK143" i="15"/>
  <c r="AK141" i="15"/>
  <c r="AK146" i="15"/>
  <c r="AK98" i="15"/>
  <c r="AK93" i="15"/>
  <c r="AK91" i="15"/>
  <c r="AK23" i="15"/>
  <c r="AK78" i="15"/>
  <c r="AK168" i="15"/>
  <c r="AK145" i="15"/>
  <c r="AK87" i="15"/>
  <c r="AK198" i="15"/>
  <c r="AK187" i="15"/>
  <c r="AK190" i="15"/>
  <c r="AK142" i="15"/>
  <c r="AK150" i="15"/>
  <c r="AK149" i="15"/>
  <c r="AK95" i="15"/>
  <c r="AK96" i="15"/>
  <c r="AK92" i="15"/>
  <c r="AK77" i="15"/>
  <c r="AK188" i="15"/>
  <c r="AK144" i="15"/>
  <c r="AK97" i="15"/>
  <c r="AK8" i="15"/>
  <c r="AK9" i="15"/>
  <c r="AK10" i="15"/>
  <c r="AK45" i="15"/>
  <c r="AK44" i="15"/>
  <c r="AK52" i="15"/>
  <c r="AK113" i="15"/>
  <c r="AK48" i="15"/>
  <c r="AK43" i="15"/>
  <c r="AK116" i="15"/>
  <c r="AK114" i="15"/>
  <c r="AK49" i="15"/>
  <c r="AK50" i="15"/>
  <c r="AK111" i="15"/>
  <c r="AK115" i="15"/>
  <c r="AK46" i="15"/>
  <c r="AK47" i="15"/>
  <c r="AK51" i="15"/>
  <c r="AK112" i="15"/>
  <c r="AK117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M10" i="13"/>
  <c r="AO10" i="13" s="1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AN238" i="15" a="1"/>
  <c r="AN238" i="15" s="1"/>
  <c r="AL238" i="15"/>
  <c r="S75" i="19"/>
  <c r="AB238" i="15"/>
  <c r="AF238" i="15"/>
  <c r="AG238" i="15" s="1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P6" i="19"/>
  <c r="L6" i="19"/>
  <c r="AL76" i="19"/>
  <c r="AI76" i="19"/>
  <c r="AE76" i="19"/>
  <c r="AF76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G9" i="18" s="1"/>
  <c r="AC9" i="18"/>
  <c r="X9" i="18"/>
  <c r="Y9" i="18" s="1"/>
  <c r="Z9" i="18" s="1"/>
  <c r="M7" i="18"/>
  <c r="AR8" i="18" l="1"/>
  <c r="AQ8" i="18"/>
  <c r="AS8" i="18" s="1"/>
  <c r="AK61" i="19"/>
  <c r="AK72" i="19"/>
  <c r="AK68" i="19"/>
  <c r="AK65" i="19"/>
  <c r="AK62" i="19"/>
  <c r="AK67" i="19"/>
  <c r="AM8" i="18"/>
  <c r="AO8" i="18" s="1"/>
  <c r="AN8" i="18"/>
  <c r="AK63" i="19"/>
  <c r="AK66" i="19"/>
  <c r="AK64" i="19"/>
  <c r="AK76" i="19"/>
  <c r="AK33" i="19"/>
  <c r="AK49" i="19"/>
  <c r="AK18" i="19"/>
  <c r="AK53" i="19"/>
  <c r="AK8" i="19"/>
  <c r="AK9" i="19"/>
  <c r="AK38" i="19"/>
  <c r="AK42" i="19"/>
  <c r="AK23" i="19"/>
  <c r="AK40" i="19"/>
  <c r="AK35" i="19"/>
  <c r="AK21" i="19"/>
  <c r="AK37" i="19"/>
  <c r="AK19" i="19"/>
  <c r="AK11" i="19"/>
  <c r="AK26" i="19"/>
  <c r="AK44" i="19"/>
  <c r="AK16" i="19"/>
  <c r="AK13" i="19"/>
  <c r="AK30" i="19"/>
  <c r="AK15" i="19"/>
  <c r="AK27" i="19"/>
  <c r="AK34" i="19"/>
  <c r="AK45" i="19"/>
  <c r="AK25" i="19"/>
  <c r="AK12" i="19"/>
  <c r="AK60" i="19"/>
  <c r="AK28" i="19"/>
  <c r="AK10" i="19"/>
  <c r="AK48" i="19"/>
  <c r="AK14" i="19"/>
  <c r="AK41" i="19"/>
  <c r="AK43" i="19"/>
  <c r="AK47" i="19"/>
  <c r="AK54" i="19"/>
  <c r="AK32" i="19"/>
  <c r="AK29" i="19"/>
  <c r="AK39" i="19"/>
  <c r="AK56" i="19"/>
  <c r="AK58" i="19"/>
  <c r="AK22" i="19"/>
  <c r="AK46" i="19"/>
  <c r="AK50" i="19"/>
  <c r="AK51" i="19"/>
  <c r="AK59" i="19"/>
  <c r="AK24" i="19"/>
  <c r="AK52" i="19"/>
  <c r="AK36" i="19"/>
  <c r="AK57" i="19"/>
  <c r="AK20" i="19"/>
  <c r="AK31" i="19"/>
  <c r="AK17" i="19"/>
  <c r="AK55" i="19"/>
  <c r="E25" i="4"/>
  <c r="R7" i="15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S8" i="19"/>
  <c r="R7" i="19"/>
  <c r="R71" i="19"/>
  <c r="O3" i="19"/>
  <c r="K6" i="21"/>
  <c r="AC6" i="21"/>
  <c r="P6" i="13"/>
  <c r="M6" i="13"/>
  <c r="AL8" i="21" a="1"/>
  <c r="AL8" i="21" s="1"/>
  <c r="Q8" i="18"/>
  <c r="X6" i="18"/>
  <c r="Z3" i="19" s="1"/>
  <c r="S141" i="15"/>
  <c r="S187" i="15"/>
  <c r="S8" i="15"/>
  <c r="S43" i="15"/>
  <c r="S168" i="15"/>
  <c r="S210" i="15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N76" i="19" a="1"/>
  <c r="AN76" i="19" s="1"/>
  <c r="AI8" i="21"/>
  <c r="Q10" i="21"/>
  <c r="Q11" i="21"/>
  <c r="AJ13" i="21"/>
  <c r="AJ8" i="21"/>
  <c r="Q8" i="21"/>
  <c r="S72" i="19"/>
  <c r="S74" i="19"/>
  <c r="S76" i="19"/>
  <c r="Q8" i="20"/>
  <c r="Q9" i="20"/>
  <c r="Q13" i="21"/>
  <c r="S73" i="19"/>
  <c r="AB76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G76" i="19"/>
  <c r="AE6" i="19"/>
  <c r="AR15" i="18"/>
  <c r="AQ15" i="18"/>
  <c r="AS15" i="18" s="1"/>
  <c r="Q9" i="18"/>
  <c r="Q10" i="18"/>
  <c r="Q13" i="18"/>
  <c r="Q14" i="18"/>
  <c r="Q16" i="18"/>
  <c r="Q12" i="18"/>
  <c r="Q15" i="18"/>
  <c r="Z15" i="18"/>
  <c r="S23" i="15"/>
  <c r="I25" i="4" l="1"/>
  <c r="P2" i="13"/>
  <c r="AO6" i="18"/>
  <c r="AN6" i="18"/>
  <c r="P3" i="21"/>
  <c r="P3" i="20"/>
  <c r="H25" i="4"/>
  <c r="M3" i="20"/>
  <c r="R3" i="19"/>
  <c r="AM8" i="20"/>
  <c r="P6" i="18"/>
  <c r="P3" i="18" s="1"/>
  <c r="M6" i="20"/>
  <c r="P6" i="20"/>
  <c r="P2" i="20" s="1"/>
  <c r="R6" i="19"/>
  <c r="R2" i="19" s="1"/>
  <c r="P6" i="21"/>
  <c r="P2" i="21" s="1"/>
  <c r="M6" i="21"/>
  <c r="O6" i="19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AM6" i="18" l="1"/>
  <c r="Q2" i="19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K238" i="15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39" i="4" l="1"/>
  <c r="B16" i="4" s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13" i="4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87" i="15"/>
  <c r="S75" i="15"/>
  <c r="S111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8" i="4"/>
  <c r="H16" i="4"/>
  <c r="H12" i="4"/>
  <c r="H15" i="4"/>
  <c r="H11" i="4"/>
  <c r="E24" i="4"/>
  <c r="E23" i="4" s="1"/>
  <c r="I8" i="4"/>
  <c r="G23" i="4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17" i="4"/>
  <c r="I14" i="4"/>
  <c r="I12" i="4"/>
  <c r="I16" i="4"/>
  <c r="G7" i="4"/>
  <c r="I10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F9" i="4" l="1"/>
  <c r="H9" i="4" s="1"/>
  <c r="H7" i="4" s="1"/>
  <c r="AF6" i="15"/>
  <c r="L6" i="3" s="1"/>
  <c r="K1" i="3"/>
  <c r="M1" i="3" s="1"/>
  <c r="R38" i="15"/>
  <c r="S38" i="15" s="1"/>
  <c r="P22" i="15"/>
  <c r="I9" i="4" l="1"/>
  <c r="I7" i="4" s="1"/>
  <c r="F7" i="4"/>
  <c r="G3" i="4" s="1"/>
  <c r="R22" i="15"/>
  <c r="P3" i="15"/>
  <c r="P6" i="15"/>
  <c r="AF3" i="15" l="1"/>
  <c r="F24" i="4"/>
  <c r="L5" i="3"/>
  <c r="AG6" i="15"/>
  <c r="AG3" i="15" s="1"/>
  <c r="R6" i="15"/>
  <c r="R2" i="15" s="1"/>
  <c r="Q2" i="15" s="1"/>
  <c r="R3" i="15"/>
  <c r="I24" i="4" l="1"/>
  <c r="H24" i="4"/>
  <c r="H23" i="4" s="1"/>
  <c r="F23" i="4"/>
  <c r="M8" i="4"/>
  <c r="N8" i="4" l="1"/>
  <c r="M7" i="4"/>
  <c r="N7" i="4" s="1"/>
  <c r="G4" i="4" s="1"/>
  <c r="I23" i="4"/>
  <c r="L23" i="4" s="1"/>
  <c r="L24" i="4"/>
</calcChain>
</file>

<file path=xl/sharedStrings.xml><?xml version="1.0" encoding="utf-8"?>
<sst xmlns="http://schemas.openxmlformats.org/spreadsheetml/2006/main" count="2018" uniqueCount="657">
  <si>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</si>
  <si>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</si>
  <si>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</si>
  <si>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</si>
  <si>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</si>
  <si>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</si>
  <si>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</si>
  <si>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</si>
  <si>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</si>
  <si>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</si>
  <si>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</si>
  <si>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</si>
  <si>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</si>
  <si>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</si>
  <si>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</si>
  <si>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</si>
  <si>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</si>
  <si>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</si>
  <si>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</si>
  <si>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</si>
  <si>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</si>
  <si>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</si>
  <si>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</si>
  <si>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</si>
  <si>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</si>
  <si>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</si>
  <si>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</si>
  <si>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</si>
  <si>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</si>
  <si>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</si>
  <si>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</si>
  <si>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</si>
  <si>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</si>
  <si>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</si>
  <si>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</si>
  <si>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</si>
  <si>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</si>
  <si>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</si>
  <si>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</si>
  <si>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</si>
  <si>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</si>
  <si>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</si>
  <si>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</si>
  <si>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</si>
  <si>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</si>
  <si>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</si>
  <si>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</si>
  <si>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</si>
  <si>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</si>
  <si>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</si>
  <si>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</si>
  <si>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</si>
  <si>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</si>
  <si>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</si>
  <si>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</si>
  <si>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</si>
  <si>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</si>
  <si>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</si>
  <si>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</si>
  <si>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</si>
  <si>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</si>
  <si>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</si>
  <si>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</si>
  <si>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</si>
  <si>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</si>
  <si>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</si>
  <si>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</si>
  <si>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</si>
  <si>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</si>
  <si>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</si>
  <si>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</si>
  <si>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</si>
  <si>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</si>
  <si>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</si>
  <si>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</si>
  <si>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</si>
  <si>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</si>
  <si>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</si>
  <si>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</si>
  <si>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</si>
  <si>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</si>
  <si>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</si>
  <si>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</si>
  <si>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</si>
  <si>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</si>
  <si>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</si>
  <si>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</si>
  <si>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</si>
  <si>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</si>
  <si>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</si>
  <si>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</si>
  <si>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</si>
  <si>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</si>
  <si>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</si>
  <si>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</si>
  <si>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</si>
  <si>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</si>
  <si>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</si>
  <si>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</si>
  <si>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</si>
  <si>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</si>
  <si>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</si>
  <si>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</si>
  <si>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</si>
  <si>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</si>
  <si>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</si>
  <si>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</si>
  <si>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</si>
  <si>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</si>
  <si>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</si>
  <si>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</si>
  <si>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</si>
  <si>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</si>
  <si>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</si>
  <si>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</si>
  <si>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</si>
  <si>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</si>
  <si>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</si>
  <si>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</si>
  <si>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</si>
  <si>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</si>
  <si>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</si>
  <si>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</si>
  <si>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</si>
  <si>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</si>
  <si>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</si>
  <si>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</si>
  <si>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</si>
  <si>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</si>
  <si>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</si>
  <si>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</si>
  <si>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</si>
  <si>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</si>
  <si>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</si>
  <si>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</si>
  <si>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</si>
  <si>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</si>
  <si>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</si>
  <si>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</si>
  <si>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</si>
  <si>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</si>
  <si>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</si>
  <si>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</si>
  <si>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</si>
  <si>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</si>
  <si>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</si>
  <si>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</si>
  <si>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</si>
  <si>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</si>
  <si>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</si>
  <si>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</si>
  <si>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</si>
  <si>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</si>
  <si>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</si>
  <si>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</si>
  <si>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</si>
  <si>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</si>
  <si>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</si>
  <si>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</si>
  <si>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</si>
  <si>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</si>
  <si>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</si>
  <si>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</si>
  <si>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</si>
  <si>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</si>
  <si>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</si>
  <si>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</si>
  <si>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</si>
  <si>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</si>
  <si>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</si>
  <si>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</si>
  <si>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</si>
  <si>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</si>
  <si>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</si>
  <si>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</si>
  <si>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</si>
  <si>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</si>
  <si>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</si>
  <si>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</si>
  <si>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</si>
  <si>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</si>
  <si>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</si>
  <si>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</si>
  <si>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</si>
  <si>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</si>
  <si>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</si>
  <si>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</si>
  <si>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</si>
  <si>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</si>
  <si>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</si>
  <si>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</si>
  <si>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</si>
  <si>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</si>
  <si>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</si>
  <si>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</si>
  <si>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</si>
  <si>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</si>
  <si>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</si>
  <si>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</si>
  <si>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</si>
  <si>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</si>
  <si>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</si>
  <si>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</si>
  <si>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</si>
  <si>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</si>
  <si>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</si>
  <si>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</si>
  <si>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</si>
  <si>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</si>
  <si>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</si>
  <si>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</si>
  <si>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</si>
  <si>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</si>
  <si>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</si>
  <si>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</si>
  <si>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</si>
  <si>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</si>
  <si>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</si>
  <si>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</si>
  <si>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</si>
  <si>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</si>
  <si>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</si>
  <si>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</si>
  <si>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</si>
  <si>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</si>
  <si>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</si>
  <si>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</si>
  <si>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</si>
  <si>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</si>
  <si>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</si>
  <si>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</si>
  <si>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</si>
  <si>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</si>
  <si>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</si>
  <si>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</si>
  <si>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</si>
  <si>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</si>
  <si>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</si>
  <si>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</si>
  <si>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</si>
  <si>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</si>
  <si>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</si>
  <si>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</si>
  <si>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</si>
  <si>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</si>
  <si>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</si>
  <si>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</si>
  <si>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</si>
  <si>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</si>
  <si>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</si>
  <si>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</si>
  <si>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</si>
  <si>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</si>
  <si>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</si>
  <si>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</si>
  <si>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</si>
  <si>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</si>
  <si>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</si>
  <si>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</si>
  <si>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</si>
  <si>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</si>
  <si>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</si>
  <si>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</si>
  <si>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</si>
  <si>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</si>
  <si>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</si>
  <si>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</si>
  <si>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</si>
  <si>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</si>
  <si>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</si>
  <si>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</si>
  <si>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</si>
  <si>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</si>
  <si>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</si>
  <si>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</si>
  <si>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</si>
  <si>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</si>
  <si>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</si>
  <si>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</si>
  <si>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</si>
  <si>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</si>
  <si>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</si>
  <si>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</si>
  <si>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</si>
  <si>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</si>
  <si>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</si>
  <si>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</si>
  <si>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</si>
  <si>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</si>
  <si>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</si>
  <si>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</si>
  <si>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</si>
  <si>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</si>
  <si>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</si>
  <si>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</si>
  <si>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</si>
  <si>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</si>
  <si>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</si>
  <si>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</si>
  <si>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</si>
  <si>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</si>
  <si>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</si>
  <si>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</si>
  <si>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</si>
  <si>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</si>
  <si>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</si>
  <si>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</si>
  <si>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</si>
  <si>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</si>
  <si>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</si>
  <si>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</si>
  <si>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</si>
  <si>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</si>
  <si>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</si>
  <si>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</si>
  <si>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</si>
  <si>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</si>
  <si>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</si>
  <si>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</si>
  <si>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</si>
  <si>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</si>
  <si>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</si>
  <si>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</si>
  <si>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</si>
  <si>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</si>
  <si>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</si>
  <si>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</si>
  <si>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</si>
  <si>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</si>
  <si>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</si>
  <si>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</si>
  <si>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</si>
  <si>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</si>
  <si>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</si>
  <si>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</si>
  <si>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</si>
  <si>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</si>
  <si>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</si>
  <si>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</si>
  <si>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</si>
  <si>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</si>
  <si>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</si>
  <si>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</si>
  <si>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</si>
  <si>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</si>
  <si>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</si>
  <si>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</si>
  <si>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</si>
  <si>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</si>
  <si>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</si>
  <si>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</si>
  <si>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</si>
  <si>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</si>
  <si>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</si>
  <si>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</si>
  <si>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</si>
  <si>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</si>
  <si>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</si>
  <si>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</si>
  <si>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</si>
  <si>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</si>
  <si>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</si>
  <si>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</si>
  <si>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</si>
  <si>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</si>
  <si>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</si>
  <si>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</si>
  <si>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</si>
  <si>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</si>
  <si>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</si>
  <si>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</si>
  <si>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</si>
  <si>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</si>
  <si>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</si>
  <si>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</si>
  <si>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</si>
  <si>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</si>
  <si>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</si>
  <si>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</si>
  <si>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</si>
  <si>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</si>
  <si>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</si>
  <si>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</si>
  <si>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</si>
  <si>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</si>
  <si>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</si>
  <si>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</si>
  <si>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</si>
  <si>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</si>
  <si>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</si>
  <si>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</si>
  <si>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</si>
  <si>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</si>
  <si>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</si>
  <si>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</si>
  <si>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</si>
  <si>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</si>
  <si>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</si>
  <si>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</si>
  <si>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</si>
  <si>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</si>
  <si>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</si>
  <si>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</si>
  <si>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</si>
  <si>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</si>
  <si>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</si>
  <si>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</si>
  <si>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</si>
  <si>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</si>
  <si>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</si>
  <si>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</si>
  <si>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</si>
  <si>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</si>
  <si>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</si>
  <si>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</si>
  <si>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</si>
  <si>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</si>
  <si>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</si>
  <si>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</si>
  <si>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</si>
  <si>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</si>
  <si>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</si>
  <si>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</si>
  <si>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</si>
  <si>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</si>
  <si>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</si>
  <si>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</si>
  <si>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</si>
  <si>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</si>
  <si>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</si>
  <si>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</si>
  <si>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</si>
  <si>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</si>
  <si>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</si>
  <si>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</si>
  <si>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</si>
  <si>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</si>
  <si>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</si>
  <si>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</si>
  <si>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</si>
  <si>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</si>
  <si>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</si>
  <si>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</si>
  <si>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</si>
  <si>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</si>
  <si>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</si>
  <si>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</si>
  <si>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</si>
  <si>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</si>
  <si>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</si>
  <si>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</si>
  <si>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</si>
  <si>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</si>
  <si>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</si>
  <si>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</si>
  <si>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</si>
  <si>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</si>
  <si>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</si>
  <si>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</si>
  <si>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</si>
  <si>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</si>
  <si>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</si>
  <si>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</si>
  <si>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</si>
  <si>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</si>
  <si>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</si>
  <si>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</si>
  <si>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</si>
  <si>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</si>
  <si>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</si>
  <si>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</si>
  <si>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</si>
  <si>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</si>
  <si>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</si>
  <si>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</si>
  <si>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</si>
  <si>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</si>
  <si>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</si>
  <si>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</si>
  <si>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</si>
  <si>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</si>
  <si>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</si>
  <si>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</si>
  <si>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</si>
  <si>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</si>
  <si>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</si>
  <si>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</si>
  <si>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</si>
  <si>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</si>
  <si>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</si>
  <si>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</si>
  <si>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</si>
  <si>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</si>
  <si>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</si>
  <si>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</si>
  <si>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</si>
  <si>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</si>
  <si>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</si>
  <si>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</si>
  <si>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</si>
  <si>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</si>
  <si>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</si>
  <si>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</si>
  <si>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</si>
  <si>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</si>
  <si>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</si>
  <si>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</si>
  <si>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</si>
  <si>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</si>
  <si>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</si>
  <si>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</si>
  <si>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</si>
  <si>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</si>
  <si>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</si>
  <si>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</si>
  <si>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</si>
  <si>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</si>
  <si>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</si>
  <si>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</si>
  <si>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</si>
  <si>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</si>
  <si>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</si>
  <si>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</si>
  <si>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</si>
  <si>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</si>
  <si>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</si>
  <si>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</si>
  <si>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</si>
  <si>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</si>
  <si>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</si>
  <si>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</si>
  <si>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</si>
  <si>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</si>
  <si>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</si>
  <si>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</si>
  <si>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</si>
  <si>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</si>
  <si>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</si>
  <si>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</si>
  <si>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</si>
  <si>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</si>
  <si>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</si>
  <si>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</si>
  <si>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</si>
  <si>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</si>
  <si>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</si>
  <si>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</si>
  <si>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</si>
  <si>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</si>
  <si>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</si>
  <si>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</si>
  <si>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</si>
  <si>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</si>
  <si>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</si>
  <si>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</si>
  <si>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</si>
  <si>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</si>
  <si>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</si>
  <si>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</si>
  <si>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</si>
  <si>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</si>
  <si>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</si>
  <si>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</si>
  <si>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</si>
  <si>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</si>
  <si>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</si>
  <si>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</si>
  <si>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</si>
  <si>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</si>
  <si>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</si>
  <si>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</si>
  <si>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</si>
  <si>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</si>
  <si>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</si>
  <si>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</si>
  <si>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</si>
  <si>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</si>
  <si>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</si>
  <si>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</si>
  <si>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</si>
  <si>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</si>
  <si>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용도지정(0259-1)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</si>
  <si>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</si>
  <si>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</si>
  <si>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</si>
  <si>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</si>
  <si>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</si>
  <si>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전전년도(2015년) 이전</t>
    <phoneticPr fontId="25" type="noConversion"/>
  </si>
  <si>
    <t>전년도(2016년)</t>
    <phoneticPr fontId="25" type="noConversion"/>
  </si>
  <si>
    <t>2017년</t>
    <phoneticPr fontId="1" type="noConversion"/>
  </si>
  <si>
    <t>2018년</t>
    <phoneticPr fontId="1" type="noConversion"/>
  </si>
  <si>
    <t>2019년 이후</t>
    <phoneticPr fontId="25" type="noConversion"/>
  </si>
  <si>
    <t>(                   기금)</t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</si>
  <si>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</si>
  <si>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</si>
  <si>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</si>
  <si>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</si>
  <si>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</si>
  <si>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</si>
  <si>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</si>
  <si>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</si>
  <si>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</si>
  <si>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</si>
  <si>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</si>
  <si>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</si>
  <si>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</si>
  <si>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</si>
  <si>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</si>
  <si>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</si>
  <si>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</si>
  <si>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</si>
  <si>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</si>
  <si>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</si>
  <si>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</si>
  <si>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</si>
  <si>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</si>
  <si>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</si>
  <si>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</si>
  <si>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</si>
  <si>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</si>
  <si>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</si>
  <si>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</si>
  <si>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</si>
  <si>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</si>
  <si>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</si>
  <si>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 xml:space="preserve"> - 2017년도 제2회 경기도 추가경정 예산안</t>
    <phoneticPr fontId="1" type="noConversion"/>
  </si>
  <si>
    <t xml:space="preserve"> - 2017년도 제2회 경기도 기금운용계획 변경안</t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</si>
  <si>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</si>
  <si>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</si>
  <si>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</si>
  <si>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</si>
  <si>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</si>
  <si>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2017년도 제2회 추경 계속비 사업 조서</t>
    <phoneticPr fontId="25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</si>
  <si>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</si>
  <si>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</si>
  <si>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</si>
  <si>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기획재정위원회</t>
    <phoneticPr fontId="1" type="noConversion"/>
  </si>
  <si>
    <t>균형발전기획실</t>
    <phoneticPr fontId="1" type="noConversion"/>
  </si>
  <si>
    <t>균형발전담당관</t>
    <phoneticPr fontId="1" type="noConversion"/>
  </si>
  <si>
    <t>2회추경</t>
  </si>
  <si>
    <t>일반</t>
  </si>
  <si>
    <t>지역균형발전사업 육성(자체/직접)
 - 경원선 셔틀열차 증편 운영비 지원</t>
    <phoneticPr fontId="1" type="noConversion"/>
  </si>
  <si>
    <t>공유시장경제국</t>
    <phoneticPr fontId="1" type="noConversion"/>
  </si>
  <si>
    <t>따복공동체지원과</t>
    <phoneticPr fontId="1" type="noConversion"/>
  </si>
  <si>
    <t>따복공동체 성과측정 및 과제발굴 사례조사(자체/직접)
- 기간제근로자 인건비 지원</t>
    <phoneticPr fontId="1" type="noConversion"/>
  </si>
  <si>
    <t>따복공동체 성과측정 및 과제발굴 사례조사(자체/직접)
- 사례조사 운영 등</t>
    <phoneticPr fontId="1" type="noConversion"/>
  </si>
  <si>
    <t>따복공동체 성과측정 및 과제발굴 사례조사(자체/직접)
- 성과측정 및 사례조사 수행여비</t>
    <phoneticPr fontId="1" type="noConversion"/>
  </si>
  <si>
    <t>따복공동체 성과측정 및 과제발굴 사례조사(자체/직접)
- 따복공동체 성과측정 및 과제발굴 연구용역</t>
    <phoneticPr fontId="1" type="noConversion"/>
  </si>
  <si>
    <t>기획재정위원회</t>
    <phoneticPr fontId="1" type="noConversion"/>
  </si>
  <si>
    <t>균형발전기획실</t>
    <phoneticPr fontId="1" type="noConversion"/>
  </si>
  <si>
    <t>DMZ정책담당관</t>
    <phoneticPr fontId="1" type="noConversion"/>
  </si>
  <si>
    <t>신규</t>
  </si>
  <si>
    <t>코레일 증차계획에 따른 예산 전액 삭감</t>
    <phoneticPr fontId="1" type="noConversion"/>
  </si>
  <si>
    <t>성과측정 기간 미 도래</t>
    <phoneticPr fontId="1" type="noConversion"/>
  </si>
  <si>
    <t>신규사업</t>
    <phoneticPr fontId="1" type="noConversion"/>
  </si>
  <si>
    <t>DMZ 세계시민 나눔캠프(자체/직접)
- DMZ 세계시민 나눔캠프
(공기관등에 대한 경상적 대행사업비)</t>
    <phoneticPr fontId="1" type="noConversion"/>
  </si>
  <si>
    <t>도비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</si>
</sst>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9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2"/>
      <charset val="129"/>
      <scheme val="major"/>
    </font>
    <font>
      <sz val="10"/>
      <name val="맑은 고딕"/>
      <family val="2"/>
      <charset val="129"/>
      <scheme val="major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8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41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8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7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1" borderId="0" applyNumberFormat="0" applyBorder="0" applyAlignment="0" applyProtection="0">
      <alignment vertical="center"/>
    </xf>
    <xf numFmtId="0" fontId="62" fillId="32" borderId="0" applyNumberFormat="0" applyBorder="0" applyAlignment="0" applyProtection="0">
      <alignment vertical="center"/>
    </xf>
    <xf numFmtId="0" fontId="62" fillId="33" borderId="0" applyNumberFormat="0" applyBorder="0" applyAlignment="0" applyProtection="0">
      <alignment vertical="center"/>
    </xf>
    <xf numFmtId="0" fontId="62" fillId="34" borderId="0" applyNumberFormat="0" applyBorder="0" applyAlignment="0" applyProtection="0">
      <alignment vertical="center"/>
    </xf>
    <xf numFmtId="0" fontId="62" fillId="35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1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37" borderId="62" applyNumberFormat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6" fillId="3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39" borderId="64" applyNumberFormat="0" applyAlignment="0" applyProtection="0">
      <alignment vertical="center"/>
    </xf>
    <xf numFmtId="0" fontId="69" fillId="0" borderId="65" applyNumberFormat="0" applyFill="0" applyAlignment="0" applyProtection="0">
      <alignment vertical="center"/>
    </xf>
    <xf numFmtId="0" fontId="70" fillId="0" borderId="66" applyNumberFormat="0" applyFill="0" applyAlignment="0" applyProtection="0">
      <alignment vertical="center"/>
    </xf>
    <xf numFmtId="0" fontId="71" fillId="24" borderId="62" applyNumberFormat="0" applyAlignment="0" applyProtection="0">
      <alignment vertical="center"/>
    </xf>
    <xf numFmtId="0" fontId="72" fillId="0" borderId="67" applyNumberFormat="0" applyFill="0" applyAlignment="0" applyProtection="0">
      <alignment vertical="center"/>
    </xf>
    <xf numFmtId="0" fontId="73" fillId="0" borderId="68" applyNumberFormat="0" applyFill="0" applyAlignment="0" applyProtection="0">
      <alignment vertical="center"/>
    </xf>
    <xf numFmtId="0" fontId="74" fillId="0" borderId="6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2" borderId="0" applyNumberFormat="0" applyBorder="0" applyAlignment="0" applyProtection="0">
      <alignment vertical="center"/>
    </xf>
    <xf numFmtId="0" fontId="77" fillId="37" borderId="70" applyNumberFormat="0" applyAlignment="0" applyProtection="0">
      <alignment vertical="center"/>
    </xf>
    <xf numFmtId="0" fontId="78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9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80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81" fillId="37" borderId="0" applyNumberFormat="0" applyBorder="0" applyAlignment="0" applyProtection="0"/>
    <xf numFmtId="0" fontId="82" fillId="0" borderId="71" applyNumberFormat="0" applyAlignment="0" applyProtection="0">
      <alignment horizontal="left" vertical="center"/>
    </xf>
    <xf numFmtId="0" fontId="82" fillId="0" borderId="10">
      <alignment horizontal="left" vertical="center"/>
    </xf>
    <xf numFmtId="10" fontId="81" fillId="13" borderId="2" applyNumberFormat="0" applyBorder="0" applyAlignment="0" applyProtection="0"/>
    <xf numFmtId="185" fontId="29" fillId="0" borderId="0"/>
    <xf numFmtId="0" fontId="54" fillId="0" borderId="0"/>
    <xf numFmtId="10" fontId="54" fillId="0" borderId="0" applyFont="0" applyFill="0" applyBorder="0" applyAlignment="0" applyProtection="0"/>
    <xf numFmtId="0" fontId="61" fillId="40" borderId="0" applyNumberFormat="0" applyBorder="0" applyAlignment="0" applyProtection="0">
      <alignment vertical="center"/>
    </xf>
    <xf numFmtId="0" fontId="61" fillId="40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6" fillId="60" borderId="0" applyNumberFormat="0" applyBorder="0" applyAlignment="0" applyProtection="0">
      <alignment vertical="center"/>
    </xf>
    <xf numFmtId="0" fontId="66" fillId="6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61" borderId="64" applyNumberFormat="0" applyAlignment="0" applyProtection="0">
      <alignment vertical="center"/>
    </xf>
    <xf numFmtId="0" fontId="68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9" fillId="0" borderId="65" applyNumberFormat="0" applyFill="0" applyAlignment="0" applyProtection="0">
      <alignment vertical="center"/>
    </xf>
    <xf numFmtId="0" fontId="70" fillId="0" borderId="66" applyNumberFormat="0" applyFill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2" fillId="0" borderId="67" applyNumberFormat="0" applyFill="0" applyAlignment="0" applyProtection="0">
      <alignment vertical="center"/>
    </xf>
    <xf numFmtId="0" fontId="73" fillId="0" borderId="68" applyNumberFormat="0" applyFill="0" applyAlignment="0" applyProtection="0">
      <alignment vertical="center"/>
    </xf>
    <xf numFmtId="0" fontId="74" fillId="0" borderId="6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7" fillId="58" borderId="70" applyNumberFormat="0" applyAlignment="0" applyProtection="0">
      <alignment vertical="center"/>
    </xf>
    <xf numFmtId="0" fontId="77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/>
    <xf numFmtId="185" fontId="29" fillId="0" borderId="0"/>
    <xf numFmtId="0" fontId="61" fillId="40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6" fillId="60" borderId="0" applyNumberFormat="0" applyBorder="0" applyAlignment="0" applyProtection="0">
      <alignment vertical="center"/>
    </xf>
    <xf numFmtId="0" fontId="68" fillId="61" borderId="64" applyNumberFormat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7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0" fontId="84" fillId="0" borderId="0">
      <alignment vertical="center"/>
    </xf>
    <xf numFmtId="0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6" fillId="0" borderId="0">
      <alignment vertical="center"/>
    </xf>
  </cellStyleXfs>
  <cellXfs count="5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9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0" fillId="0" borderId="4" xfId="1" applyNumberFormat="1" applyFont="1" applyBorder="1" applyAlignment="1">
      <alignment horizontal="right" vertical="center"/>
    </xf>
    <xf numFmtId="176" fontId="40" fillId="0" borderId="8" xfId="1" applyNumberFormat="1" applyFont="1" applyBorder="1" applyAlignment="1">
      <alignment horizontal="right" vertical="center"/>
    </xf>
    <xf numFmtId="0" fontId="41" fillId="0" borderId="4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4" fillId="0" borderId="0" xfId="0" applyNumberFormat="1" applyFont="1">
      <alignment vertical="center"/>
    </xf>
    <xf numFmtId="0" fontId="46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 applyAlignment="1">
      <alignment vertical="center" wrapText="1"/>
    </xf>
    <xf numFmtId="0" fontId="48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>
      <alignment vertical="center"/>
    </xf>
    <xf numFmtId="0" fontId="45" fillId="5" borderId="4" xfId="0" applyFont="1" applyFill="1" applyBorder="1">
      <alignment vertical="center"/>
    </xf>
    <xf numFmtId="0" fontId="50" fillId="6" borderId="4" xfId="0" applyFont="1" applyFill="1" applyBorder="1" applyAlignment="1">
      <alignment horizontal="centerContinuous" vertical="center"/>
    </xf>
    <xf numFmtId="0" fontId="49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3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1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0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52" fillId="5" borderId="4" xfId="0" applyFont="1" applyFill="1" applyBorder="1" applyAlignment="1" applyProtection="1">
      <alignment vertical="center" wrapText="1"/>
    </xf>
    <xf numFmtId="0" fontId="42" fillId="0" borderId="0" xfId="0" applyFont="1" applyAlignment="1" applyProtection="1">
      <alignment horizontal="centerContinuous" vertical="center"/>
    </xf>
    <xf numFmtId="0" fontId="43" fillId="0" borderId="0" xfId="0" applyFont="1" applyProtection="1">
      <alignment vertical="center"/>
    </xf>
    <xf numFmtId="181" fontId="44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1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6" fillId="6" borderId="13" xfId="0" applyFont="1" applyFill="1" applyBorder="1" applyAlignment="1" applyProtection="1">
      <alignment horizontal="centerContinuous" vertical="center"/>
    </xf>
    <xf numFmtId="0" fontId="16" fillId="6" borderId="4" xfId="0" applyFont="1" applyFill="1" applyBorder="1" applyAlignment="1" applyProtection="1">
      <alignment horizontal="centerContinuous" vertical="center"/>
    </xf>
    <xf numFmtId="0" fontId="16" fillId="6" borderId="11" xfId="0" applyFont="1" applyFill="1" applyBorder="1" applyAlignment="1" applyProtection="1">
      <alignment horizontal="centerContinuous" vertical="center"/>
    </xf>
    <xf numFmtId="0" fontId="55" fillId="6" borderId="11" xfId="0" applyFont="1" applyFill="1" applyBorder="1" applyAlignment="1" applyProtection="1">
      <alignment horizontal="centerContinuous" vertical="center"/>
    </xf>
    <xf numFmtId="0" fontId="46" fillId="6" borderId="4" xfId="0" applyFont="1" applyFill="1" applyBorder="1" applyAlignment="1" applyProtection="1">
      <alignment horizontal="centerContinuous" vertical="center"/>
    </xf>
    <xf numFmtId="0" fontId="2" fillId="6" borderId="8" xfId="0" applyFont="1" applyFill="1" applyBorder="1" applyAlignment="1" applyProtection="1">
      <alignment horizontal="center" vertical="center"/>
    </xf>
    <xf numFmtId="0" fontId="41" fillId="6" borderId="8" xfId="0" applyFont="1" applyFill="1" applyBorder="1" applyAlignment="1" applyProtection="1">
      <alignment vertical="center" wrapText="1"/>
    </xf>
    <xf numFmtId="0" fontId="41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8" fillId="6" borderId="4" xfId="0" applyFont="1" applyFill="1" applyBorder="1" applyAlignment="1" applyProtection="1">
      <alignment horizontal="centerContinuous" vertical="center"/>
    </xf>
    <xf numFmtId="0" fontId="56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center"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2" fillId="0" borderId="0" xfId="0" applyFont="1" applyProtection="1">
      <alignment vertical="center"/>
    </xf>
    <xf numFmtId="0" fontId="41" fillId="0" borderId="8" xfId="0" applyFont="1" applyFill="1" applyBorder="1" applyAlignment="1" applyProtection="1">
      <alignment vertical="center" wrapText="1"/>
    </xf>
    <xf numFmtId="176" fontId="43" fillId="0" borderId="0" xfId="0" applyNumberFormat="1" applyFont="1" applyProtection="1">
      <alignment vertical="center"/>
    </xf>
    <xf numFmtId="176" fontId="44" fillId="0" borderId="0" xfId="0" applyNumberFormat="1" applyFont="1" applyProtection="1">
      <alignment vertical="center"/>
    </xf>
    <xf numFmtId="176" fontId="43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176" fontId="20" fillId="0" borderId="9" xfId="1" applyNumberFormat="1" applyFont="1" applyBorder="1" applyAlignment="1" applyProtection="1">
      <alignment horizontal="right" vertical="center"/>
    </xf>
    <xf numFmtId="0" fontId="41" fillId="0" borderId="9" xfId="0" applyFont="1" applyFill="1" applyBorder="1" applyAlignment="1" applyProtection="1">
      <alignment vertical="center" wrapText="1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176" fontId="20" fillId="0" borderId="4" xfId="1" applyNumberFormat="1" applyFont="1" applyBorder="1" applyAlignment="1" applyProtection="1">
      <alignment horizontal="right" vertical="center"/>
    </xf>
    <xf numFmtId="176" fontId="20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2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24" fillId="8" borderId="2" xfId="0" applyFont="1" applyFill="1" applyBorder="1" applyAlignment="1">
      <alignment horizontal="center" vertical="center"/>
    </xf>
    <xf numFmtId="0" fontId="24" fillId="15" borderId="2" xfId="0" applyFont="1" applyFill="1" applyBorder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4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" fillId="0" borderId="60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5" fillId="0" borderId="60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60" xfId="1" applyNumberFormat="1" applyFont="1" applyBorder="1" applyAlignment="1" applyProtection="1">
      <alignment horizontal="right" vertical="center"/>
    </xf>
    <xf numFmtId="0" fontId="2" fillId="0" borderId="16" xfId="0" applyFont="1" applyBorder="1" applyAlignment="1" applyProtection="1">
      <alignment horizontal="center" vertical="center"/>
    </xf>
    <xf numFmtId="0" fontId="41" fillId="0" borderId="18" xfId="0" applyFont="1" applyFill="1" applyBorder="1" applyAlignment="1" applyProtection="1">
      <alignment horizontal="left" vertical="center" wrapText="1"/>
    </xf>
    <xf numFmtId="0" fontId="45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5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9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0" fillId="7" borderId="4" xfId="1" applyNumberFormat="1" applyFont="1" applyFill="1" applyBorder="1" applyAlignment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8" xfId="0" applyFont="1" applyBorder="1" applyAlignment="1" applyProtection="1">
      <alignment horizontal="left" vertical="center" wrapText="1"/>
    </xf>
    <xf numFmtId="0" fontId="41" fillId="5" borderId="4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6" fontId="4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/>
    </xf>
    <xf numFmtId="176" fontId="40" fillId="0" borderId="8" xfId="1" applyNumberFormat="1" applyFont="1" applyBorder="1" applyAlignment="1" applyProtection="1">
      <alignment horizontal="right" vertical="center"/>
    </xf>
    <xf numFmtId="176" fontId="40" fillId="0" borderId="4" xfId="1" applyNumberFormat="1" applyFont="1" applyBorder="1" applyAlignment="1" applyProtection="1">
      <alignment horizontal="right" vertical="center"/>
    </xf>
    <xf numFmtId="176" fontId="3" fillId="6" borderId="13" xfId="1" applyNumberFormat="1" applyFont="1" applyFill="1" applyBorder="1" applyAlignment="1" applyProtection="1">
      <alignment horizontal="right" vertical="center"/>
    </xf>
    <xf numFmtId="176" fontId="3" fillId="6" borderId="8" xfId="1" applyNumberFormat="1" applyFont="1" applyFill="1" applyBorder="1" applyAlignment="1" applyProtection="1">
      <alignment horizontal="right" vertical="center"/>
    </xf>
    <xf numFmtId="178" fontId="27" fillId="16" borderId="74" xfId="0" applyNumberFormat="1" applyFont="1" applyFill="1" applyBorder="1" applyAlignment="1" applyProtection="1">
      <alignment horizontal="center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176" fontId="3" fillId="6" borderId="75" xfId="1" applyNumberFormat="1" applyFont="1" applyFill="1" applyBorder="1" applyAlignment="1">
      <alignment horizontal="right" vertical="center"/>
    </xf>
    <xf numFmtId="176" fontId="20" fillId="0" borderId="78" xfId="1" applyNumberFormat="1" applyFont="1" applyBorder="1" applyAlignment="1">
      <alignment horizontal="right" vertical="center"/>
    </xf>
    <xf numFmtId="176" fontId="3" fillId="7" borderId="79" xfId="1" applyNumberFormat="1" applyFont="1" applyFill="1" applyBorder="1" applyAlignment="1">
      <alignment horizontal="right" vertical="center"/>
    </xf>
    <xf numFmtId="176" fontId="20" fillId="0" borderId="78" xfId="1" applyNumberFormat="1" applyFont="1" applyFill="1" applyBorder="1" applyAlignment="1">
      <alignment horizontal="right" vertical="center"/>
    </xf>
    <xf numFmtId="176" fontId="20" fillId="0" borderId="80" xfId="1" applyNumberFormat="1" applyFont="1" applyBorder="1" applyAlignment="1">
      <alignment horizontal="right" vertical="center"/>
    </xf>
    <xf numFmtId="176" fontId="20" fillId="0" borderId="81" xfId="1" applyNumberFormat="1" applyFont="1" applyBorder="1" applyAlignment="1">
      <alignment horizontal="right" vertical="center"/>
    </xf>
    <xf numFmtId="176" fontId="3" fillId="7" borderId="82" xfId="1" applyNumberFormat="1" applyFont="1" applyFill="1" applyBorder="1" applyAlignment="1">
      <alignment horizontal="right" vertical="center"/>
    </xf>
    <xf numFmtId="176" fontId="3" fillId="0" borderId="83" xfId="1" applyNumberFormat="1" applyFont="1" applyFill="1" applyBorder="1" applyAlignment="1">
      <alignment horizontal="right" vertical="center"/>
    </xf>
    <xf numFmtId="176" fontId="3" fillId="0" borderId="84" xfId="1" applyNumberFormat="1" applyFont="1" applyBorder="1" applyAlignment="1">
      <alignment horizontal="right" vertical="center"/>
    </xf>
    <xf numFmtId="176" fontId="3" fillId="0" borderId="78" xfId="1" applyNumberFormat="1" applyFont="1" applyBorder="1" applyAlignment="1">
      <alignment horizontal="right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 applyProtection="1">
      <alignment horizontal="right" vertical="center"/>
    </xf>
    <xf numFmtId="176" fontId="3" fillId="6" borderId="75" xfId="1" applyNumberFormat="1" applyFont="1" applyFill="1" applyBorder="1" applyAlignment="1" applyProtection="1">
      <alignment horizontal="right" vertical="center"/>
    </xf>
    <xf numFmtId="176" fontId="20" fillId="0" borderId="78" xfId="1" applyNumberFormat="1" applyFont="1" applyFill="1" applyBorder="1" applyAlignment="1" applyProtection="1">
      <alignment horizontal="right" vertical="center"/>
    </xf>
    <xf numFmtId="176" fontId="2" fillId="0" borderId="78" xfId="1" applyNumberFormat="1" applyFont="1" applyBorder="1" applyAlignment="1" applyProtection="1">
      <alignment horizontal="right" vertical="center"/>
    </xf>
    <xf numFmtId="176" fontId="20" fillId="0" borderId="80" xfId="1" applyNumberFormat="1" applyFont="1" applyFill="1" applyBorder="1" applyAlignment="1" applyProtection="1">
      <alignment horizontal="right" vertical="center"/>
    </xf>
    <xf numFmtId="0" fontId="85" fillId="0" borderId="4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left" vertical="center" shrinkToFit="1"/>
    </xf>
    <xf numFmtId="0" fontId="2" fillId="0" borderId="16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left" vertical="center"/>
    </xf>
    <xf numFmtId="176" fontId="2" fillId="6" borderId="8" xfId="1" applyNumberFormat="1" applyFont="1" applyFill="1" applyBorder="1" applyAlignment="1" applyProtection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176" fontId="3" fillId="7" borderId="75" xfId="1" applyNumberFormat="1" applyFont="1" applyFill="1" applyBorder="1" applyAlignment="1" applyProtection="1">
      <alignment horizontal="right" vertical="center"/>
    </xf>
    <xf numFmtId="176" fontId="20" fillId="0" borderId="85" xfId="1" applyNumberFormat="1" applyFont="1" applyBorder="1" applyAlignment="1" applyProtection="1">
      <alignment horizontal="right" vertical="center"/>
    </xf>
    <xf numFmtId="176" fontId="3" fillId="7" borderId="86" xfId="1" applyNumberFormat="1" applyFont="1" applyFill="1" applyBorder="1" applyAlignment="1" applyProtection="1">
      <alignment horizontal="right" vertical="center"/>
    </xf>
    <xf numFmtId="176" fontId="3" fillId="0" borderId="78" xfId="1" applyNumberFormat="1" applyFont="1" applyFill="1" applyBorder="1" applyAlignment="1" applyProtection="1">
      <alignment horizontal="right" vertical="center"/>
    </xf>
    <xf numFmtId="176" fontId="38" fillId="0" borderId="75" xfId="1" applyNumberFormat="1" applyFont="1" applyBorder="1" applyAlignment="1" applyProtection="1">
      <alignment horizontal="right" vertical="center"/>
    </xf>
    <xf numFmtId="178" fontId="27" fillId="16" borderId="76" xfId="0" applyNumberFormat="1" applyFont="1" applyFill="1" applyBorder="1" applyAlignment="1" applyProtection="1">
      <alignment horizontal="center" vertical="center"/>
    </xf>
    <xf numFmtId="178" fontId="27" fillId="16" borderId="18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8" xfId="0" applyFont="1" applyBorder="1" applyAlignment="1" applyProtection="1">
      <alignment horizontal="center" vertical="center"/>
    </xf>
    <xf numFmtId="0" fontId="41" fillId="0" borderId="18" xfId="0" applyFont="1" applyBorder="1" applyAlignment="1" applyProtection="1">
      <alignment horizontal="center" vertical="center"/>
    </xf>
    <xf numFmtId="0" fontId="41" fillId="5" borderId="5" xfId="0" applyFont="1" applyFill="1" applyBorder="1" applyAlignment="1" applyProtection="1">
      <alignment horizontal="center" vertical="center"/>
    </xf>
    <xf numFmtId="41" fontId="2" fillId="0" borderId="0" xfId="1" applyFont="1" applyProtection="1">
      <alignment vertical="center"/>
    </xf>
    <xf numFmtId="41" fontId="2" fillId="0" borderId="0" xfId="1" applyFont="1" applyAlignment="1" applyProtection="1">
      <alignment vertical="center" wrapText="1"/>
    </xf>
    <xf numFmtId="178" fontId="0" fillId="0" borderId="0" xfId="0" applyNumberFormat="1">
      <alignment vertical="center"/>
    </xf>
    <xf numFmtId="176" fontId="2" fillId="0" borderId="78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Continuous" vertical="center"/>
    </xf>
    <xf numFmtId="0" fontId="41" fillId="0" borderId="11" xfId="0" applyFont="1" applyBorder="1" applyAlignment="1" applyProtection="1">
      <alignment vertical="center" wrapText="1"/>
    </xf>
    <xf numFmtId="0" fontId="41" fillId="5" borderId="4" xfId="0" applyFont="1" applyFill="1" applyBorder="1" applyProtection="1">
      <alignment vertical="center"/>
    </xf>
    <xf numFmtId="0" fontId="41" fillId="5" borderId="11" xfId="0" applyFont="1" applyFill="1" applyBorder="1" applyProtection="1">
      <alignment vertical="center"/>
    </xf>
    <xf numFmtId="0" fontId="87" fillId="5" borderId="4" xfId="0" applyFont="1" applyFill="1" applyBorder="1" applyAlignment="1" applyProtection="1">
      <alignment vertical="center" wrapText="1"/>
    </xf>
    <xf numFmtId="176" fontId="41" fillId="0" borderId="4" xfId="1" applyNumberFormat="1" applyFont="1" applyBorder="1" applyAlignment="1" applyProtection="1">
      <alignment horizontal="right" vertical="center"/>
    </xf>
    <xf numFmtId="0" fontId="41" fillId="0" borderId="11" xfId="0" applyFont="1" applyBorder="1" applyAlignment="1" applyProtection="1">
      <alignment vertical="center" shrinkToFit="1"/>
    </xf>
    <xf numFmtId="0" fontId="41" fillId="0" borderId="11" xfId="0" applyFont="1" applyFill="1" applyBorder="1" applyAlignment="1" applyProtection="1">
      <alignment horizontal="left" vertical="center" shrinkToFit="1"/>
    </xf>
    <xf numFmtId="0" fontId="41" fillId="5" borderId="11" xfId="0" applyFont="1" applyFill="1" applyBorder="1" applyAlignment="1" applyProtection="1">
      <alignment horizontal="center" vertical="center"/>
    </xf>
    <xf numFmtId="0" fontId="88" fillId="5" borderId="4" xfId="0" applyFont="1" applyFill="1" applyBorder="1" applyAlignment="1" applyProtection="1">
      <alignment vertical="center" wrapText="1"/>
    </xf>
    <xf numFmtId="178" fontId="41" fillId="5" borderId="18" xfId="0" applyNumberFormat="1" applyFont="1" applyFill="1" applyBorder="1" applyAlignment="1" applyProtection="1">
      <alignment vertical="center" wrapText="1"/>
      <protection locked="0"/>
    </xf>
    <xf numFmtId="178" fontId="41" fillId="5" borderId="72" xfId="0" applyNumberFormat="1" applyFont="1" applyFill="1" applyBorder="1" applyAlignment="1" applyProtection="1">
      <alignment vertical="center" wrapText="1"/>
      <protection locked="0"/>
    </xf>
    <xf numFmtId="0" fontId="41" fillId="0" borderId="12" xfId="0" applyFont="1" applyFill="1" applyBorder="1" applyAlignment="1" applyProtection="1">
      <alignment horizontal="left" vertical="center" shrinkToFit="1"/>
    </xf>
    <xf numFmtId="0" fontId="41" fillId="5" borderId="12" xfId="0" applyFont="1" applyFill="1" applyBorder="1" applyAlignment="1" applyProtection="1">
      <alignment horizontal="center" vertical="center"/>
    </xf>
    <xf numFmtId="0" fontId="88" fillId="5" borderId="5" xfId="0" applyFont="1" applyFill="1" applyBorder="1" applyAlignment="1" applyProtection="1">
      <alignment vertical="center" wrapText="1"/>
    </xf>
    <xf numFmtId="0" fontId="41" fillId="5" borderId="4" xfId="0" applyFont="1" applyFill="1" applyBorder="1">
      <alignment vertical="center"/>
    </xf>
    <xf numFmtId="0" fontId="41" fillId="5" borderId="11" xfId="0" applyFont="1" applyFill="1" applyBorder="1">
      <alignment vertical="center"/>
    </xf>
    <xf numFmtId="0" fontId="88" fillId="5" borderId="4" xfId="0" applyFont="1" applyFill="1" applyBorder="1" applyAlignment="1">
      <alignment vertical="center" wrapText="1"/>
    </xf>
    <xf numFmtId="176" fontId="41" fillId="0" borderId="4" xfId="1" applyNumberFormat="1" applyFont="1" applyBorder="1" applyAlignment="1">
      <alignment horizontal="right" vertical="center"/>
    </xf>
    <xf numFmtId="0" fontId="41" fillId="0" borderId="11" xfId="0" applyFont="1" applyBorder="1">
      <alignment vertical="center"/>
    </xf>
    <xf numFmtId="0" fontId="89" fillId="5" borderId="4" xfId="0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7" fillId="7" borderId="59" xfId="0" applyFont="1" applyFill="1" applyBorder="1" applyAlignment="1" applyProtection="1">
      <alignment horizontal="center" vertical="center" wrapText="1"/>
    </xf>
    <xf numFmtId="0" fontId="27" fillId="7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4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18" xfId="0" applyNumberFormat="1" applyFont="1" applyFill="1" applyBorder="1" applyAlignment="1" applyProtection="1">
      <alignment horizontal="center" vertical="center" wrapText="1"/>
    </xf>
    <xf numFmtId="178" fontId="24" fillId="16" borderId="3" xfId="0" applyNumberFormat="1" applyFont="1" applyFill="1" applyBorder="1" applyAlignment="1" applyProtection="1">
      <alignment horizontal="center" vertical="center" wrapText="1"/>
    </xf>
    <xf numFmtId="178" fontId="24" fillId="16" borderId="4" xfId="0" applyNumberFormat="1" applyFont="1" applyFill="1" applyBorder="1" applyAlignment="1" applyProtection="1">
      <alignment horizontal="center" vertical="center"/>
    </xf>
    <xf numFmtId="0" fontId="27" fillId="7" borderId="54" xfId="0" applyFont="1" applyFill="1" applyBorder="1" applyAlignment="1" applyProtection="1">
      <alignment horizontal="center" vertical="center"/>
    </xf>
    <xf numFmtId="0" fontId="27" fillId="7" borderId="13" xfId="0" applyFont="1" applyFill="1" applyBorder="1" applyAlignment="1" applyProtection="1">
      <alignment horizontal="center" vertical="center"/>
    </xf>
    <xf numFmtId="178" fontId="24" fillId="17" borderId="3" xfId="0" applyNumberFormat="1" applyFont="1" applyFill="1" applyBorder="1" applyAlignment="1">
      <alignment horizontal="center" vertical="center" wrapText="1"/>
    </xf>
    <xf numFmtId="0" fontId="59" fillId="17" borderId="4" xfId="0" applyFont="1" applyFill="1" applyBorder="1" applyAlignment="1">
      <alignment horizontal="center" vertical="center"/>
    </xf>
    <xf numFmtId="0" fontId="26" fillId="7" borderId="3" xfId="0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/>
    </xf>
    <xf numFmtId="0" fontId="26" fillId="7" borderId="55" xfId="0" applyFont="1" applyFill="1" applyBorder="1" applyAlignment="1" applyProtection="1">
      <alignment horizontal="center" vertical="center" wrapText="1"/>
    </xf>
    <xf numFmtId="0" fontId="26" fillId="7" borderId="11" xfId="0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 applyProtection="1">
      <alignment horizontal="center" vertical="center" wrapText="1"/>
    </xf>
    <xf numFmtId="0" fontId="26" fillId="7" borderId="55" xfId="0" applyFont="1" applyFill="1" applyBorder="1" applyAlignment="1" applyProtection="1">
      <alignment horizontal="center" vertical="center"/>
    </xf>
    <xf numFmtId="0" fontId="26" fillId="7" borderId="11" xfId="0" applyFont="1" applyFill="1" applyBorder="1" applyAlignment="1" applyProtection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2" xfId="0" applyNumberFormat="1" applyFont="1" applyFill="1" applyBorder="1" applyAlignment="1" applyProtection="1">
      <alignment horizontal="center" vertical="center" wrapText="1"/>
    </xf>
    <xf numFmtId="178" fontId="28" fillId="16" borderId="2" xfId="0" applyNumberFormat="1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60" fillId="17" borderId="4" xfId="0" applyFont="1" applyFill="1" applyBorder="1" applyAlignment="1">
      <alignment horizontal="center" vertical="center"/>
    </xf>
    <xf numFmtId="178" fontId="24" fillId="16" borderId="73" xfId="0" applyNumberFormat="1" applyFont="1" applyFill="1" applyBorder="1" applyAlignment="1" applyProtection="1">
      <alignment horizontal="center" vertical="center" wrapText="1"/>
    </xf>
    <xf numFmtId="178" fontId="24" fillId="16" borderId="75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178" fontId="27" fillId="18" borderId="17" xfId="0" applyNumberFormat="1" applyFont="1" applyFill="1" applyBorder="1" applyAlignment="1" applyProtection="1">
      <alignment horizontal="center" vertical="center" wrapText="1"/>
    </xf>
    <xf numFmtId="178" fontId="27" fillId="18" borderId="18" xfId="0" applyNumberFormat="1" applyFont="1" applyFill="1" applyBorder="1" applyAlignment="1" applyProtection="1">
      <alignment horizontal="center" vertical="center" wrapText="1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0" fontId="24" fillId="7" borderId="54" xfId="0" applyFont="1" applyFill="1" applyBorder="1" applyAlignment="1" applyProtection="1">
      <alignment horizontal="center" vertical="center"/>
    </xf>
    <xf numFmtId="0" fontId="24" fillId="7" borderId="13" xfId="0" applyFont="1" applyFill="1" applyBorder="1" applyAlignment="1" applyProtection="1">
      <alignment horizontal="center" vertical="center"/>
    </xf>
    <xf numFmtId="0" fontId="24" fillId="7" borderId="3" xfId="0" applyFont="1" applyFill="1" applyBorder="1" applyAlignment="1" applyProtection="1">
      <alignment horizontal="center" vertical="center"/>
    </xf>
    <xf numFmtId="0" fontId="24" fillId="7" borderId="4" xfId="0" applyFont="1" applyFill="1" applyBorder="1" applyAlignment="1" applyProtection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60" fillId="17" borderId="18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4" fillId="7" borderId="54" xfId="0" applyFont="1" applyFill="1" applyBorder="1" applyAlignment="1">
      <alignment horizontal="center" vertical="center"/>
    </xf>
    <xf numFmtId="0" fontId="24" fillId="7" borderId="13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11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1" xfId="0" applyFont="1" applyFill="1" applyBorder="1" applyAlignment="1">
      <alignment horizontal="center" vertical="center" wrapText="1"/>
    </xf>
    <xf numFmtId="0" fontId="26" fillId="7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7" fillId="7" borderId="59" xfId="0" applyFont="1" applyFill="1" applyBorder="1" applyAlignment="1">
      <alignment horizontal="center" vertical="center" wrapText="1"/>
    </xf>
    <xf numFmtId="0" fontId="27" fillId="7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4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4" fillId="15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shrinkToFit="1"/>
    </xf>
    <xf numFmtId="0" fontId="32" fillId="0" borderId="58" xfId="2" quotePrefix="1" applyFont="1" applyFill="1" applyBorder="1" applyAlignment="1">
      <alignment horizontal="center" vertical="center" shrinkToFit="1"/>
    </xf>
    <xf numFmtId="0" fontId="58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108" activePane="bottomLeft" state="frozen"/>
      <selection pane="bottomLeft" activeCell="C132" sqref="C132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87" t="s">
        <v>9</v>
      </c>
      <c r="B3" s="287" t="s">
        <v>6</v>
      </c>
      <c r="C3" s="287" t="s">
        <v>7</v>
      </c>
      <c r="D3" s="1"/>
      <c r="E3" s="287" t="s">
        <v>7</v>
      </c>
      <c r="F3" s="287" t="s">
        <v>9</v>
      </c>
      <c r="G3" s="287" t="s">
        <v>6</v>
      </c>
      <c r="H3" s="287" t="s">
        <v>8</v>
      </c>
      <c r="I3" s="287">
        <v>50101</v>
      </c>
    </row>
    <row r="4" spans="1:9">
      <c r="A4" s="287" t="s">
        <v>5</v>
      </c>
      <c r="B4" s="287" t="s">
        <v>6</v>
      </c>
      <c r="C4" s="287" t="s">
        <v>7</v>
      </c>
      <c r="D4" s="1"/>
      <c r="E4" s="287" t="s">
        <v>7</v>
      </c>
      <c r="F4" s="287" t="s">
        <v>5</v>
      </c>
      <c r="G4" s="287" t="s">
        <v>6</v>
      </c>
      <c r="H4" s="287" t="s">
        <v>10</v>
      </c>
      <c r="I4" s="287">
        <v>50102</v>
      </c>
    </row>
    <row r="5" spans="1:9">
      <c r="A5" s="287" t="s">
        <v>596</v>
      </c>
      <c r="B5" s="287" t="s">
        <v>6</v>
      </c>
      <c r="C5" s="287" t="s">
        <v>7</v>
      </c>
      <c r="D5" s="1"/>
      <c r="E5" s="287" t="s">
        <v>7</v>
      </c>
      <c r="F5" s="287" t="s">
        <v>596</v>
      </c>
      <c r="G5" s="287" t="s">
        <v>6</v>
      </c>
      <c r="H5" s="287" t="s">
        <v>11</v>
      </c>
      <c r="I5" s="287">
        <v>50103</v>
      </c>
    </row>
    <row r="6" spans="1:9">
      <c r="A6" s="287" t="s">
        <v>12</v>
      </c>
      <c r="B6" s="287" t="s">
        <v>6</v>
      </c>
      <c r="C6" s="287" t="s">
        <v>7</v>
      </c>
      <c r="D6" s="1"/>
      <c r="E6" s="287" t="s">
        <v>7</v>
      </c>
      <c r="F6" s="287" t="s">
        <v>12</v>
      </c>
      <c r="G6" s="287" t="s">
        <v>6</v>
      </c>
      <c r="H6" s="287" t="s">
        <v>13</v>
      </c>
      <c r="I6" s="287">
        <v>50104</v>
      </c>
    </row>
    <row r="7" spans="1:9">
      <c r="A7" s="287" t="s">
        <v>14</v>
      </c>
      <c r="B7" s="287" t="s">
        <v>6</v>
      </c>
      <c r="C7" s="287" t="s">
        <v>7</v>
      </c>
      <c r="D7" s="1"/>
      <c r="E7" s="287" t="s">
        <v>7</v>
      </c>
      <c r="F7" s="287" t="s">
        <v>14</v>
      </c>
      <c r="G7" s="287" t="s">
        <v>6</v>
      </c>
      <c r="H7" s="287" t="s">
        <v>15</v>
      </c>
      <c r="I7" s="287">
        <v>50105</v>
      </c>
    </row>
    <row r="8" spans="1:9">
      <c r="A8" s="287" t="s">
        <v>16</v>
      </c>
      <c r="B8" s="287" t="s">
        <v>6</v>
      </c>
      <c r="C8" s="287" t="s">
        <v>17</v>
      </c>
      <c r="D8" s="1"/>
      <c r="E8" s="287" t="s">
        <v>17</v>
      </c>
      <c r="F8" s="287" t="s">
        <v>16</v>
      </c>
      <c r="G8" s="287" t="s">
        <v>6</v>
      </c>
      <c r="H8" s="287" t="s">
        <v>18</v>
      </c>
      <c r="I8" s="287">
        <v>10101</v>
      </c>
    </row>
    <row r="9" spans="1:9">
      <c r="A9" s="287" t="s">
        <v>19</v>
      </c>
      <c r="B9" s="287" t="s">
        <v>6</v>
      </c>
      <c r="C9" s="287" t="s">
        <v>17</v>
      </c>
      <c r="D9" s="1"/>
      <c r="E9" s="287" t="s">
        <v>17</v>
      </c>
      <c r="F9" s="287" t="s">
        <v>19</v>
      </c>
      <c r="G9" s="287" t="s">
        <v>6</v>
      </c>
      <c r="H9" s="287" t="s">
        <v>20</v>
      </c>
      <c r="I9" s="287">
        <v>10102</v>
      </c>
    </row>
    <row r="10" spans="1:9">
      <c r="A10" s="287" t="s">
        <v>517</v>
      </c>
      <c r="B10" s="287" t="s">
        <v>6</v>
      </c>
      <c r="C10" s="287" t="s">
        <v>21</v>
      </c>
      <c r="D10" s="1"/>
      <c r="E10" s="287" t="s">
        <v>21</v>
      </c>
      <c r="F10" s="287" t="s">
        <v>517</v>
      </c>
      <c r="G10" s="287" t="s">
        <v>6</v>
      </c>
      <c r="H10" s="287" t="s">
        <v>22</v>
      </c>
      <c r="I10" s="287">
        <v>10201</v>
      </c>
    </row>
    <row r="11" spans="1:9">
      <c r="A11" s="287" t="s">
        <v>518</v>
      </c>
      <c r="B11" s="287" t="s">
        <v>6</v>
      </c>
      <c r="C11" s="287" t="s">
        <v>21</v>
      </c>
      <c r="D11" s="1"/>
      <c r="E11" s="287" t="s">
        <v>21</v>
      </c>
      <c r="F11" s="287" t="s">
        <v>518</v>
      </c>
      <c r="G11" s="287" t="s">
        <v>6</v>
      </c>
      <c r="H11" s="287" t="s">
        <v>23</v>
      </c>
      <c r="I11" s="287">
        <v>10202</v>
      </c>
    </row>
    <row r="12" spans="1:9">
      <c r="A12" s="287" t="s">
        <v>514</v>
      </c>
      <c r="B12" s="287" t="s">
        <v>6</v>
      </c>
      <c r="C12" s="287" t="s">
        <v>516</v>
      </c>
      <c r="D12" s="1"/>
      <c r="E12" s="287" t="s">
        <v>516</v>
      </c>
      <c r="F12" s="287" t="s">
        <v>514</v>
      </c>
      <c r="G12" s="287" t="s">
        <v>6</v>
      </c>
      <c r="H12" s="287" t="s">
        <v>24</v>
      </c>
      <c r="I12" s="287">
        <v>30101</v>
      </c>
    </row>
    <row r="13" spans="1:9">
      <c r="A13" s="287" t="s">
        <v>515</v>
      </c>
      <c r="B13" s="287" t="s">
        <v>6</v>
      </c>
      <c r="C13" s="287" t="s">
        <v>516</v>
      </c>
      <c r="D13" s="1"/>
      <c r="E13" s="287" t="s">
        <v>516</v>
      </c>
      <c r="F13" s="287" t="s">
        <v>515</v>
      </c>
      <c r="G13" s="287" t="s">
        <v>6</v>
      </c>
      <c r="H13" s="287" t="s">
        <v>25</v>
      </c>
      <c r="I13" s="287">
        <v>30102</v>
      </c>
    </row>
    <row r="14" spans="1:9">
      <c r="A14" s="287" t="s">
        <v>26</v>
      </c>
      <c r="B14" s="287" t="s">
        <v>6</v>
      </c>
      <c r="C14" s="287" t="s">
        <v>516</v>
      </c>
      <c r="D14" s="1"/>
      <c r="E14" s="287" t="s">
        <v>516</v>
      </c>
      <c r="F14" s="287" t="s">
        <v>26</v>
      </c>
      <c r="G14" s="287" t="s">
        <v>6</v>
      </c>
      <c r="H14" s="287" t="s">
        <v>27</v>
      </c>
      <c r="I14" s="287">
        <v>30103</v>
      </c>
    </row>
    <row r="15" spans="1:9">
      <c r="A15" s="287" t="s">
        <v>28</v>
      </c>
      <c r="B15" s="287" t="s">
        <v>29</v>
      </c>
      <c r="C15" s="287" t="s">
        <v>30</v>
      </c>
      <c r="D15" s="1"/>
      <c r="E15" s="287" t="s">
        <v>30</v>
      </c>
      <c r="F15" s="287" t="s">
        <v>28</v>
      </c>
      <c r="G15" s="287" t="s">
        <v>29</v>
      </c>
      <c r="H15" s="287" t="s">
        <v>31</v>
      </c>
      <c r="I15" s="287">
        <v>10301</v>
      </c>
    </row>
    <row r="16" spans="1:9">
      <c r="A16" s="287" t="s">
        <v>32</v>
      </c>
      <c r="B16" s="287" t="s">
        <v>29</v>
      </c>
      <c r="C16" s="287" t="s">
        <v>30</v>
      </c>
      <c r="D16" s="1"/>
      <c r="E16" s="287" t="s">
        <v>30</v>
      </c>
      <c r="F16" s="287" t="s">
        <v>32</v>
      </c>
      <c r="G16" s="287" t="s">
        <v>29</v>
      </c>
      <c r="H16" s="287" t="s">
        <v>33</v>
      </c>
      <c r="I16" s="287">
        <v>10302</v>
      </c>
    </row>
    <row r="17" spans="1:9">
      <c r="A17" s="287" t="s">
        <v>34</v>
      </c>
      <c r="B17" s="287" t="s">
        <v>29</v>
      </c>
      <c r="C17" s="287" t="s">
        <v>30</v>
      </c>
      <c r="D17" s="1"/>
      <c r="E17" s="287" t="s">
        <v>30</v>
      </c>
      <c r="F17" s="287" t="s">
        <v>34</v>
      </c>
      <c r="G17" s="287" t="s">
        <v>29</v>
      </c>
      <c r="H17" s="287" t="s">
        <v>35</v>
      </c>
      <c r="I17" s="287">
        <v>10303</v>
      </c>
    </row>
    <row r="18" spans="1:9">
      <c r="A18" s="287" t="s">
        <v>36</v>
      </c>
      <c r="B18" s="287" t="s">
        <v>29</v>
      </c>
      <c r="C18" s="287" t="s">
        <v>30</v>
      </c>
      <c r="D18" s="1"/>
      <c r="E18" s="287" t="s">
        <v>30</v>
      </c>
      <c r="F18" s="287" t="s">
        <v>36</v>
      </c>
      <c r="G18" s="287" t="s">
        <v>29</v>
      </c>
      <c r="H18" s="287" t="s">
        <v>37</v>
      </c>
      <c r="I18" s="287">
        <v>10304</v>
      </c>
    </row>
    <row r="19" spans="1:9">
      <c r="A19" s="287" t="s">
        <v>38</v>
      </c>
      <c r="B19" s="287" t="s">
        <v>29</v>
      </c>
      <c r="C19" s="287" t="s">
        <v>39</v>
      </c>
      <c r="D19" s="1"/>
      <c r="E19" s="287" t="s">
        <v>39</v>
      </c>
      <c r="F19" s="287" t="s">
        <v>38</v>
      </c>
      <c r="G19" s="287" t="s">
        <v>29</v>
      </c>
      <c r="H19" s="287" t="s">
        <v>40</v>
      </c>
      <c r="I19" s="287">
        <v>10401</v>
      </c>
    </row>
    <row r="20" spans="1:9">
      <c r="A20" s="287" t="s">
        <v>41</v>
      </c>
      <c r="B20" s="287" t="s">
        <v>29</v>
      </c>
      <c r="C20" s="287" t="s">
        <v>39</v>
      </c>
      <c r="D20" s="1"/>
      <c r="E20" s="287" t="s">
        <v>39</v>
      </c>
      <c r="F20" s="287" t="s">
        <v>41</v>
      </c>
      <c r="G20" s="287" t="s">
        <v>29</v>
      </c>
      <c r="H20" s="287" t="s">
        <v>42</v>
      </c>
      <c r="I20" s="287">
        <v>10402</v>
      </c>
    </row>
    <row r="21" spans="1:9">
      <c r="A21" s="287" t="s">
        <v>43</v>
      </c>
      <c r="B21" s="287" t="s">
        <v>29</v>
      </c>
      <c r="C21" s="287" t="s">
        <v>39</v>
      </c>
      <c r="D21" s="1"/>
      <c r="E21" s="287" t="s">
        <v>39</v>
      </c>
      <c r="F21" s="287" t="s">
        <v>43</v>
      </c>
      <c r="G21" s="287" t="s">
        <v>29</v>
      </c>
      <c r="H21" s="287" t="s">
        <v>44</v>
      </c>
      <c r="I21" s="287">
        <v>10403</v>
      </c>
    </row>
    <row r="22" spans="1:9">
      <c r="A22" s="287" t="s">
        <v>45</v>
      </c>
      <c r="B22" s="287" t="s">
        <v>29</v>
      </c>
      <c r="C22" s="287" t="s">
        <v>39</v>
      </c>
      <c r="D22" s="1"/>
      <c r="E22" s="287" t="s">
        <v>39</v>
      </c>
      <c r="F22" s="287" t="s">
        <v>45</v>
      </c>
      <c r="G22" s="287" t="s">
        <v>29</v>
      </c>
      <c r="H22" s="287" t="s">
        <v>46</v>
      </c>
      <c r="I22" s="287">
        <v>10404</v>
      </c>
    </row>
    <row r="23" spans="1:9">
      <c r="A23" s="287" t="s">
        <v>47</v>
      </c>
      <c r="B23" s="287" t="s">
        <v>29</v>
      </c>
      <c r="C23" s="287" t="s">
        <v>39</v>
      </c>
      <c r="D23" s="1"/>
      <c r="E23" s="287" t="s">
        <v>39</v>
      </c>
      <c r="F23" s="287" t="s">
        <v>47</v>
      </c>
      <c r="G23" s="287" t="s">
        <v>29</v>
      </c>
      <c r="H23" s="287" t="s">
        <v>48</v>
      </c>
      <c r="I23" s="287">
        <v>10405</v>
      </c>
    </row>
    <row r="24" spans="1:9">
      <c r="A24" s="287" t="s">
        <v>49</v>
      </c>
      <c r="B24" s="287" t="s">
        <v>29</v>
      </c>
      <c r="C24" s="287" t="s">
        <v>39</v>
      </c>
      <c r="D24" s="1"/>
      <c r="E24" s="287" t="s">
        <v>39</v>
      </c>
      <c r="F24" s="287" t="s">
        <v>49</v>
      </c>
      <c r="G24" s="287" t="s">
        <v>29</v>
      </c>
      <c r="H24" s="287" t="s">
        <v>50</v>
      </c>
      <c r="I24" s="287">
        <v>10406</v>
      </c>
    </row>
    <row r="25" spans="1:9">
      <c r="A25" s="287" t="s">
        <v>51</v>
      </c>
      <c r="B25" s="287" t="s">
        <v>29</v>
      </c>
      <c r="C25" s="287" t="s">
        <v>39</v>
      </c>
      <c r="D25" s="1"/>
      <c r="E25" s="287" t="s">
        <v>39</v>
      </c>
      <c r="F25" s="287" t="s">
        <v>51</v>
      </c>
      <c r="G25" s="287" t="s">
        <v>29</v>
      </c>
      <c r="H25" s="287" t="s">
        <v>52</v>
      </c>
      <c r="I25" s="287">
        <v>10407</v>
      </c>
    </row>
    <row r="26" spans="1:9">
      <c r="A26" s="287" t="s">
        <v>53</v>
      </c>
      <c r="B26" s="287" t="s">
        <v>29</v>
      </c>
      <c r="C26" s="287" t="s">
        <v>39</v>
      </c>
      <c r="D26" s="1"/>
      <c r="E26" s="287" t="s">
        <v>39</v>
      </c>
      <c r="F26" s="287" t="s">
        <v>53</v>
      </c>
      <c r="G26" s="287" t="s">
        <v>29</v>
      </c>
      <c r="H26" s="287" t="s">
        <v>54</v>
      </c>
      <c r="I26" s="287">
        <v>10408</v>
      </c>
    </row>
    <row r="27" spans="1:9">
      <c r="A27" s="287" t="s">
        <v>55</v>
      </c>
      <c r="B27" s="287" t="s">
        <v>29</v>
      </c>
      <c r="C27" s="287" t="s">
        <v>39</v>
      </c>
      <c r="D27" s="1"/>
      <c r="E27" s="287" t="s">
        <v>39</v>
      </c>
      <c r="F27" s="287" t="s">
        <v>55</v>
      </c>
      <c r="G27" s="287" t="s">
        <v>29</v>
      </c>
      <c r="H27" s="287" t="s">
        <v>56</v>
      </c>
      <c r="I27" s="287">
        <v>10409</v>
      </c>
    </row>
    <row r="28" spans="1:9">
      <c r="A28" s="287" t="s">
        <v>57</v>
      </c>
      <c r="B28" s="287" t="s">
        <v>29</v>
      </c>
      <c r="C28" s="287" t="s">
        <v>39</v>
      </c>
      <c r="D28" s="1"/>
      <c r="E28" s="287" t="s">
        <v>39</v>
      </c>
      <c r="F28" s="287" t="s">
        <v>57</v>
      </c>
      <c r="G28" s="287" t="s">
        <v>29</v>
      </c>
      <c r="H28" s="287" t="s">
        <v>58</v>
      </c>
      <c r="I28" s="287">
        <v>10410</v>
      </c>
    </row>
    <row r="29" spans="1:9">
      <c r="A29" s="287" t="s">
        <v>59</v>
      </c>
      <c r="B29" s="287" t="s">
        <v>29</v>
      </c>
      <c r="C29" s="287" t="s">
        <v>60</v>
      </c>
      <c r="D29" s="1"/>
      <c r="E29" s="287" t="s">
        <v>60</v>
      </c>
      <c r="F29" s="287" t="s">
        <v>59</v>
      </c>
      <c r="G29" s="287" t="s">
        <v>29</v>
      </c>
      <c r="H29" s="287" t="s">
        <v>61</v>
      </c>
      <c r="I29" s="287">
        <v>20201</v>
      </c>
    </row>
    <row r="30" spans="1:9">
      <c r="A30" s="287" t="s">
        <v>62</v>
      </c>
      <c r="B30" s="287" t="s">
        <v>29</v>
      </c>
      <c r="C30" s="287" t="s">
        <v>60</v>
      </c>
      <c r="D30" s="1"/>
      <c r="E30" s="287" t="s">
        <v>60</v>
      </c>
      <c r="F30" s="287" t="s">
        <v>62</v>
      </c>
      <c r="G30" s="287" t="s">
        <v>29</v>
      </c>
      <c r="H30" s="287" t="s">
        <v>63</v>
      </c>
      <c r="I30" s="287">
        <v>20202</v>
      </c>
    </row>
    <row r="31" spans="1:9">
      <c r="A31" s="287" t="s">
        <v>64</v>
      </c>
      <c r="B31" s="287" t="s">
        <v>29</v>
      </c>
      <c r="C31" s="287" t="s">
        <v>60</v>
      </c>
      <c r="D31" s="1"/>
      <c r="E31" s="287" t="s">
        <v>60</v>
      </c>
      <c r="F31" s="287" t="s">
        <v>64</v>
      </c>
      <c r="G31" s="287" t="s">
        <v>29</v>
      </c>
      <c r="H31" s="287" t="s">
        <v>65</v>
      </c>
      <c r="I31" s="287">
        <v>20204</v>
      </c>
    </row>
    <row r="32" spans="1:9">
      <c r="A32" s="287" t="s">
        <v>66</v>
      </c>
      <c r="B32" s="287" t="s">
        <v>29</v>
      </c>
      <c r="C32" s="287" t="s">
        <v>60</v>
      </c>
      <c r="D32" s="1"/>
      <c r="E32" s="287" t="s">
        <v>60</v>
      </c>
      <c r="F32" s="287" t="s">
        <v>66</v>
      </c>
      <c r="G32" s="287" t="s">
        <v>29</v>
      </c>
      <c r="H32" s="287" t="s">
        <v>67</v>
      </c>
      <c r="I32" s="287">
        <v>20205</v>
      </c>
    </row>
    <row r="33" spans="1:9">
      <c r="A33" s="287" t="s">
        <v>68</v>
      </c>
      <c r="B33" s="287" t="s">
        <v>29</v>
      </c>
      <c r="C33" s="287" t="s">
        <v>60</v>
      </c>
      <c r="D33" s="1"/>
      <c r="E33" s="287" t="s">
        <v>60</v>
      </c>
      <c r="F33" s="287" t="s">
        <v>68</v>
      </c>
      <c r="G33" s="287" t="s">
        <v>29</v>
      </c>
      <c r="H33" s="287" t="s">
        <v>69</v>
      </c>
      <c r="I33" s="287">
        <v>20207</v>
      </c>
    </row>
    <row r="34" spans="1:9">
      <c r="A34" s="287" t="s">
        <v>598</v>
      </c>
      <c r="B34" s="287" t="s">
        <v>29</v>
      </c>
      <c r="C34" s="287" t="s">
        <v>597</v>
      </c>
      <c r="D34" s="1"/>
      <c r="E34" s="287" t="s">
        <v>597</v>
      </c>
      <c r="F34" s="287" t="s">
        <v>598</v>
      </c>
      <c r="G34" s="287" t="s">
        <v>29</v>
      </c>
      <c r="H34" s="287" t="s">
        <v>70</v>
      </c>
      <c r="I34" s="287">
        <v>30202</v>
      </c>
    </row>
    <row r="35" spans="1:9">
      <c r="A35" s="287" t="s">
        <v>599</v>
      </c>
      <c r="B35" s="287" t="s">
        <v>71</v>
      </c>
      <c r="C35" s="287" t="s">
        <v>72</v>
      </c>
      <c r="D35" s="1"/>
      <c r="E35" s="287" t="s">
        <v>72</v>
      </c>
      <c r="F35" s="287" t="s">
        <v>599</v>
      </c>
      <c r="G35" s="287" t="s">
        <v>71</v>
      </c>
      <c r="H35" s="287" t="s">
        <v>73</v>
      </c>
      <c r="I35" s="287">
        <v>20301</v>
      </c>
    </row>
    <row r="36" spans="1:9">
      <c r="A36" s="287" t="s">
        <v>76</v>
      </c>
      <c r="B36" s="287" t="s">
        <v>71</v>
      </c>
      <c r="C36" s="287" t="s">
        <v>72</v>
      </c>
      <c r="D36" s="1"/>
      <c r="E36" s="287" t="s">
        <v>72</v>
      </c>
      <c r="F36" s="287" t="s">
        <v>76</v>
      </c>
      <c r="G36" s="287" t="s">
        <v>71</v>
      </c>
      <c r="H36" s="287" t="s">
        <v>74</v>
      </c>
      <c r="I36" s="287">
        <v>20302</v>
      </c>
    </row>
    <row r="37" spans="1:9">
      <c r="A37" s="287" t="s">
        <v>78</v>
      </c>
      <c r="B37" s="287" t="s">
        <v>71</v>
      </c>
      <c r="C37" s="287" t="s">
        <v>72</v>
      </c>
      <c r="D37" s="1"/>
      <c r="E37" s="287" t="s">
        <v>72</v>
      </c>
      <c r="F37" s="287" t="s">
        <v>78</v>
      </c>
      <c r="G37" s="287" t="s">
        <v>71</v>
      </c>
      <c r="H37" s="287" t="s">
        <v>75</v>
      </c>
      <c r="I37" s="287">
        <v>20303</v>
      </c>
    </row>
    <row r="38" spans="1:9">
      <c r="A38" s="287" t="s">
        <v>80</v>
      </c>
      <c r="B38" s="287" t="s">
        <v>71</v>
      </c>
      <c r="C38" s="287" t="s">
        <v>72</v>
      </c>
      <c r="D38" s="1"/>
      <c r="E38" s="287" t="s">
        <v>72</v>
      </c>
      <c r="F38" s="287" t="s">
        <v>80</v>
      </c>
      <c r="G38" s="287" t="s">
        <v>71</v>
      </c>
      <c r="H38" s="287" t="s">
        <v>77</v>
      </c>
      <c r="I38" s="287">
        <v>20304</v>
      </c>
    </row>
    <row r="39" spans="1:9">
      <c r="A39" s="287" t="s">
        <v>82</v>
      </c>
      <c r="B39" s="287" t="s">
        <v>71</v>
      </c>
      <c r="C39" s="287" t="s">
        <v>72</v>
      </c>
      <c r="D39" s="1"/>
      <c r="E39" s="287" t="s">
        <v>72</v>
      </c>
      <c r="F39" s="287" t="s">
        <v>82</v>
      </c>
      <c r="G39" s="287" t="s">
        <v>71</v>
      </c>
      <c r="H39" s="287" t="s">
        <v>79</v>
      </c>
      <c r="I39" s="287">
        <v>20305</v>
      </c>
    </row>
    <row r="40" spans="1:9">
      <c r="A40" s="287" t="s">
        <v>84</v>
      </c>
      <c r="B40" s="287" t="s">
        <v>71</v>
      </c>
      <c r="C40" s="287" t="s">
        <v>72</v>
      </c>
      <c r="D40" s="1"/>
      <c r="E40" s="287" t="s">
        <v>72</v>
      </c>
      <c r="F40" s="287" t="s">
        <v>84</v>
      </c>
      <c r="G40" s="287" t="s">
        <v>71</v>
      </c>
      <c r="H40" s="287" t="s">
        <v>81</v>
      </c>
      <c r="I40" s="287">
        <v>20306</v>
      </c>
    </row>
    <row r="41" spans="1:9">
      <c r="A41" s="287" t="s">
        <v>86</v>
      </c>
      <c r="B41" s="287" t="s">
        <v>71</v>
      </c>
      <c r="C41" s="287" t="s">
        <v>72</v>
      </c>
      <c r="D41" s="1"/>
      <c r="E41" s="287" t="s">
        <v>72</v>
      </c>
      <c r="F41" s="287" t="s">
        <v>86</v>
      </c>
      <c r="G41" s="287" t="s">
        <v>71</v>
      </c>
      <c r="H41" s="287" t="s">
        <v>83</v>
      </c>
      <c r="I41" s="287">
        <v>20307</v>
      </c>
    </row>
    <row r="42" spans="1:9">
      <c r="A42" s="287" t="s">
        <v>88</v>
      </c>
      <c r="B42" s="287" t="s">
        <v>71</v>
      </c>
      <c r="C42" s="287" t="s">
        <v>72</v>
      </c>
      <c r="D42" s="1"/>
      <c r="E42" s="287" t="s">
        <v>72</v>
      </c>
      <c r="F42" s="287" t="s">
        <v>88</v>
      </c>
      <c r="G42" s="287" t="s">
        <v>71</v>
      </c>
      <c r="H42" s="287" t="s">
        <v>85</v>
      </c>
      <c r="I42" s="287">
        <v>20308</v>
      </c>
    </row>
    <row r="43" spans="1:9">
      <c r="A43" s="287" t="s">
        <v>90</v>
      </c>
      <c r="B43" s="287" t="s">
        <v>71</v>
      </c>
      <c r="C43" s="287" t="s">
        <v>72</v>
      </c>
      <c r="D43" s="1"/>
      <c r="E43" s="287" t="s">
        <v>72</v>
      </c>
      <c r="F43" s="287" t="s">
        <v>90</v>
      </c>
      <c r="G43" s="287" t="s">
        <v>71</v>
      </c>
      <c r="H43" s="287" t="s">
        <v>87</v>
      </c>
      <c r="I43" s="287">
        <v>20309</v>
      </c>
    </row>
    <row r="44" spans="1:9">
      <c r="A44" s="287" t="s">
        <v>92</v>
      </c>
      <c r="B44" s="287" t="s">
        <v>71</v>
      </c>
      <c r="C44" s="287" t="s">
        <v>72</v>
      </c>
      <c r="D44" s="1"/>
      <c r="E44" s="287" t="s">
        <v>72</v>
      </c>
      <c r="F44" s="287" t="s">
        <v>92</v>
      </c>
      <c r="G44" s="287" t="s">
        <v>71</v>
      </c>
      <c r="H44" s="287" t="s">
        <v>89</v>
      </c>
      <c r="I44" s="287">
        <v>20310</v>
      </c>
    </row>
    <row r="45" spans="1:9">
      <c r="A45" s="287" t="s">
        <v>600</v>
      </c>
      <c r="B45" s="287" t="s">
        <v>71</v>
      </c>
      <c r="C45" s="287" t="s">
        <v>597</v>
      </c>
      <c r="D45" s="1"/>
      <c r="E45" s="287" t="s">
        <v>597</v>
      </c>
      <c r="F45" s="287" t="s">
        <v>600</v>
      </c>
      <c r="G45" s="287" t="s">
        <v>71</v>
      </c>
      <c r="H45" s="287" t="s">
        <v>91</v>
      </c>
      <c r="I45" s="287">
        <v>30201</v>
      </c>
    </row>
    <row r="46" spans="1:9">
      <c r="A46" s="287" t="s">
        <v>95</v>
      </c>
      <c r="B46" s="287" t="s">
        <v>71</v>
      </c>
      <c r="C46" s="287" t="s">
        <v>96</v>
      </c>
      <c r="D46" s="1"/>
      <c r="E46" s="287" t="s">
        <v>96</v>
      </c>
      <c r="F46" s="287" t="s">
        <v>95</v>
      </c>
      <c r="G46" s="287" t="s">
        <v>71</v>
      </c>
      <c r="H46" s="287" t="s">
        <v>93</v>
      </c>
      <c r="I46" s="287">
        <v>50501</v>
      </c>
    </row>
    <row r="47" spans="1:9">
      <c r="A47" s="287" t="s">
        <v>98</v>
      </c>
      <c r="B47" s="287" t="s">
        <v>71</v>
      </c>
      <c r="C47" s="287" t="s">
        <v>96</v>
      </c>
      <c r="D47" s="1"/>
      <c r="E47" s="287" t="s">
        <v>96</v>
      </c>
      <c r="F47" s="287" t="s">
        <v>98</v>
      </c>
      <c r="G47" s="287" t="s">
        <v>71</v>
      </c>
      <c r="H47" s="287" t="s">
        <v>94</v>
      </c>
      <c r="I47" s="287">
        <v>50502</v>
      </c>
    </row>
    <row r="48" spans="1:9">
      <c r="A48" s="287" t="s">
        <v>100</v>
      </c>
      <c r="B48" s="287" t="s">
        <v>71</v>
      </c>
      <c r="C48" s="287" t="s">
        <v>96</v>
      </c>
      <c r="D48" s="1"/>
      <c r="E48" s="287" t="s">
        <v>96</v>
      </c>
      <c r="F48" s="287" t="s">
        <v>100</v>
      </c>
      <c r="G48" s="287" t="s">
        <v>71</v>
      </c>
      <c r="H48" s="287" t="s">
        <v>97</v>
      </c>
      <c r="I48" s="287">
        <v>50503</v>
      </c>
    </row>
    <row r="49" spans="1:9">
      <c r="A49" s="287" t="s">
        <v>103</v>
      </c>
      <c r="B49" s="287" t="s">
        <v>104</v>
      </c>
      <c r="C49" s="287" t="s">
        <v>105</v>
      </c>
      <c r="D49" s="1"/>
      <c r="E49" s="287" t="s">
        <v>105</v>
      </c>
      <c r="F49" s="287" t="s">
        <v>103</v>
      </c>
      <c r="G49" s="287" t="s">
        <v>104</v>
      </c>
      <c r="H49" s="287" t="s">
        <v>99</v>
      </c>
      <c r="I49" s="287">
        <v>10601</v>
      </c>
    </row>
    <row r="50" spans="1:9">
      <c r="A50" s="287" t="s">
        <v>107</v>
      </c>
      <c r="B50" s="287" t="s">
        <v>104</v>
      </c>
      <c r="C50" s="287" t="s">
        <v>105</v>
      </c>
      <c r="D50" s="1"/>
      <c r="E50" s="287" t="s">
        <v>105</v>
      </c>
      <c r="F50" s="287" t="s">
        <v>107</v>
      </c>
      <c r="G50" s="287" t="s">
        <v>104</v>
      </c>
      <c r="H50" s="287" t="s">
        <v>101</v>
      </c>
      <c r="I50" s="287">
        <v>10602</v>
      </c>
    </row>
    <row r="51" spans="1:9">
      <c r="A51" s="287" t="s">
        <v>109</v>
      </c>
      <c r="B51" s="287" t="s">
        <v>104</v>
      </c>
      <c r="C51" s="287" t="s">
        <v>105</v>
      </c>
      <c r="D51" s="1"/>
      <c r="E51" s="287" t="s">
        <v>105</v>
      </c>
      <c r="F51" s="287" t="s">
        <v>109</v>
      </c>
      <c r="G51" s="287" t="s">
        <v>104</v>
      </c>
      <c r="H51" s="287" t="s">
        <v>102</v>
      </c>
      <c r="I51" s="287">
        <v>10603</v>
      </c>
    </row>
    <row r="52" spans="1:9">
      <c r="A52" s="287" t="s">
        <v>111</v>
      </c>
      <c r="B52" s="287" t="s">
        <v>104</v>
      </c>
      <c r="C52" s="287" t="s">
        <v>105</v>
      </c>
      <c r="D52" s="1"/>
      <c r="E52" s="287" t="s">
        <v>105</v>
      </c>
      <c r="F52" s="287" t="s">
        <v>111</v>
      </c>
      <c r="G52" s="287" t="s">
        <v>104</v>
      </c>
      <c r="H52" s="287" t="s">
        <v>106</v>
      </c>
      <c r="I52" s="287">
        <v>10604</v>
      </c>
    </row>
    <row r="53" spans="1:9">
      <c r="A53" s="287" t="s">
        <v>113</v>
      </c>
      <c r="B53" s="287" t="s">
        <v>104</v>
      </c>
      <c r="C53" s="287" t="s">
        <v>105</v>
      </c>
      <c r="D53" s="1"/>
      <c r="E53" s="287" t="s">
        <v>105</v>
      </c>
      <c r="F53" s="287" t="s">
        <v>113</v>
      </c>
      <c r="G53" s="287" t="s">
        <v>104</v>
      </c>
      <c r="H53" s="287" t="s">
        <v>108</v>
      </c>
      <c r="I53" s="287">
        <v>10605</v>
      </c>
    </row>
    <row r="54" spans="1:9">
      <c r="A54" s="287" t="s">
        <v>115</v>
      </c>
      <c r="B54" s="287" t="s">
        <v>104</v>
      </c>
      <c r="C54" s="287" t="s">
        <v>105</v>
      </c>
      <c r="D54" s="1"/>
      <c r="E54" s="287" t="s">
        <v>105</v>
      </c>
      <c r="F54" s="287" t="s">
        <v>115</v>
      </c>
      <c r="G54" s="287" t="s">
        <v>104</v>
      </c>
      <c r="H54" s="287" t="s">
        <v>110</v>
      </c>
      <c r="I54" s="287">
        <v>10606</v>
      </c>
    </row>
    <row r="55" spans="1:9">
      <c r="A55" s="287" t="s">
        <v>117</v>
      </c>
      <c r="B55" s="287" t="s">
        <v>104</v>
      </c>
      <c r="C55" s="287" t="s">
        <v>105</v>
      </c>
      <c r="D55" s="1"/>
      <c r="E55" s="287" t="s">
        <v>105</v>
      </c>
      <c r="F55" s="287" t="s">
        <v>117</v>
      </c>
      <c r="G55" s="287" t="s">
        <v>104</v>
      </c>
      <c r="H55" s="287" t="s">
        <v>112</v>
      </c>
      <c r="I55" s="287">
        <v>10607</v>
      </c>
    </row>
    <row r="56" spans="1:9">
      <c r="A56" s="287" t="s">
        <v>119</v>
      </c>
      <c r="B56" s="287" t="s">
        <v>104</v>
      </c>
      <c r="C56" s="287" t="s">
        <v>105</v>
      </c>
      <c r="D56" s="1"/>
      <c r="E56" s="287" t="s">
        <v>105</v>
      </c>
      <c r="F56" s="287" t="s">
        <v>119</v>
      </c>
      <c r="G56" s="287" t="s">
        <v>104</v>
      </c>
      <c r="H56" s="287" t="s">
        <v>114</v>
      </c>
      <c r="I56" s="287">
        <v>10608</v>
      </c>
    </row>
    <row r="57" spans="1:9">
      <c r="A57" s="287" t="s">
        <v>212</v>
      </c>
      <c r="B57" s="287" t="s">
        <v>104</v>
      </c>
      <c r="C57" s="287" t="s">
        <v>60</v>
      </c>
      <c r="D57" s="1"/>
      <c r="E57" s="287" t="s">
        <v>60</v>
      </c>
      <c r="F57" s="287" t="s">
        <v>212</v>
      </c>
      <c r="G57" s="287" t="s">
        <v>104</v>
      </c>
      <c r="H57" s="287" t="s">
        <v>116</v>
      </c>
      <c r="I57" s="287">
        <v>20203</v>
      </c>
    </row>
    <row r="58" spans="1:9">
      <c r="A58" s="287" t="s">
        <v>214</v>
      </c>
      <c r="B58" s="287" t="s">
        <v>104</v>
      </c>
      <c r="C58" s="287" t="s">
        <v>60</v>
      </c>
      <c r="D58" s="1"/>
      <c r="E58" s="287" t="s">
        <v>60</v>
      </c>
      <c r="F58" s="287" t="s">
        <v>214</v>
      </c>
      <c r="G58" s="287" t="s">
        <v>104</v>
      </c>
      <c r="H58" s="287" t="s">
        <v>118</v>
      </c>
      <c r="I58" s="287">
        <v>20206</v>
      </c>
    </row>
    <row r="59" spans="1:9">
      <c r="A59" s="287" t="s">
        <v>121</v>
      </c>
      <c r="B59" s="287" t="s">
        <v>104</v>
      </c>
      <c r="C59" s="287" t="s">
        <v>122</v>
      </c>
      <c r="D59" s="1"/>
      <c r="E59" s="287" t="s">
        <v>122</v>
      </c>
      <c r="F59" s="287" t="s">
        <v>121</v>
      </c>
      <c r="G59" s="287" t="s">
        <v>104</v>
      </c>
      <c r="H59" s="287" t="s">
        <v>120</v>
      </c>
      <c r="I59" s="287">
        <v>40101</v>
      </c>
    </row>
    <row r="60" spans="1:9">
      <c r="A60" s="287" t="s">
        <v>601</v>
      </c>
      <c r="B60" s="287" t="s">
        <v>104</v>
      </c>
      <c r="C60" s="287" t="s">
        <v>122</v>
      </c>
      <c r="D60" s="1"/>
      <c r="E60" s="287" t="s">
        <v>122</v>
      </c>
      <c r="F60" s="287" t="s">
        <v>601</v>
      </c>
      <c r="G60" s="287" t="s">
        <v>104</v>
      </c>
      <c r="H60" s="287" t="s">
        <v>123</v>
      </c>
      <c r="I60" s="287">
        <v>40102</v>
      </c>
    </row>
    <row r="61" spans="1:9">
      <c r="A61" s="287" t="s">
        <v>602</v>
      </c>
      <c r="B61" s="287" t="s">
        <v>104</v>
      </c>
      <c r="C61" s="287" t="s">
        <v>122</v>
      </c>
      <c r="D61" s="1"/>
      <c r="E61" s="287" t="s">
        <v>122</v>
      </c>
      <c r="F61" s="287" t="s">
        <v>602</v>
      </c>
      <c r="G61" s="287" t="s">
        <v>104</v>
      </c>
      <c r="H61" s="287" t="s">
        <v>124</v>
      </c>
      <c r="I61" s="287">
        <v>40103</v>
      </c>
    </row>
    <row r="62" spans="1:9">
      <c r="A62" s="287" t="s">
        <v>126</v>
      </c>
      <c r="B62" s="287" t="s">
        <v>104</v>
      </c>
      <c r="C62" s="287" t="s">
        <v>122</v>
      </c>
      <c r="D62" s="1"/>
      <c r="E62" s="287" t="s">
        <v>122</v>
      </c>
      <c r="F62" s="287" t="s">
        <v>126</v>
      </c>
      <c r="G62" s="287" t="s">
        <v>104</v>
      </c>
      <c r="H62" s="287" t="s">
        <v>125</v>
      </c>
      <c r="I62" s="287">
        <v>40104</v>
      </c>
    </row>
    <row r="63" spans="1:9">
      <c r="A63" s="287" t="s">
        <v>128</v>
      </c>
      <c r="B63" s="287" t="s">
        <v>104</v>
      </c>
      <c r="C63" s="287" t="s">
        <v>122</v>
      </c>
      <c r="D63" s="1"/>
      <c r="E63" s="287" t="s">
        <v>122</v>
      </c>
      <c r="F63" s="287" t="s">
        <v>128</v>
      </c>
      <c r="G63" s="287" t="s">
        <v>104</v>
      </c>
      <c r="H63" s="287" t="s">
        <v>127</v>
      </c>
      <c r="I63" s="287">
        <v>40105</v>
      </c>
    </row>
    <row r="64" spans="1:9">
      <c r="A64" s="287" t="s">
        <v>130</v>
      </c>
      <c r="B64" s="287" t="s">
        <v>104</v>
      </c>
      <c r="C64" s="287" t="s">
        <v>122</v>
      </c>
      <c r="D64" s="1"/>
      <c r="E64" s="287" t="s">
        <v>122</v>
      </c>
      <c r="F64" s="287" t="s">
        <v>130</v>
      </c>
      <c r="G64" s="287" t="s">
        <v>104</v>
      </c>
      <c r="H64" s="287" t="s">
        <v>129</v>
      </c>
      <c r="I64" s="287">
        <v>40106</v>
      </c>
    </row>
    <row r="65" spans="1:9">
      <c r="A65" s="287" t="s">
        <v>603</v>
      </c>
      <c r="B65" s="287" t="s">
        <v>104</v>
      </c>
      <c r="C65" s="287" t="s">
        <v>122</v>
      </c>
      <c r="D65" s="1"/>
      <c r="E65" s="287" t="s">
        <v>122</v>
      </c>
      <c r="F65" s="287" t="s">
        <v>603</v>
      </c>
      <c r="G65" s="287" t="s">
        <v>104</v>
      </c>
      <c r="H65" s="287" t="s">
        <v>131</v>
      </c>
      <c r="I65" s="287">
        <v>40107</v>
      </c>
    </row>
    <row r="66" spans="1:9">
      <c r="A66" s="287" t="s">
        <v>132</v>
      </c>
      <c r="B66" s="287" t="s">
        <v>104</v>
      </c>
      <c r="C66" s="287" t="s">
        <v>122</v>
      </c>
      <c r="D66" s="1"/>
      <c r="E66" s="287" t="s">
        <v>122</v>
      </c>
      <c r="F66" s="287" t="s">
        <v>132</v>
      </c>
      <c r="G66" s="287" t="s">
        <v>104</v>
      </c>
      <c r="H66" s="287" t="s">
        <v>133</v>
      </c>
      <c r="I66" s="287">
        <v>40108</v>
      </c>
    </row>
    <row r="67" spans="1:9">
      <c r="A67" s="287" t="s">
        <v>134</v>
      </c>
      <c r="B67" s="287" t="s">
        <v>104</v>
      </c>
      <c r="C67" s="287" t="s">
        <v>122</v>
      </c>
      <c r="D67" s="1"/>
      <c r="E67" s="287" t="s">
        <v>122</v>
      </c>
      <c r="F67" s="287" t="s">
        <v>134</v>
      </c>
      <c r="G67" s="287" t="s">
        <v>104</v>
      </c>
      <c r="H67" s="287" t="s">
        <v>135</v>
      </c>
      <c r="I67" s="287">
        <v>40109</v>
      </c>
    </row>
    <row r="68" spans="1:9">
      <c r="A68" s="287" t="s">
        <v>604</v>
      </c>
      <c r="B68" s="287" t="s">
        <v>104</v>
      </c>
      <c r="C68" s="287" t="s">
        <v>122</v>
      </c>
      <c r="D68" s="1"/>
      <c r="E68" s="287" t="s">
        <v>122</v>
      </c>
      <c r="F68" s="287" t="s">
        <v>604</v>
      </c>
      <c r="G68" s="287" t="s">
        <v>104</v>
      </c>
      <c r="H68" s="287" t="s">
        <v>136</v>
      </c>
      <c r="I68" s="287">
        <v>40110</v>
      </c>
    </row>
    <row r="69" spans="1:9">
      <c r="A69" s="287" t="s">
        <v>605</v>
      </c>
      <c r="B69" s="287" t="s">
        <v>104</v>
      </c>
      <c r="C69" s="287" t="s">
        <v>122</v>
      </c>
      <c r="D69" s="1"/>
      <c r="E69" s="287" t="s">
        <v>122</v>
      </c>
      <c r="F69" s="287" t="s">
        <v>605</v>
      </c>
      <c r="G69" s="287" t="s">
        <v>104</v>
      </c>
      <c r="H69" s="287" t="s">
        <v>138</v>
      </c>
      <c r="I69" s="287">
        <v>40111</v>
      </c>
    </row>
    <row r="70" spans="1:9">
      <c r="A70" s="287" t="s">
        <v>137</v>
      </c>
      <c r="B70" s="287" t="s">
        <v>104</v>
      </c>
      <c r="C70" s="287" t="s">
        <v>122</v>
      </c>
      <c r="D70" s="1"/>
      <c r="E70" s="287" t="s">
        <v>122</v>
      </c>
      <c r="F70" s="287" t="s">
        <v>137</v>
      </c>
      <c r="G70" s="287" t="s">
        <v>104</v>
      </c>
      <c r="H70" s="287" t="s">
        <v>140</v>
      </c>
      <c r="I70" s="287">
        <v>40112</v>
      </c>
    </row>
    <row r="71" spans="1:9">
      <c r="A71" s="287" t="s">
        <v>139</v>
      </c>
      <c r="B71" s="287" t="s">
        <v>104</v>
      </c>
      <c r="C71" s="287" t="s">
        <v>122</v>
      </c>
      <c r="D71" s="1"/>
      <c r="E71" s="287" t="s">
        <v>122</v>
      </c>
      <c r="F71" s="287" t="s">
        <v>139</v>
      </c>
      <c r="G71" s="287" t="s">
        <v>104</v>
      </c>
      <c r="H71" s="287" t="s">
        <v>142</v>
      </c>
      <c r="I71" s="287">
        <v>40201</v>
      </c>
    </row>
    <row r="72" spans="1:9">
      <c r="A72" s="287" t="s">
        <v>606</v>
      </c>
      <c r="B72" s="287" t="s">
        <v>104</v>
      </c>
      <c r="C72" s="287" t="s">
        <v>122</v>
      </c>
      <c r="D72" s="1"/>
      <c r="E72" s="287" t="s">
        <v>122</v>
      </c>
      <c r="F72" s="287" t="s">
        <v>606</v>
      </c>
      <c r="G72" s="287" t="s">
        <v>104</v>
      </c>
      <c r="H72" s="287" t="s">
        <v>143</v>
      </c>
      <c r="I72" s="287">
        <v>40202</v>
      </c>
    </row>
    <row r="73" spans="1:9">
      <c r="A73" s="287" t="s">
        <v>141</v>
      </c>
      <c r="B73" s="287" t="s">
        <v>104</v>
      </c>
      <c r="C73" s="287" t="s">
        <v>122</v>
      </c>
      <c r="D73" s="1"/>
      <c r="E73" s="287" t="s">
        <v>122</v>
      </c>
      <c r="F73" s="287" t="s">
        <v>141</v>
      </c>
      <c r="G73" s="287" t="s">
        <v>104</v>
      </c>
      <c r="H73" s="287" t="s">
        <v>145</v>
      </c>
      <c r="I73" s="287">
        <v>40203</v>
      </c>
    </row>
    <row r="74" spans="1:9">
      <c r="A74" s="287" t="s">
        <v>519</v>
      </c>
      <c r="B74" s="287" t="s">
        <v>104</v>
      </c>
      <c r="C74" s="287" t="s">
        <v>122</v>
      </c>
      <c r="D74" s="1"/>
      <c r="E74" s="287" t="s">
        <v>122</v>
      </c>
      <c r="F74" s="287" t="s">
        <v>519</v>
      </c>
      <c r="G74" s="287" t="s">
        <v>104</v>
      </c>
      <c r="H74" s="287" t="s">
        <v>147</v>
      </c>
      <c r="I74" s="287">
        <v>40301</v>
      </c>
    </row>
    <row r="75" spans="1:9">
      <c r="A75" s="287" t="s">
        <v>520</v>
      </c>
      <c r="B75" s="287" t="s">
        <v>104</v>
      </c>
      <c r="C75" s="287" t="s">
        <v>122</v>
      </c>
      <c r="D75" s="1"/>
      <c r="E75" s="287" t="s">
        <v>122</v>
      </c>
      <c r="F75" s="287" t="s">
        <v>520</v>
      </c>
      <c r="G75" s="287" t="s">
        <v>104</v>
      </c>
      <c r="H75" s="287" t="s">
        <v>149</v>
      </c>
      <c r="I75" s="287">
        <v>40302</v>
      </c>
    </row>
    <row r="76" spans="1:9">
      <c r="A76" s="287" t="s">
        <v>521</v>
      </c>
      <c r="B76" s="287" t="s">
        <v>104</v>
      </c>
      <c r="C76" s="287" t="s">
        <v>122</v>
      </c>
      <c r="D76" s="1"/>
      <c r="E76" s="287" t="s">
        <v>122</v>
      </c>
      <c r="F76" s="287" t="s">
        <v>521</v>
      </c>
      <c r="G76" s="287" t="s">
        <v>104</v>
      </c>
      <c r="H76" s="287" t="s">
        <v>151</v>
      </c>
      <c r="I76" s="287">
        <v>40303</v>
      </c>
    </row>
    <row r="77" spans="1:9">
      <c r="A77" s="287" t="s">
        <v>144</v>
      </c>
      <c r="B77" s="287" t="s">
        <v>104</v>
      </c>
      <c r="C77" s="287" t="s">
        <v>122</v>
      </c>
      <c r="D77" s="1"/>
      <c r="E77" s="287" t="s">
        <v>122</v>
      </c>
      <c r="F77" s="287" t="s">
        <v>144</v>
      </c>
      <c r="G77" s="287" t="s">
        <v>104</v>
      </c>
      <c r="H77" s="287" t="s">
        <v>153</v>
      </c>
      <c r="I77" s="287">
        <v>40401</v>
      </c>
    </row>
    <row r="78" spans="1:9">
      <c r="A78" s="287" t="s">
        <v>146</v>
      </c>
      <c r="B78" s="287" t="s">
        <v>104</v>
      </c>
      <c r="C78" s="287" t="s">
        <v>122</v>
      </c>
      <c r="D78" s="1"/>
      <c r="E78" s="287" t="s">
        <v>122</v>
      </c>
      <c r="F78" s="287" t="s">
        <v>146</v>
      </c>
      <c r="G78" s="287" t="s">
        <v>104</v>
      </c>
      <c r="H78" s="287" t="s">
        <v>155</v>
      </c>
      <c r="I78" s="287">
        <v>40402</v>
      </c>
    </row>
    <row r="79" spans="1:9">
      <c r="A79" s="287" t="s">
        <v>148</v>
      </c>
      <c r="B79" s="287" t="s">
        <v>104</v>
      </c>
      <c r="C79" s="287" t="s">
        <v>122</v>
      </c>
      <c r="D79" s="1"/>
      <c r="E79" s="287" t="s">
        <v>122</v>
      </c>
      <c r="F79" s="287" t="s">
        <v>148</v>
      </c>
      <c r="G79" s="287" t="s">
        <v>104</v>
      </c>
      <c r="H79" s="287" t="s">
        <v>157</v>
      </c>
      <c r="I79" s="287">
        <v>40403</v>
      </c>
    </row>
    <row r="80" spans="1:9">
      <c r="A80" s="287" t="s">
        <v>190</v>
      </c>
      <c r="B80" s="287" t="s">
        <v>104</v>
      </c>
      <c r="C80" s="287" t="s">
        <v>122</v>
      </c>
      <c r="D80" s="1"/>
      <c r="E80" s="287" t="s">
        <v>122</v>
      </c>
      <c r="F80" s="287" t="s">
        <v>190</v>
      </c>
      <c r="G80" s="287" t="s">
        <v>104</v>
      </c>
      <c r="H80" s="287" t="s">
        <v>159</v>
      </c>
      <c r="I80" s="287">
        <v>40404</v>
      </c>
    </row>
    <row r="81" spans="1:9">
      <c r="A81" s="287" t="s">
        <v>192</v>
      </c>
      <c r="B81" s="287" t="s">
        <v>104</v>
      </c>
      <c r="C81" s="287" t="s">
        <v>122</v>
      </c>
      <c r="D81" s="1"/>
      <c r="E81" s="287" t="s">
        <v>122</v>
      </c>
      <c r="F81" s="287" t="s">
        <v>192</v>
      </c>
      <c r="G81" s="287" t="s">
        <v>104</v>
      </c>
      <c r="H81" s="287" t="s">
        <v>161</v>
      </c>
      <c r="I81" s="287">
        <v>40405</v>
      </c>
    </row>
    <row r="82" spans="1:9">
      <c r="A82" s="287" t="s">
        <v>150</v>
      </c>
      <c r="B82" s="287" t="s">
        <v>104</v>
      </c>
      <c r="C82" s="287" t="s">
        <v>122</v>
      </c>
      <c r="D82" s="1"/>
      <c r="E82" s="287" t="s">
        <v>122</v>
      </c>
      <c r="F82" s="287" t="s">
        <v>150</v>
      </c>
      <c r="G82" s="287" t="s">
        <v>104</v>
      </c>
      <c r="H82" s="287" t="s">
        <v>163</v>
      </c>
      <c r="I82" s="287">
        <v>40406</v>
      </c>
    </row>
    <row r="83" spans="1:9">
      <c r="A83" s="287" t="s">
        <v>152</v>
      </c>
      <c r="B83" s="287" t="s">
        <v>104</v>
      </c>
      <c r="C83" s="287" t="s">
        <v>122</v>
      </c>
      <c r="D83" s="1"/>
      <c r="E83" s="287" t="s">
        <v>122</v>
      </c>
      <c r="F83" s="287" t="s">
        <v>152</v>
      </c>
      <c r="G83" s="287" t="s">
        <v>104</v>
      </c>
      <c r="H83" s="287" t="s">
        <v>165</v>
      </c>
      <c r="I83" s="287">
        <v>40407</v>
      </c>
    </row>
    <row r="84" spans="1:9">
      <c r="A84" s="287" t="s">
        <v>154</v>
      </c>
      <c r="B84" s="287" t="s">
        <v>104</v>
      </c>
      <c r="C84" s="287" t="s">
        <v>122</v>
      </c>
      <c r="D84" s="1"/>
      <c r="E84" s="287" t="s">
        <v>122</v>
      </c>
      <c r="F84" s="287" t="s">
        <v>154</v>
      </c>
      <c r="G84" s="287" t="s">
        <v>104</v>
      </c>
      <c r="H84" s="287" t="s">
        <v>167</v>
      </c>
      <c r="I84" s="287">
        <v>40408</v>
      </c>
    </row>
    <row r="85" spans="1:9">
      <c r="A85" s="287" t="s">
        <v>156</v>
      </c>
      <c r="B85" s="287" t="s">
        <v>104</v>
      </c>
      <c r="C85" s="287" t="s">
        <v>122</v>
      </c>
      <c r="D85" s="1"/>
      <c r="E85" s="287" t="s">
        <v>122</v>
      </c>
      <c r="F85" s="287" t="s">
        <v>156</v>
      </c>
      <c r="G85" s="287" t="s">
        <v>104</v>
      </c>
      <c r="H85" s="287" t="s">
        <v>169</v>
      </c>
      <c r="I85" s="287">
        <v>40409</v>
      </c>
    </row>
    <row r="86" spans="1:9">
      <c r="A86" s="287" t="s">
        <v>194</v>
      </c>
      <c r="B86" s="287" t="s">
        <v>104</v>
      </c>
      <c r="C86" s="287" t="s">
        <v>122</v>
      </c>
      <c r="D86" s="1"/>
      <c r="E86" s="287" t="s">
        <v>122</v>
      </c>
      <c r="F86" s="287" t="s">
        <v>194</v>
      </c>
      <c r="G86" s="287" t="s">
        <v>104</v>
      </c>
      <c r="H86" s="287" t="s">
        <v>171</v>
      </c>
      <c r="I86" s="287">
        <v>40410</v>
      </c>
    </row>
    <row r="87" spans="1:9">
      <c r="A87" s="287" t="s">
        <v>196</v>
      </c>
      <c r="B87" s="287" t="s">
        <v>104</v>
      </c>
      <c r="C87" s="287" t="s">
        <v>122</v>
      </c>
      <c r="D87" s="1"/>
      <c r="E87" s="287" t="s">
        <v>122</v>
      </c>
      <c r="F87" s="287" t="s">
        <v>196</v>
      </c>
      <c r="G87" s="287" t="s">
        <v>104</v>
      </c>
      <c r="H87" s="287" t="s">
        <v>173</v>
      </c>
      <c r="I87" s="287">
        <v>40411</v>
      </c>
    </row>
    <row r="88" spans="1:9">
      <c r="A88" s="287" t="s">
        <v>158</v>
      </c>
      <c r="B88" s="287" t="s">
        <v>104</v>
      </c>
      <c r="C88" s="287" t="s">
        <v>122</v>
      </c>
      <c r="D88" s="1"/>
      <c r="E88" s="287" t="s">
        <v>122</v>
      </c>
      <c r="F88" s="287" t="s">
        <v>158</v>
      </c>
      <c r="G88" s="287" t="s">
        <v>104</v>
      </c>
      <c r="H88" s="287" t="s">
        <v>175</v>
      </c>
      <c r="I88" s="287">
        <v>40412</v>
      </c>
    </row>
    <row r="89" spans="1:9">
      <c r="A89" s="287" t="s">
        <v>160</v>
      </c>
      <c r="B89" s="287" t="s">
        <v>104</v>
      </c>
      <c r="C89" s="287" t="s">
        <v>122</v>
      </c>
      <c r="D89" s="1"/>
      <c r="E89" s="287" t="s">
        <v>122</v>
      </c>
      <c r="F89" s="287" t="s">
        <v>160</v>
      </c>
      <c r="G89" s="287" t="s">
        <v>104</v>
      </c>
      <c r="H89" s="287" t="s">
        <v>177</v>
      </c>
      <c r="I89" s="287">
        <v>40413</v>
      </c>
    </row>
    <row r="90" spans="1:9">
      <c r="A90" s="287" t="s">
        <v>162</v>
      </c>
      <c r="B90" s="287" t="s">
        <v>104</v>
      </c>
      <c r="C90" s="287" t="s">
        <v>122</v>
      </c>
      <c r="D90" s="1"/>
      <c r="E90" s="287" t="s">
        <v>122</v>
      </c>
      <c r="F90" s="287" t="s">
        <v>162</v>
      </c>
      <c r="G90" s="287" t="s">
        <v>104</v>
      </c>
      <c r="H90" s="287" t="s">
        <v>179</v>
      </c>
      <c r="I90" s="287">
        <v>40414</v>
      </c>
    </row>
    <row r="91" spans="1:9">
      <c r="A91" s="287" t="s">
        <v>164</v>
      </c>
      <c r="B91" s="287" t="s">
        <v>104</v>
      </c>
      <c r="C91" s="287" t="s">
        <v>122</v>
      </c>
      <c r="D91" s="1"/>
      <c r="E91" s="287" t="s">
        <v>122</v>
      </c>
      <c r="F91" s="287" t="s">
        <v>164</v>
      </c>
      <c r="G91" s="287" t="s">
        <v>104</v>
      </c>
      <c r="H91" s="287" t="s">
        <v>181</v>
      </c>
      <c r="I91" s="287">
        <v>40415</v>
      </c>
    </row>
    <row r="92" spans="1:9">
      <c r="A92" s="287" t="s">
        <v>166</v>
      </c>
      <c r="B92" s="287" t="s">
        <v>104</v>
      </c>
      <c r="C92" s="287" t="s">
        <v>122</v>
      </c>
      <c r="D92" s="1"/>
      <c r="E92" s="287" t="s">
        <v>122</v>
      </c>
      <c r="F92" s="287" t="s">
        <v>166</v>
      </c>
      <c r="G92" s="287" t="s">
        <v>104</v>
      </c>
      <c r="H92" s="287" t="s">
        <v>183</v>
      </c>
      <c r="I92" s="287">
        <v>40416</v>
      </c>
    </row>
    <row r="93" spans="1:9">
      <c r="A93" s="287" t="s">
        <v>168</v>
      </c>
      <c r="B93" s="287" t="s">
        <v>104</v>
      </c>
      <c r="C93" s="287" t="s">
        <v>122</v>
      </c>
      <c r="D93" s="1"/>
      <c r="E93" s="287" t="s">
        <v>122</v>
      </c>
      <c r="F93" s="287" t="s">
        <v>168</v>
      </c>
      <c r="G93" s="287" t="s">
        <v>104</v>
      </c>
      <c r="H93" s="287" t="s">
        <v>185</v>
      </c>
      <c r="I93" s="287">
        <v>40417</v>
      </c>
    </row>
    <row r="94" spans="1:9">
      <c r="A94" s="287" t="s">
        <v>198</v>
      </c>
      <c r="B94" s="287" t="s">
        <v>104</v>
      </c>
      <c r="C94" s="287" t="s">
        <v>122</v>
      </c>
      <c r="D94" s="1"/>
      <c r="E94" s="287" t="s">
        <v>122</v>
      </c>
      <c r="F94" s="287" t="s">
        <v>198</v>
      </c>
      <c r="G94" s="287" t="s">
        <v>104</v>
      </c>
      <c r="H94" s="287" t="s">
        <v>187</v>
      </c>
      <c r="I94" s="287">
        <v>40418</v>
      </c>
    </row>
    <row r="95" spans="1:9">
      <c r="A95" s="287" t="s">
        <v>170</v>
      </c>
      <c r="B95" s="287" t="s">
        <v>104</v>
      </c>
      <c r="C95" s="287" t="s">
        <v>122</v>
      </c>
      <c r="D95" s="1"/>
      <c r="E95" s="287" t="s">
        <v>122</v>
      </c>
      <c r="F95" s="287" t="s">
        <v>170</v>
      </c>
      <c r="G95" s="287" t="s">
        <v>104</v>
      </c>
      <c r="H95" s="287" t="s">
        <v>189</v>
      </c>
      <c r="I95" s="287">
        <v>40419</v>
      </c>
    </row>
    <row r="96" spans="1:9">
      <c r="A96" s="287" t="s">
        <v>200</v>
      </c>
      <c r="B96" s="287" t="s">
        <v>104</v>
      </c>
      <c r="C96" s="287" t="s">
        <v>122</v>
      </c>
      <c r="D96" s="1"/>
      <c r="E96" s="287" t="s">
        <v>122</v>
      </c>
      <c r="F96" s="287" t="s">
        <v>200</v>
      </c>
      <c r="G96" s="287" t="s">
        <v>104</v>
      </c>
      <c r="H96" s="287" t="s">
        <v>191</v>
      </c>
      <c r="I96" s="287">
        <v>40420</v>
      </c>
    </row>
    <row r="97" spans="1:9">
      <c r="A97" s="287" t="s">
        <v>172</v>
      </c>
      <c r="B97" s="287" t="s">
        <v>104</v>
      </c>
      <c r="C97" s="287" t="s">
        <v>122</v>
      </c>
      <c r="D97" s="1"/>
      <c r="E97" s="287" t="s">
        <v>122</v>
      </c>
      <c r="F97" s="287" t="s">
        <v>172</v>
      </c>
      <c r="G97" s="287" t="s">
        <v>104</v>
      </c>
      <c r="H97" s="287" t="s">
        <v>193</v>
      </c>
      <c r="I97" s="287">
        <v>40421</v>
      </c>
    </row>
    <row r="98" spans="1:9">
      <c r="A98" s="287" t="s">
        <v>202</v>
      </c>
      <c r="B98" s="287" t="s">
        <v>104</v>
      </c>
      <c r="C98" s="287" t="s">
        <v>122</v>
      </c>
      <c r="D98" s="1"/>
      <c r="E98" s="287" t="s">
        <v>122</v>
      </c>
      <c r="F98" s="287" t="s">
        <v>202</v>
      </c>
      <c r="G98" s="287" t="s">
        <v>104</v>
      </c>
      <c r="H98" s="287" t="s">
        <v>195</v>
      </c>
      <c r="I98" s="287">
        <v>40422</v>
      </c>
    </row>
    <row r="99" spans="1:9">
      <c r="A99" s="287" t="s">
        <v>174</v>
      </c>
      <c r="B99" s="287" t="s">
        <v>104</v>
      </c>
      <c r="C99" s="287" t="s">
        <v>122</v>
      </c>
      <c r="D99" s="1"/>
      <c r="E99" s="287" t="s">
        <v>122</v>
      </c>
      <c r="F99" s="287" t="s">
        <v>174</v>
      </c>
      <c r="G99" s="287" t="s">
        <v>104</v>
      </c>
      <c r="H99" s="287" t="s">
        <v>197</v>
      </c>
      <c r="I99" s="287">
        <v>40423</v>
      </c>
    </row>
    <row r="100" spans="1:9">
      <c r="A100" s="287" t="s">
        <v>176</v>
      </c>
      <c r="B100" s="287" t="s">
        <v>104</v>
      </c>
      <c r="C100" s="287" t="s">
        <v>122</v>
      </c>
      <c r="D100" s="1"/>
      <c r="E100" s="287" t="s">
        <v>122</v>
      </c>
      <c r="F100" s="287" t="s">
        <v>176</v>
      </c>
      <c r="G100" s="287" t="s">
        <v>104</v>
      </c>
      <c r="H100" s="287" t="s">
        <v>199</v>
      </c>
      <c r="I100" s="287">
        <v>40424</v>
      </c>
    </row>
    <row r="101" spans="1:9">
      <c r="A101" s="287" t="s">
        <v>178</v>
      </c>
      <c r="B101" s="287" t="s">
        <v>104</v>
      </c>
      <c r="C101" s="287" t="s">
        <v>122</v>
      </c>
      <c r="D101" s="1"/>
      <c r="E101" s="287" t="s">
        <v>122</v>
      </c>
      <c r="F101" s="287" t="s">
        <v>178</v>
      </c>
      <c r="G101" s="287" t="s">
        <v>104</v>
      </c>
      <c r="H101" s="287" t="s">
        <v>201</v>
      </c>
      <c r="I101" s="287">
        <v>40425</v>
      </c>
    </row>
    <row r="102" spans="1:9">
      <c r="A102" s="287" t="s">
        <v>180</v>
      </c>
      <c r="B102" s="287" t="s">
        <v>104</v>
      </c>
      <c r="C102" s="287" t="s">
        <v>122</v>
      </c>
      <c r="D102" s="1"/>
      <c r="E102" s="287" t="s">
        <v>122</v>
      </c>
      <c r="F102" s="287" t="s">
        <v>180</v>
      </c>
      <c r="G102" s="287" t="s">
        <v>104</v>
      </c>
      <c r="H102" s="287" t="s">
        <v>203</v>
      </c>
      <c r="I102" s="287">
        <v>40426</v>
      </c>
    </row>
    <row r="103" spans="1:9">
      <c r="A103" s="287" t="s">
        <v>204</v>
      </c>
      <c r="B103" s="287" t="s">
        <v>104</v>
      </c>
      <c r="C103" s="287" t="s">
        <v>122</v>
      </c>
      <c r="D103" s="1"/>
      <c r="E103" s="287" t="s">
        <v>122</v>
      </c>
      <c r="F103" s="287" t="s">
        <v>204</v>
      </c>
      <c r="G103" s="287" t="s">
        <v>104</v>
      </c>
      <c r="H103" s="287" t="s">
        <v>205</v>
      </c>
      <c r="I103" s="287">
        <v>40427</v>
      </c>
    </row>
    <row r="104" spans="1:9">
      <c r="A104" s="287" t="s">
        <v>182</v>
      </c>
      <c r="B104" s="287" t="s">
        <v>104</v>
      </c>
      <c r="C104" s="287" t="s">
        <v>122</v>
      </c>
      <c r="D104" s="1"/>
      <c r="E104" s="287" t="s">
        <v>122</v>
      </c>
      <c r="F104" s="287" t="s">
        <v>182</v>
      </c>
      <c r="G104" s="287" t="s">
        <v>104</v>
      </c>
      <c r="H104" s="287" t="s">
        <v>207</v>
      </c>
      <c r="I104" s="287">
        <v>40428</v>
      </c>
    </row>
    <row r="105" spans="1:9">
      <c r="A105" s="287" t="s">
        <v>184</v>
      </c>
      <c r="B105" s="287" t="s">
        <v>104</v>
      </c>
      <c r="C105" s="287" t="s">
        <v>122</v>
      </c>
      <c r="D105" s="1"/>
      <c r="E105" s="287" t="s">
        <v>122</v>
      </c>
      <c r="F105" s="287" t="s">
        <v>184</v>
      </c>
      <c r="G105" s="287" t="s">
        <v>104</v>
      </c>
      <c r="H105" s="287" t="s">
        <v>209</v>
      </c>
      <c r="I105" s="287">
        <v>40429</v>
      </c>
    </row>
    <row r="106" spans="1:9">
      <c r="A106" s="287" t="s">
        <v>186</v>
      </c>
      <c r="B106" s="287" t="s">
        <v>104</v>
      </c>
      <c r="C106" s="287" t="s">
        <v>122</v>
      </c>
      <c r="D106" s="1"/>
      <c r="E106" s="287" t="s">
        <v>122</v>
      </c>
      <c r="F106" s="287" t="s">
        <v>186</v>
      </c>
      <c r="G106" s="287" t="s">
        <v>104</v>
      </c>
      <c r="H106" s="287" t="s">
        <v>211</v>
      </c>
      <c r="I106" s="287">
        <v>40430</v>
      </c>
    </row>
    <row r="107" spans="1:9">
      <c r="A107" s="287" t="s">
        <v>206</v>
      </c>
      <c r="B107" s="287" t="s">
        <v>104</v>
      </c>
      <c r="C107" s="287" t="s">
        <v>122</v>
      </c>
      <c r="D107" s="1"/>
      <c r="E107" s="287" t="s">
        <v>122</v>
      </c>
      <c r="F107" s="287" t="s">
        <v>206</v>
      </c>
      <c r="G107" s="287" t="s">
        <v>104</v>
      </c>
      <c r="H107" s="287" t="s">
        <v>213</v>
      </c>
      <c r="I107" s="287">
        <v>40431</v>
      </c>
    </row>
    <row r="108" spans="1:9">
      <c r="A108" s="287" t="s">
        <v>188</v>
      </c>
      <c r="B108" s="287" t="s">
        <v>104</v>
      </c>
      <c r="C108" s="287" t="s">
        <v>122</v>
      </c>
      <c r="D108" s="1"/>
      <c r="E108" s="287" t="s">
        <v>122</v>
      </c>
      <c r="F108" s="287" t="s">
        <v>188</v>
      </c>
      <c r="G108" s="287" t="s">
        <v>104</v>
      </c>
      <c r="H108" s="287" t="s">
        <v>215</v>
      </c>
      <c r="I108" s="287">
        <v>40432</v>
      </c>
    </row>
    <row r="109" spans="1:9">
      <c r="A109" s="287" t="s">
        <v>208</v>
      </c>
      <c r="B109" s="287" t="s">
        <v>104</v>
      </c>
      <c r="C109" s="287" t="s">
        <v>122</v>
      </c>
      <c r="D109" s="1"/>
      <c r="E109" s="287" t="s">
        <v>122</v>
      </c>
      <c r="F109" s="287" t="s">
        <v>208</v>
      </c>
      <c r="G109" s="287" t="s">
        <v>104</v>
      </c>
      <c r="H109" s="287" t="s">
        <v>217</v>
      </c>
      <c r="I109" s="287">
        <v>40433</v>
      </c>
    </row>
    <row r="110" spans="1:9">
      <c r="A110" s="287" t="s">
        <v>210</v>
      </c>
      <c r="B110" s="287" t="s">
        <v>104</v>
      </c>
      <c r="C110" s="287" t="s">
        <v>122</v>
      </c>
      <c r="D110" s="1"/>
      <c r="E110" s="287" t="s">
        <v>122</v>
      </c>
      <c r="F110" s="287" t="s">
        <v>210</v>
      </c>
      <c r="G110" s="287" t="s">
        <v>104</v>
      </c>
      <c r="H110" s="287" t="s">
        <v>221</v>
      </c>
      <c r="I110" s="287">
        <v>40434</v>
      </c>
    </row>
    <row r="111" spans="1:9">
      <c r="A111" s="287" t="s">
        <v>522</v>
      </c>
      <c r="B111" s="287" t="s">
        <v>104</v>
      </c>
      <c r="C111" s="287" t="s">
        <v>216</v>
      </c>
      <c r="D111" s="1"/>
      <c r="E111" s="287" t="s">
        <v>216</v>
      </c>
      <c r="F111" s="287" t="s">
        <v>522</v>
      </c>
      <c r="G111" s="287" t="s">
        <v>104</v>
      </c>
      <c r="H111" s="287" t="s">
        <v>223</v>
      </c>
      <c r="I111" s="287">
        <v>50301</v>
      </c>
    </row>
    <row r="112" spans="1:9">
      <c r="A112" s="287" t="s">
        <v>523</v>
      </c>
      <c r="B112" s="287" t="s">
        <v>104</v>
      </c>
      <c r="C112" s="287" t="s">
        <v>216</v>
      </c>
      <c r="D112" s="1"/>
      <c r="E112" s="287" t="s">
        <v>216</v>
      </c>
      <c r="F112" s="287" t="s">
        <v>523</v>
      </c>
      <c r="G112" s="287" t="s">
        <v>104</v>
      </c>
      <c r="H112" s="287" t="s">
        <v>225</v>
      </c>
      <c r="I112" s="287">
        <v>50302</v>
      </c>
    </row>
    <row r="113" spans="1:9">
      <c r="A113" s="287" t="s">
        <v>524</v>
      </c>
      <c r="B113" s="287" t="s">
        <v>104</v>
      </c>
      <c r="C113" s="287" t="s">
        <v>216</v>
      </c>
      <c r="D113" s="1"/>
      <c r="E113" s="287" t="s">
        <v>216</v>
      </c>
      <c r="F113" s="287" t="s">
        <v>524</v>
      </c>
      <c r="G113" s="287" t="s">
        <v>104</v>
      </c>
      <c r="H113" s="287" t="s">
        <v>227</v>
      </c>
      <c r="I113" s="287">
        <v>50303</v>
      </c>
    </row>
    <row r="114" spans="1:9">
      <c r="A114" s="287" t="s">
        <v>218</v>
      </c>
      <c r="B114" s="287" t="s">
        <v>219</v>
      </c>
      <c r="C114" s="287" t="s">
        <v>220</v>
      </c>
      <c r="D114" s="1"/>
      <c r="E114" s="287" t="s">
        <v>220</v>
      </c>
      <c r="F114" s="287" t="s">
        <v>218</v>
      </c>
      <c r="G114" s="287" t="s">
        <v>219</v>
      </c>
      <c r="H114" s="287" t="s">
        <v>229</v>
      </c>
      <c r="I114" s="287">
        <v>10801</v>
      </c>
    </row>
    <row r="115" spans="1:9">
      <c r="A115" s="287" t="s">
        <v>222</v>
      </c>
      <c r="B115" s="287" t="s">
        <v>219</v>
      </c>
      <c r="C115" s="287" t="s">
        <v>220</v>
      </c>
      <c r="D115" s="1"/>
      <c r="E115" s="287" t="s">
        <v>220</v>
      </c>
      <c r="F115" s="287" t="s">
        <v>222</v>
      </c>
      <c r="G115" s="287" t="s">
        <v>219</v>
      </c>
      <c r="H115" s="287" t="s">
        <v>231</v>
      </c>
      <c r="I115" s="287">
        <v>10802</v>
      </c>
    </row>
    <row r="116" spans="1:9">
      <c r="A116" s="287" t="s">
        <v>224</v>
      </c>
      <c r="B116" s="287" t="s">
        <v>219</v>
      </c>
      <c r="C116" s="287" t="s">
        <v>220</v>
      </c>
      <c r="D116" s="1"/>
      <c r="E116" s="287" t="s">
        <v>220</v>
      </c>
      <c r="F116" s="287" t="s">
        <v>224</v>
      </c>
      <c r="G116" s="287" t="s">
        <v>219</v>
      </c>
      <c r="H116" s="287" t="s">
        <v>233</v>
      </c>
      <c r="I116" s="287">
        <v>10803</v>
      </c>
    </row>
    <row r="117" spans="1:9">
      <c r="A117" s="287" t="s">
        <v>226</v>
      </c>
      <c r="B117" s="287" t="s">
        <v>219</v>
      </c>
      <c r="C117" s="287" t="s">
        <v>220</v>
      </c>
      <c r="D117" s="1"/>
      <c r="E117" s="287" t="s">
        <v>220</v>
      </c>
      <c r="F117" s="287" t="s">
        <v>226</v>
      </c>
      <c r="G117" s="287" t="s">
        <v>219</v>
      </c>
      <c r="H117" s="287" t="s">
        <v>237</v>
      </c>
      <c r="I117" s="287">
        <v>10804</v>
      </c>
    </row>
    <row r="118" spans="1:9">
      <c r="A118" s="287" t="s">
        <v>228</v>
      </c>
      <c r="B118" s="287" t="s">
        <v>219</v>
      </c>
      <c r="C118" s="287" t="s">
        <v>220</v>
      </c>
      <c r="D118" s="1"/>
      <c r="E118" s="287" t="s">
        <v>220</v>
      </c>
      <c r="F118" s="287" t="s">
        <v>228</v>
      </c>
      <c r="G118" s="287" t="s">
        <v>219</v>
      </c>
      <c r="H118" s="287" t="s">
        <v>239</v>
      </c>
      <c r="I118" s="287">
        <v>10805</v>
      </c>
    </row>
    <row r="119" spans="1:9">
      <c r="A119" s="287" t="s">
        <v>230</v>
      </c>
      <c r="B119" s="287" t="s">
        <v>219</v>
      </c>
      <c r="C119" s="287" t="s">
        <v>220</v>
      </c>
      <c r="D119" s="1"/>
      <c r="E119" s="287" t="s">
        <v>220</v>
      </c>
      <c r="F119" s="287" t="s">
        <v>230</v>
      </c>
      <c r="G119" s="287" t="s">
        <v>219</v>
      </c>
      <c r="H119" s="287" t="s">
        <v>241</v>
      </c>
      <c r="I119" s="287">
        <v>10806</v>
      </c>
    </row>
    <row r="120" spans="1:9">
      <c r="A120" s="287" t="s">
        <v>232</v>
      </c>
      <c r="B120" s="287" t="s">
        <v>219</v>
      </c>
      <c r="C120" s="287" t="s">
        <v>220</v>
      </c>
      <c r="D120" s="1"/>
      <c r="E120" s="287" t="s">
        <v>220</v>
      </c>
      <c r="F120" s="287" t="s">
        <v>232</v>
      </c>
      <c r="G120" s="287" t="s">
        <v>219</v>
      </c>
      <c r="H120" s="287" t="s">
        <v>243</v>
      </c>
      <c r="I120" s="287">
        <v>10807</v>
      </c>
    </row>
    <row r="121" spans="1:9">
      <c r="A121" s="287" t="s">
        <v>525</v>
      </c>
      <c r="B121" s="287" t="s">
        <v>219</v>
      </c>
      <c r="C121" s="287" t="s">
        <v>220</v>
      </c>
      <c r="D121" s="1"/>
      <c r="E121" s="287" t="s">
        <v>220</v>
      </c>
      <c r="F121" s="287" t="s">
        <v>525</v>
      </c>
      <c r="G121" s="287" t="s">
        <v>219</v>
      </c>
      <c r="H121" s="287" t="s">
        <v>245</v>
      </c>
      <c r="I121" s="287">
        <v>10808</v>
      </c>
    </row>
    <row r="122" spans="1:9">
      <c r="A122" s="287" t="s">
        <v>234</v>
      </c>
      <c r="B122" s="287" t="s">
        <v>235</v>
      </c>
      <c r="C122" s="287" t="s">
        <v>236</v>
      </c>
      <c r="D122" s="1"/>
      <c r="E122" s="287" t="s">
        <v>236</v>
      </c>
      <c r="F122" s="287" t="s">
        <v>234</v>
      </c>
      <c r="G122" s="287" t="s">
        <v>235</v>
      </c>
      <c r="H122" s="287" t="s">
        <v>247</v>
      </c>
      <c r="I122" s="287">
        <v>10901</v>
      </c>
    </row>
    <row r="123" spans="1:9">
      <c r="A123" s="287" t="s">
        <v>238</v>
      </c>
      <c r="B123" s="287" t="s">
        <v>235</v>
      </c>
      <c r="C123" s="287" t="s">
        <v>236</v>
      </c>
      <c r="D123" s="1"/>
      <c r="E123" s="287" t="s">
        <v>236</v>
      </c>
      <c r="F123" s="287" t="s">
        <v>238</v>
      </c>
      <c r="G123" s="287" t="s">
        <v>235</v>
      </c>
      <c r="H123" s="287" t="s">
        <v>249</v>
      </c>
      <c r="I123" s="287">
        <v>10902</v>
      </c>
    </row>
    <row r="124" spans="1:9">
      <c r="A124" s="287" t="s">
        <v>240</v>
      </c>
      <c r="B124" s="287" t="s">
        <v>235</v>
      </c>
      <c r="C124" s="287" t="s">
        <v>236</v>
      </c>
      <c r="D124" s="1"/>
      <c r="E124" s="287" t="s">
        <v>236</v>
      </c>
      <c r="F124" s="287" t="s">
        <v>240</v>
      </c>
      <c r="G124" s="287" t="s">
        <v>235</v>
      </c>
      <c r="H124" s="287" t="s">
        <v>252</v>
      </c>
      <c r="I124" s="287">
        <v>10903</v>
      </c>
    </row>
    <row r="125" spans="1:9">
      <c r="A125" s="287" t="s">
        <v>242</v>
      </c>
      <c r="B125" s="287" t="s">
        <v>235</v>
      </c>
      <c r="C125" s="287" t="s">
        <v>236</v>
      </c>
      <c r="D125" s="1"/>
      <c r="E125" s="287" t="s">
        <v>236</v>
      </c>
      <c r="F125" s="287" t="s">
        <v>242</v>
      </c>
      <c r="G125" s="287" t="s">
        <v>235</v>
      </c>
      <c r="H125" s="287" t="s">
        <v>254</v>
      </c>
      <c r="I125" s="287">
        <v>10904</v>
      </c>
    </row>
    <row r="126" spans="1:9">
      <c r="A126" s="287" t="s">
        <v>244</v>
      </c>
      <c r="B126" s="287" t="s">
        <v>235</v>
      </c>
      <c r="C126" s="287" t="s">
        <v>236</v>
      </c>
      <c r="D126" s="1"/>
      <c r="E126" s="287" t="s">
        <v>236</v>
      </c>
      <c r="F126" s="287" t="s">
        <v>244</v>
      </c>
      <c r="G126" s="287" t="s">
        <v>235</v>
      </c>
      <c r="H126" s="287" t="s">
        <v>256</v>
      </c>
      <c r="I126" s="287">
        <v>10905</v>
      </c>
    </row>
    <row r="127" spans="1:9">
      <c r="A127" s="287" t="s">
        <v>246</v>
      </c>
      <c r="B127" s="287" t="s">
        <v>235</v>
      </c>
      <c r="C127" s="287" t="s">
        <v>236</v>
      </c>
      <c r="D127" s="1"/>
      <c r="E127" s="287" t="s">
        <v>236</v>
      </c>
      <c r="F127" s="287" t="s">
        <v>246</v>
      </c>
      <c r="G127" s="287" t="s">
        <v>235</v>
      </c>
      <c r="H127" s="287" t="s">
        <v>257</v>
      </c>
      <c r="I127" s="287">
        <v>10906</v>
      </c>
    </row>
    <row r="128" spans="1:9">
      <c r="A128" s="287" t="s">
        <v>248</v>
      </c>
      <c r="B128" s="287" t="s">
        <v>235</v>
      </c>
      <c r="C128" s="287" t="s">
        <v>236</v>
      </c>
      <c r="D128" s="1"/>
      <c r="E128" s="287" t="s">
        <v>236</v>
      </c>
      <c r="F128" s="287" t="s">
        <v>248</v>
      </c>
      <c r="G128" s="287" t="s">
        <v>235</v>
      </c>
      <c r="H128" s="287" t="s">
        <v>258</v>
      </c>
      <c r="I128" s="287">
        <v>10907</v>
      </c>
    </row>
    <row r="129" spans="1:9">
      <c r="A129" s="287" t="s">
        <v>250</v>
      </c>
      <c r="B129" s="287" t="s">
        <v>235</v>
      </c>
      <c r="C129" s="287" t="s">
        <v>251</v>
      </c>
      <c r="D129" s="1"/>
      <c r="E129" s="287" t="s">
        <v>251</v>
      </c>
      <c r="F129" s="287" t="s">
        <v>250</v>
      </c>
      <c r="G129" s="287" t="s">
        <v>235</v>
      </c>
      <c r="H129" s="287" t="s">
        <v>260</v>
      </c>
      <c r="I129" s="287">
        <v>20401</v>
      </c>
    </row>
    <row r="130" spans="1:9">
      <c r="A130" s="287" t="s">
        <v>253</v>
      </c>
      <c r="B130" s="287" t="s">
        <v>235</v>
      </c>
      <c r="C130" s="287" t="s">
        <v>251</v>
      </c>
      <c r="D130" s="1"/>
      <c r="E130" s="287" t="s">
        <v>251</v>
      </c>
      <c r="F130" s="287" t="s">
        <v>253</v>
      </c>
      <c r="G130" s="287" t="s">
        <v>235</v>
      </c>
      <c r="H130" s="287" t="s">
        <v>262</v>
      </c>
      <c r="I130" s="287">
        <v>20402</v>
      </c>
    </row>
    <row r="131" spans="1:9">
      <c r="A131" s="287" t="s">
        <v>255</v>
      </c>
      <c r="B131" s="287" t="s">
        <v>235</v>
      </c>
      <c r="C131" s="287" t="s">
        <v>251</v>
      </c>
      <c r="D131" s="1"/>
      <c r="E131" s="287" t="s">
        <v>251</v>
      </c>
      <c r="F131" s="287" t="s">
        <v>255</v>
      </c>
      <c r="G131" s="287" t="s">
        <v>235</v>
      </c>
      <c r="H131" s="287" t="s">
        <v>264</v>
      </c>
      <c r="I131" s="287">
        <v>20403</v>
      </c>
    </row>
    <row r="132" spans="1:9">
      <c r="A132" s="287" t="s">
        <v>526</v>
      </c>
      <c r="B132" s="287" t="s">
        <v>235</v>
      </c>
      <c r="C132" s="287" t="s">
        <v>251</v>
      </c>
      <c r="D132" s="1"/>
      <c r="E132" s="287" t="s">
        <v>251</v>
      </c>
      <c r="F132" s="287" t="s">
        <v>526</v>
      </c>
      <c r="G132" s="287" t="s">
        <v>235</v>
      </c>
      <c r="H132" s="287" t="s">
        <v>266</v>
      </c>
      <c r="I132" s="287">
        <v>20405</v>
      </c>
    </row>
    <row r="133" spans="1:9">
      <c r="A133" s="287" t="s">
        <v>527</v>
      </c>
      <c r="B133" s="287" t="s">
        <v>235</v>
      </c>
      <c r="C133" s="287" t="s">
        <v>251</v>
      </c>
      <c r="D133" s="1"/>
      <c r="E133" s="287" t="s">
        <v>251</v>
      </c>
      <c r="F133" s="287" t="s">
        <v>527</v>
      </c>
      <c r="G133" s="287" t="s">
        <v>235</v>
      </c>
      <c r="H133" s="287" t="s">
        <v>268</v>
      </c>
      <c r="I133" s="287">
        <v>20406</v>
      </c>
    </row>
    <row r="134" spans="1:9">
      <c r="A134" s="287" t="s">
        <v>259</v>
      </c>
      <c r="B134" s="287" t="s">
        <v>235</v>
      </c>
      <c r="C134" s="287" t="s">
        <v>251</v>
      </c>
      <c r="D134" s="1"/>
      <c r="E134" s="287" t="s">
        <v>251</v>
      </c>
      <c r="F134" s="287" t="s">
        <v>259</v>
      </c>
      <c r="G134" s="287" t="s">
        <v>235</v>
      </c>
      <c r="H134" s="287" t="s">
        <v>269</v>
      </c>
      <c r="I134" s="287">
        <v>20407</v>
      </c>
    </row>
    <row r="135" spans="1:9">
      <c r="A135" s="287" t="s">
        <v>528</v>
      </c>
      <c r="B135" s="287" t="s">
        <v>235</v>
      </c>
      <c r="C135" s="287" t="s">
        <v>251</v>
      </c>
      <c r="D135" s="1"/>
      <c r="E135" s="287" t="s">
        <v>251</v>
      </c>
      <c r="F135" s="287" t="s">
        <v>528</v>
      </c>
      <c r="G135" s="287" t="s">
        <v>235</v>
      </c>
      <c r="H135" s="287" t="s">
        <v>271</v>
      </c>
      <c r="I135" s="287">
        <v>20408</v>
      </c>
    </row>
    <row r="136" spans="1:9">
      <c r="A136" s="287" t="s">
        <v>529</v>
      </c>
      <c r="B136" s="287" t="s">
        <v>235</v>
      </c>
      <c r="C136" s="287" t="s">
        <v>261</v>
      </c>
      <c r="D136" s="1"/>
      <c r="E136" s="287" t="s">
        <v>261</v>
      </c>
      <c r="F136" s="287" t="s">
        <v>529</v>
      </c>
      <c r="G136" s="287" t="s">
        <v>235</v>
      </c>
      <c r="H136" s="287" t="s">
        <v>273</v>
      </c>
      <c r="I136" s="287">
        <v>50201</v>
      </c>
    </row>
    <row r="137" spans="1:9">
      <c r="A137" s="287" t="s">
        <v>263</v>
      </c>
      <c r="B137" s="287" t="s">
        <v>235</v>
      </c>
      <c r="C137" s="287" t="s">
        <v>261</v>
      </c>
      <c r="D137" s="1"/>
      <c r="E137" s="287" t="s">
        <v>261</v>
      </c>
      <c r="F137" s="287" t="s">
        <v>263</v>
      </c>
      <c r="G137" s="287" t="s">
        <v>235</v>
      </c>
      <c r="H137" s="287" t="s">
        <v>275</v>
      </c>
      <c r="I137" s="287">
        <v>50202</v>
      </c>
    </row>
    <row r="138" spans="1:9">
      <c r="A138" s="287" t="s">
        <v>265</v>
      </c>
      <c r="B138" s="287" t="s">
        <v>235</v>
      </c>
      <c r="C138" s="287" t="s">
        <v>261</v>
      </c>
      <c r="D138" s="1"/>
      <c r="E138" s="287" t="s">
        <v>261</v>
      </c>
      <c r="F138" s="287" t="s">
        <v>265</v>
      </c>
      <c r="G138" s="287" t="s">
        <v>235</v>
      </c>
      <c r="H138" s="287" t="s">
        <v>277</v>
      </c>
      <c r="I138" s="287">
        <v>50203</v>
      </c>
    </row>
    <row r="139" spans="1:9">
      <c r="A139" s="287" t="s">
        <v>267</v>
      </c>
      <c r="B139" s="287" t="s">
        <v>235</v>
      </c>
      <c r="C139" s="287" t="s">
        <v>261</v>
      </c>
      <c r="D139" s="1"/>
      <c r="E139" s="287" t="s">
        <v>261</v>
      </c>
      <c r="F139" s="287" t="s">
        <v>267</v>
      </c>
      <c r="G139" s="287" t="s">
        <v>235</v>
      </c>
      <c r="H139" s="287" t="s">
        <v>279</v>
      </c>
      <c r="I139" s="287">
        <v>50204</v>
      </c>
    </row>
    <row r="140" spans="1:9">
      <c r="A140" s="287" t="s">
        <v>530</v>
      </c>
      <c r="B140" s="287" t="s">
        <v>235</v>
      </c>
      <c r="C140" s="287" t="s">
        <v>261</v>
      </c>
      <c r="D140" s="1"/>
      <c r="E140" s="287" t="s">
        <v>261</v>
      </c>
      <c r="F140" s="287" t="s">
        <v>530</v>
      </c>
      <c r="G140" s="287" t="s">
        <v>235</v>
      </c>
      <c r="H140" s="287" t="s">
        <v>282</v>
      </c>
      <c r="I140" s="287">
        <v>50205</v>
      </c>
    </row>
    <row r="141" spans="1:9">
      <c r="A141" s="287" t="s">
        <v>270</v>
      </c>
      <c r="B141" s="287" t="s">
        <v>235</v>
      </c>
      <c r="C141" s="287" t="s">
        <v>261</v>
      </c>
      <c r="D141" s="1"/>
      <c r="E141" s="287" t="s">
        <v>261</v>
      </c>
      <c r="F141" s="287" t="s">
        <v>270</v>
      </c>
      <c r="G141" s="287" t="s">
        <v>235</v>
      </c>
      <c r="H141" s="287" t="s">
        <v>284</v>
      </c>
      <c r="I141" s="287">
        <v>50206</v>
      </c>
    </row>
    <row r="142" spans="1:9">
      <c r="A142" s="287" t="s">
        <v>272</v>
      </c>
      <c r="B142" s="287" t="s">
        <v>235</v>
      </c>
      <c r="C142" s="287" t="s">
        <v>261</v>
      </c>
      <c r="D142" s="1"/>
      <c r="E142" s="287" t="s">
        <v>261</v>
      </c>
      <c r="F142" s="287" t="s">
        <v>272</v>
      </c>
      <c r="G142" s="287" t="s">
        <v>235</v>
      </c>
      <c r="H142" s="287" t="s">
        <v>286</v>
      </c>
      <c r="I142" s="287">
        <v>50207</v>
      </c>
    </row>
    <row r="143" spans="1:9">
      <c r="A143" s="287" t="s">
        <v>274</v>
      </c>
      <c r="B143" s="287" t="s">
        <v>235</v>
      </c>
      <c r="C143" s="287" t="s">
        <v>261</v>
      </c>
      <c r="D143" s="1"/>
      <c r="E143" s="287" t="s">
        <v>261</v>
      </c>
      <c r="F143" s="287" t="s">
        <v>274</v>
      </c>
      <c r="G143" s="287" t="s">
        <v>235</v>
      </c>
      <c r="H143" s="287" t="s">
        <v>288</v>
      </c>
      <c r="I143" s="287">
        <v>50208</v>
      </c>
    </row>
    <row r="144" spans="1:9">
      <c r="A144" s="287" t="s">
        <v>276</v>
      </c>
      <c r="B144" s="287" t="s">
        <v>235</v>
      </c>
      <c r="C144" s="287" t="s">
        <v>261</v>
      </c>
      <c r="D144" s="1"/>
      <c r="E144" s="287" t="s">
        <v>261</v>
      </c>
      <c r="F144" s="287" t="s">
        <v>276</v>
      </c>
      <c r="G144" s="287" t="s">
        <v>235</v>
      </c>
      <c r="H144" s="287" t="s">
        <v>290</v>
      </c>
      <c r="I144" s="287">
        <v>50209</v>
      </c>
    </row>
    <row r="145" spans="1:9">
      <c r="A145" s="287" t="s">
        <v>278</v>
      </c>
      <c r="B145" s="287" t="s">
        <v>235</v>
      </c>
      <c r="C145" s="287" t="s">
        <v>261</v>
      </c>
      <c r="D145" s="1"/>
      <c r="E145" s="287" t="s">
        <v>261</v>
      </c>
      <c r="F145" s="287" t="s">
        <v>278</v>
      </c>
      <c r="G145" s="287" t="s">
        <v>235</v>
      </c>
      <c r="H145" s="287" t="s">
        <v>292</v>
      </c>
      <c r="I145" s="287">
        <v>50210</v>
      </c>
    </row>
    <row r="146" spans="1:9">
      <c r="A146" s="287" t="s">
        <v>531</v>
      </c>
      <c r="B146" s="287" t="s">
        <v>280</v>
      </c>
      <c r="C146" s="287" t="s">
        <v>281</v>
      </c>
      <c r="D146" s="1"/>
      <c r="E146" s="287" t="s">
        <v>281</v>
      </c>
      <c r="F146" s="287" t="s">
        <v>531</v>
      </c>
      <c r="G146" s="287" t="s">
        <v>280</v>
      </c>
      <c r="H146" s="287" t="s">
        <v>294</v>
      </c>
      <c r="I146" s="287">
        <v>11001</v>
      </c>
    </row>
    <row r="147" spans="1:9">
      <c r="A147" s="287" t="s">
        <v>283</v>
      </c>
      <c r="B147" s="287" t="s">
        <v>280</v>
      </c>
      <c r="C147" s="287" t="s">
        <v>281</v>
      </c>
      <c r="D147" s="1"/>
      <c r="E147" s="287" t="s">
        <v>281</v>
      </c>
      <c r="F147" s="287" t="s">
        <v>283</v>
      </c>
      <c r="G147" s="287" t="s">
        <v>280</v>
      </c>
      <c r="H147" s="287" t="s">
        <v>297</v>
      </c>
      <c r="I147" s="287">
        <v>11001</v>
      </c>
    </row>
    <row r="148" spans="1:9">
      <c r="A148" s="287" t="s">
        <v>285</v>
      </c>
      <c r="B148" s="287" t="s">
        <v>280</v>
      </c>
      <c r="C148" s="287" t="s">
        <v>281</v>
      </c>
      <c r="D148" s="1"/>
      <c r="E148" s="287" t="s">
        <v>281</v>
      </c>
      <c r="F148" s="287" t="s">
        <v>285</v>
      </c>
      <c r="G148" s="287" t="s">
        <v>280</v>
      </c>
      <c r="H148" s="287" t="s">
        <v>299</v>
      </c>
      <c r="I148" s="287">
        <v>11001</v>
      </c>
    </row>
    <row r="149" spans="1:9">
      <c r="A149" s="287" t="s">
        <v>287</v>
      </c>
      <c r="B149" s="287" t="s">
        <v>280</v>
      </c>
      <c r="C149" s="287" t="s">
        <v>281</v>
      </c>
      <c r="D149" s="1"/>
      <c r="E149" s="287" t="s">
        <v>281</v>
      </c>
      <c r="F149" s="287" t="s">
        <v>287</v>
      </c>
      <c r="G149" s="287" t="s">
        <v>280</v>
      </c>
      <c r="H149" s="287" t="s">
        <v>301</v>
      </c>
      <c r="I149" s="287">
        <v>11001</v>
      </c>
    </row>
    <row r="150" spans="1:9">
      <c r="A150" s="287" t="s">
        <v>289</v>
      </c>
      <c r="B150" s="287" t="s">
        <v>280</v>
      </c>
      <c r="C150" s="287" t="s">
        <v>281</v>
      </c>
      <c r="D150" s="1"/>
      <c r="E150" s="287" t="s">
        <v>281</v>
      </c>
      <c r="F150" s="287" t="s">
        <v>289</v>
      </c>
      <c r="G150" s="287" t="s">
        <v>280</v>
      </c>
      <c r="H150" s="287" t="s">
        <v>302</v>
      </c>
      <c r="I150" s="287">
        <v>11001</v>
      </c>
    </row>
    <row r="151" spans="1:9">
      <c r="A151" s="287" t="s">
        <v>532</v>
      </c>
      <c r="B151" s="287" t="s">
        <v>280</v>
      </c>
      <c r="C151" s="287" t="s">
        <v>281</v>
      </c>
      <c r="D151" s="1"/>
      <c r="E151" s="287" t="s">
        <v>281</v>
      </c>
      <c r="F151" s="287" t="s">
        <v>532</v>
      </c>
      <c r="G151" s="287" t="s">
        <v>280</v>
      </c>
      <c r="H151" s="287" t="s">
        <v>303</v>
      </c>
      <c r="I151" s="287">
        <v>11001</v>
      </c>
    </row>
    <row r="152" spans="1:9">
      <c r="A152" s="287" t="s">
        <v>291</v>
      </c>
      <c r="B152" s="287" t="s">
        <v>280</v>
      </c>
      <c r="C152" s="287" t="s">
        <v>281</v>
      </c>
      <c r="D152" s="1"/>
      <c r="E152" s="287" t="s">
        <v>281</v>
      </c>
      <c r="F152" s="287" t="s">
        <v>291</v>
      </c>
      <c r="G152" s="287" t="s">
        <v>280</v>
      </c>
      <c r="H152" s="287" t="s">
        <v>305</v>
      </c>
      <c r="I152" s="287">
        <v>11001</v>
      </c>
    </row>
    <row r="153" spans="1:9">
      <c r="A153" s="287" t="s">
        <v>293</v>
      </c>
      <c r="B153" s="287" t="s">
        <v>280</v>
      </c>
      <c r="C153" s="287" t="s">
        <v>281</v>
      </c>
      <c r="D153" s="1"/>
      <c r="E153" s="287" t="s">
        <v>281</v>
      </c>
      <c r="F153" s="287" t="s">
        <v>293</v>
      </c>
      <c r="G153" s="287" t="s">
        <v>280</v>
      </c>
      <c r="H153" s="287" t="s">
        <v>309</v>
      </c>
      <c r="I153" s="287">
        <v>11001</v>
      </c>
    </row>
    <row r="154" spans="1:9">
      <c r="A154" s="287" t="s">
        <v>295</v>
      </c>
      <c r="B154" s="287" t="s">
        <v>280</v>
      </c>
      <c r="C154" s="287" t="s">
        <v>296</v>
      </c>
      <c r="D154" s="1"/>
      <c r="E154" s="287" t="s">
        <v>296</v>
      </c>
      <c r="F154" s="287" t="s">
        <v>295</v>
      </c>
      <c r="G154" s="287" t="s">
        <v>280</v>
      </c>
      <c r="H154" s="287" t="s">
        <v>311</v>
      </c>
      <c r="I154" s="287">
        <v>11001</v>
      </c>
    </row>
    <row r="155" spans="1:9">
      <c r="A155" s="287" t="s">
        <v>298</v>
      </c>
      <c r="B155" s="287" t="s">
        <v>280</v>
      </c>
      <c r="C155" s="287" t="s">
        <v>296</v>
      </c>
      <c r="D155" s="1"/>
      <c r="E155" s="287" t="s">
        <v>296</v>
      </c>
      <c r="F155" s="287" t="s">
        <v>298</v>
      </c>
      <c r="G155" s="287" t="s">
        <v>280</v>
      </c>
      <c r="H155" s="287" t="s">
        <v>313</v>
      </c>
      <c r="I155" s="287">
        <v>11001</v>
      </c>
    </row>
    <row r="156" spans="1:9">
      <c r="A156" s="287" t="s">
        <v>607</v>
      </c>
      <c r="B156" s="287" t="s">
        <v>280</v>
      </c>
      <c r="C156" s="287" t="s">
        <v>300</v>
      </c>
      <c r="D156" s="1"/>
      <c r="E156" s="287" t="s">
        <v>300</v>
      </c>
      <c r="F156" s="287" t="s">
        <v>607</v>
      </c>
      <c r="G156" s="287" t="s">
        <v>280</v>
      </c>
      <c r="H156" s="287" t="s">
        <v>316</v>
      </c>
      <c r="I156" s="287">
        <v>50401</v>
      </c>
    </row>
    <row r="157" spans="1:9">
      <c r="A157" s="287" t="s">
        <v>608</v>
      </c>
      <c r="B157" s="287" t="s">
        <v>280</v>
      </c>
      <c r="C157" s="287" t="s">
        <v>300</v>
      </c>
      <c r="D157" s="1"/>
      <c r="E157" s="287" t="s">
        <v>300</v>
      </c>
      <c r="F157" s="287" t="s">
        <v>608</v>
      </c>
      <c r="G157" s="287" t="s">
        <v>280</v>
      </c>
      <c r="H157" s="287" t="s">
        <v>318</v>
      </c>
      <c r="I157" s="287">
        <v>50402</v>
      </c>
    </row>
    <row r="158" spans="1:9">
      <c r="A158" s="287" t="s">
        <v>609</v>
      </c>
      <c r="B158" s="287" t="s">
        <v>280</v>
      </c>
      <c r="C158" s="287" t="s">
        <v>300</v>
      </c>
      <c r="D158" s="1"/>
      <c r="E158" s="287" t="s">
        <v>300</v>
      </c>
      <c r="F158" s="287" t="s">
        <v>609</v>
      </c>
      <c r="G158" s="287" t="s">
        <v>280</v>
      </c>
      <c r="H158" s="287" t="s">
        <v>320</v>
      </c>
      <c r="I158" s="287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287" t="s">
        <v>306</v>
      </c>
      <c r="B160" s="287" t="s">
        <v>307</v>
      </c>
      <c r="C160" s="287" t="s">
        <v>308</v>
      </c>
      <c r="D160" s="1"/>
      <c r="E160" s="287" t="s">
        <v>308</v>
      </c>
      <c r="F160" s="287" t="s">
        <v>306</v>
      </c>
      <c r="G160" s="287" t="s">
        <v>307</v>
      </c>
      <c r="H160" s="287" t="s">
        <v>324</v>
      </c>
      <c r="I160" s="287">
        <v>11301</v>
      </c>
    </row>
    <row r="161" spans="1:9">
      <c r="A161" s="287" t="s">
        <v>306</v>
      </c>
      <c r="B161" s="287" t="s">
        <v>307</v>
      </c>
      <c r="C161" s="287" t="s">
        <v>308</v>
      </c>
      <c r="D161" s="1"/>
      <c r="E161" s="287" t="s">
        <v>308</v>
      </c>
      <c r="F161" s="287" t="s">
        <v>306</v>
      </c>
      <c r="G161" s="287" t="s">
        <v>307</v>
      </c>
      <c r="H161" s="287" t="s">
        <v>326</v>
      </c>
      <c r="I161" s="287">
        <v>11301</v>
      </c>
    </row>
    <row r="162" spans="1:9">
      <c r="A162" s="287" t="s">
        <v>310</v>
      </c>
      <c r="B162" s="287" t="s">
        <v>307</v>
      </c>
      <c r="C162" s="287" t="s">
        <v>308</v>
      </c>
      <c r="D162" s="1"/>
      <c r="E162" s="287" t="s">
        <v>308</v>
      </c>
      <c r="F162" s="287" t="s">
        <v>310</v>
      </c>
      <c r="G162" s="287" t="s">
        <v>307</v>
      </c>
      <c r="H162" s="287" t="s">
        <v>328</v>
      </c>
      <c r="I162" s="287">
        <v>11302</v>
      </c>
    </row>
    <row r="163" spans="1:9">
      <c r="A163" s="287" t="s">
        <v>312</v>
      </c>
      <c r="B163" s="287" t="s">
        <v>307</v>
      </c>
      <c r="C163" s="287" t="s">
        <v>308</v>
      </c>
      <c r="D163" s="1"/>
      <c r="E163" s="287" t="s">
        <v>308</v>
      </c>
      <c r="F163" s="287" t="s">
        <v>312</v>
      </c>
      <c r="G163" s="287" t="s">
        <v>307</v>
      </c>
      <c r="H163" s="287" t="s">
        <v>330</v>
      </c>
      <c r="I163" s="287">
        <v>11303</v>
      </c>
    </row>
    <row r="164" spans="1:9">
      <c r="A164" s="287" t="s">
        <v>314</v>
      </c>
      <c r="B164" s="287" t="s">
        <v>307</v>
      </c>
      <c r="C164" s="287" t="s">
        <v>315</v>
      </c>
      <c r="D164" s="1"/>
      <c r="E164" s="287" t="s">
        <v>315</v>
      </c>
      <c r="F164" s="287" t="s">
        <v>314</v>
      </c>
      <c r="G164" s="287" t="s">
        <v>307</v>
      </c>
      <c r="H164" s="287" t="s">
        <v>331</v>
      </c>
      <c r="I164" s="287">
        <v>20501</v>
      </c>
    </row>
    <row r="165" spans="1:9">
      <c r="A165" s="287" t="s">
        <v>317</v>
      </c>
      <c r="B165" s="287" t="s">
        <v>307</v>
      </c>
      <c r="C165" s="287" t="s">
        <v>315</v>
      </c>
      <c r="D165" s="1"/>
      <c r="E165" s="287" t="s">
        <v>315</v>
      </c>
      <c r="F165" s="287" t="s">
        <v>317</v>
      </c>
      <c r="G165" s="287" t="s">
        <v>307</v>
      </c>
      <c r="H165" s="287" t="s">
        <v>334</v>
      </c>
      <c r="I165" s="287">
        <v>20502</v>
      </c>
    </row>
    <row r="166" spans="1:9">
      <c r="A166" s="287" t="s">
        <v>319</v>
      </c>
      <c r="B166" s="287" t="s">
        <v>307</v>
      </c>
      <c r="C166" s="287" t="s">
        <v>315</v>
      </c>
      <c r="D166" s="1"/>
      <c r="E166" s="287" t="s">
        <v>315</v>
      </c>
      <c r="F166" s="287" t="s">
        <v>319</v>
      </c>
      <c r="G166" s="287" t="s">
        <v>307</v>
      </c>
      <c r="H166" s="287" t="s">
        <v>336</v>
      </c>
      <c r="I166" s="287">
        <v>20503</v>
      </c>
    </row>
    <row r="167" spans="1:9">
      <c r="A167" s="287" t="s">
        <v>321</v>
      </c>
      <c r="B167" s="287" t="s">
        <v>307</v>
      </c>
      <c r="C167" s="287" t="s">
        <v>315</v>
      </c>
      <c r="D167" s="1"/>
      <c r="E167" s="287" t="s">
        <v>315</v>
      </c>
      <c r="F167" s="287" t="s">
        <v>321</v>
      </c>
      <c r="G167" s="287" t="s">
        <v>307</v>
      </c>
      <c r="H167" s="287" t="s">
        <v>338</v>
      </c>
      <c r="I167" s="287">
        <v>20504</v>
      </c>
    </row>
    <row r="168" spans="1:9">
      <c r="A168" s="287" t="s">
        <v>323</v>
      </c>
      <c r="B168" s="287" t="s">
        <v>307</v>
      </c>
      <c r="C168" s="287" t="s">
        <v>315</v>
      </c>
      <c r="D168" s="1"/>
      <c r="E168" s="287" t="s">
        <v>315</v>
      </c>
      <c r="F168" s="287" t="s">
        <v>323</v>
      </c>
      <c r="G168" s="287" t="s">
        <v>307</v>
      </c>
      <c r="H168" s="287" t="s">
        <v>340</v>
      </c>
      <c r="I168" s="287">
        <v>20505</v>
      </c>
    </row>
    <row r="169" spans="1:9">
      <c r="A169" s="287" t="s">
        <v>610</v>
      </c>
      <c r="B169" s="287" t="s">
        <v>307</v>
      </c>
      <c r="C169" s="287" t="s">
        <v>325</v>
      </c>
      <c r="D169" s="1"/>
      <c r="E169" s="287" t="s">
        <v>325</v>
      </c>
      <c r="F169" s="287" t="s">
        <v>610</v>
      </c>
      <c r="G169" s="287" t="s">
        <v>307</v>
      </c>
      <c r="H169" s="287" t="s">
        <v>341</v>
      </c>
      <c r="I169" s="287">
        <v>20601</v>
      </c>
    </row>
    <row r="170" spans="1:9">
      <c r="A170" s="287" t="s">
        <v>327</v>
      </c>
      <c r="B170" s="287" t="s">
        <v>307</v>
      </c>
      <c r="C170" s="287" t="s">
        <v>325</v>
      </c>
      <c r="D170" s="1"/>
      <c r="E170" s="287" t="s">
        <v>325</v>
      </c>
      <c r="F170" s="287" t="s">
        <v>327</v>
      </c>
      <c r="G170" s="287" t="s">
        <v>307</v>
      </c>
      <c r="H170" s="287" t="s">
        <v>345</v>
      </c>
      <c r="I170" s="287">
        <v>20602</v>
      </c>
    </row>
    <row r="171" spans="1:9">
      <c r="A171" s="287" t="s">
        <v>611</v>
      </c>
      <c r="B171" s="287" t="s">
        <v>307</v>
      </c>
      <c r="C171" s="287" t="s">
        <v>325</v>
      </c>
      <c r="D171" s="1"/>
      <c r="E171" s="287" t="s">
        <v>325</v>
      </c>
      <c r="F171" s="287" t="s">
        <v>611</v>
      </c>
      <c r="G171" s="287" t="s">
        <v>307</v>
      </c>
      <c r="H171" s="287" t="s">
        <v>347</v>
      </c>
      <c r="I171" s="287">
        <v>20603</v>
      </c>
    </row>
    <row r="172" spans="1:9">
      <c r="A172" s="287" t="s">
        <v>329</v>
      </c>
      <c r="B172" s="287" t="s">
        <v>307</v>
      </c>
      <c r="C172" s="287" t="s">
        <v>325</v>
      </c>
      <c r="D172" s="1"/>
      <c r="E172" s="287" t="s">
        <v>325</v>
      </c>
      <c r="F172" s="287" t="s">
        <v>329</v>
      </c>
      <c r="G172" s="287" t="s">
        <v>307</v>
      </c>
      <c r="H172" s="287" t="s">
        <v>349</v>
      </c>
      <c r="I172" s="287">
        <v>20604</v>
      </c>
    </row>
    <row r="173" spans="1:9">
      <c r="A173" s="287" t="s">
        <v>332</v>
      </c>
      <c r="B173" s="287" t="s">
        <v>307</v>
      </c>
      <c r="C173" s="287" t="s">
        <v>333</v>
      </c>
      <c r="D173" s="1"/>
      <c r="E173" s="287" t="s">
        <v>333</v>
      </c>
      <c r="F173" s="287" t="s">
        <v>332</v>
      </c>
      <c r="G173" s="287" t="s">
        <v>307</v>
      </c>
      <c r="H173" s="287" t="s">
        <v>351</v>
      </c>
      <c r="I173" s="287">
        <v>50701</v>
      </c>
    </row>
    <row r="174" spans="1:9">
      <c r="A174" s="287" t="s">
        <v>335</v>
      </c>
      <c r="B174" s="287" t="s">
        <v>307</v>
      </c>
      <c r="C174" s="287" t="s">
        <v>333</v>
      </c>
      <c r="D174" s="1"/>
      <c r="E174" s="287" t="s">
        <v>333</v>
      </c>
      <c r="F174" s="287" t="s">
        <v>335</v>
      </c>
      <c r="G174" s="287" t="s">
        <v>307</v>
      </c>
      <c r="H174" s="287" t="s">
        <v>353</v>
      </c>
      <c r="I174" s="287">
        <v>50702</v>
      </c>
    </row>
    <row r="175" spans="1:9">
      <c r="A175" s="287" t="s">
        <v>337</v>
      </c>
      <c r="B175" s="287" t="s">
        <v>307</v>
      </c>
      <c r="C175" s="287" t="s">
        <v>333</v>
      </c>
      <c r="D175" s="1"/>
      <c r="E175" s="287" t="s">
        <v>333</v>
      </c>
      <c r="F175" s="287" t="s">
        <v>337</v>
      </c>
      <c r="G175" s="287" t="s">
        <v>307</v>
      </c>
      <c r="H175" s="287" t="s">
        <v>355</v>
      </c>
      <c r="I175" s="287">
        <v>50703</v>
      </c>
    </row>
    <row r="176" spans="1:9">
      <c r="A176" s="287" t="s">
        <v>339</v>
      </c>
      <c r="B176" s="287" t="s">
        <v>307</v>
      </c>
      <c r="C176" s="287" t="s">
        <v>333</v>
      </c>
      <c r="D176" s="1"/>
      <c r="E176" s="287" t="s">
        <v>333</v>
      </c>
      <c r="F176" s="287" t="s">
        <v>339</v>
      </c>
      <c r="G176" s="287" t="s">
        <v>307</v>
      </c>
      <c r="H176" s="287" t="s">
        <v>357</v>
      </c>
      <c r="I176" s="287">
        <v>50704</v>
      </c>
    </row>
    <row r="177" spans="1:9">
      <c r="A177" s="287" t="s">
        <v>533</v>
      </c>
      <c r="B177" s="287" t="s">
        <v>307</v>
      </c>
      <c r="C177" s="287" t="s">
        <v>333</v>
      </c>
      <c r="D177" s="1"/>
      <c r="E177" s="287" t="s">
        <v>333</v>
      </c>
      <c r="F177" s="287" t="s">
        <v>533</v>
      </c>
      <c r="G177" s="287" t="s">
        <v>307</v>
      </c>
      <c r="H177" s="287" t="s">
        <v>358</v>
      </c>
      <c r="I177" s="287">
        <v>50705</v>
      </c>
    </row>
    <row r="178" spans="1:9">
      <c r="A178" s="287" t="s">
        <v>342</v>
      </c>
      <c r="B178" s="287" t="s">
        <v>343</v>
      </c>
      <c r="C178" s="287" t="s">
        <v>344</v>
      </c>
      <c r="D178" s="1"/>
      <c r="E178" s="287" t="s">
        <v>344</v>
      </c>
      <c r="F178" s="287" t="s">
        <v>342</v>
      </c>
      <c r="G178" s="287" t="s">
        <v>343</v>
      </c>
      <c r="H178" s="287" t="s">
        <v>360</v>
      </c>
      <c r="I178" s="287">
        <v>10501</v>
      </c>
    </row>
    <row r="179" spans="1:9">
      <c r="A179" s="287" t="s">
        <v>346</v>
      </c>
      <c r="B179" s="287" t="s">
        <v>343</v>
      </c>
      <c r="C179" s="287" t="s">
        <v>344</v>
      </c>
      <c r="D179" s="1"/>
      <c r="E179" s="287" t="s">
        <v>344</v>
      </c>
      <c r="F179" s="287" t="s">
        <v>346</v>
      </c>
      <c r="G179" s="287" t="s">
        <v>343</v>
      </c>
      <c r="H179" s="287" t="s">
        <v>362</v>
      </c>
      <c r="I179" s="287">
        <v>10502</v>
      </c>
    </row>
    <row r="180" spans="1:9">
      <c r="A180" s="287" t="s">
        <v>348</v>
      </c>
      <c r="B180" s="287" t="s">
        <v>343</v>
      </c>
      <c r="C180" s="287" t="s">
        <v>344</v>
      </c>
      <c r="D180" s="1"/>
      <c r="E180" s="287" t="s">
        <v>344</v>
      </c>
      <c r="F180" s="287" t="s">
        <v>348</v>
      </c>
      <c r="G180" s="287" t="s">
        <v>343</v>
      </c>
      <c r="H180" s="287" t="s">
        <v>365</v>
      </c>
      <c r="I180" s="287">
        <v>10503</v>
      </c>
    </row>
    <row r="181" spans="1:9">
      <c r="A181" s="287" t="s">
        <v>350</v>
      </c>
      <c r="B181" s="287" t="s">
        <v>343</v>
      </c>
      <c r="C181" s="287" t="s">
        <v>344</v>
      </c>
      <c r="D181" s="1"/>
      <c r="E181" s="287" t="s">
        <v>344</v>
      </c>
      <c r="F181" s="287" t="s">
        <v>350</v>
      </c>
      <c r="G181" s="287" t="s">
        <v>343</v>
      </c>
      <c r="H181" s="287" t="s">
        <v>367</v>
      </c>
      <c r="I181" s="287">
        <v>10504</v>
      </c>
    </row>
    <row r="182" spans="1:9">
      <c r="A182" s="287" t="s">
        <v>352</v>
      </c>
      <c r="B182" s="287" t="s">
        <v>343</v>
      </c>
      <c r="C182" s="287" t="s">
        <v>344</v>
      </c>
      <c r="D182" s="1"/>
      <c r="E182" s="287" t="s">
        <v>344</v>
      </c>
      <c r="F182" s="287" t="s">
        <v>352</v>
      </c>
      <c r="G182" s="287" t="s">
        <v>343</v>
      </c>
      <c r="H182" s="287" t="s">
        <v>369</v>
      </c>
      <c r="I182" s="287">
        <v>10505</v>
      </c>
    </row>
    <row r="183" spans="1:9">
      <c r="A183" s="287" t="s">
        <v>354</v>
      </c>
      <c r="B183" s="287" t="s">
        <v>343</v>
      </c>
      <c r="C183" s="287" t="s">
        <v>344</v>
      </c>
      <c r="D183" s="1"/>
      <c r="E183" s="287" t="s">
        <v>344</v>
      </c>
      <c r="F183" s="287" t="s">
        <v>354</v>
      </c>
      <c r="G183" s="287" t="s">
        <v>343</v>
      </c>
      <c r="H183" s="287" t="s">
        <v>371</v>
      </c>
      <c r="I183" s="287">
        <v>10506</v>
      </c>
    </row>
    <row r="184" spans="1:9">
      <c r="A184" s="287" t="s">
        <v>356</v>
      </c>
      <c r="B184" s="287" t="s">
        <v>343</v>
      </c>
      <c r="C184" s="287" t="s">
        <v>344</v>
      </c>
      <c r="D184" s="1"/>
      <c r="E184" s="287" t="s">
        <v>344</v>
      </c>
      <c r="F184" s="287" t="s">
        <v>356</v>
      </c>
      <c r="G184" s="287" t="s">
        <v>343</v>
      </c>
      <c r="H184" s="287" t="s">
        <v>373</v>
      </c>
      <c r="I184" s="287">
        <v>10507</v>
      </c>
    </row>
    <row r="185" spans="1:9">
      <c r="A185" s="287" t="s">
        <v>534</v>
      </c>
      <c r="B185" s="287" t="s">
        <v>343</v>
      </c>
      <c r="C185" s="287" t="s">
        <v>344</v>
      </c>
      <c r="D185" s="1"/>
      <c r="E185" s="287" t="s">
        <v>344</v>
      </c>
      <c r="F185" s="287" t="s">
        <v>534</v>
      </c>
      <c r="G185" s="287" t="s">
        <v>343</v>
      </c>
      <c r="H185" s="287" t="s">
        <v>375</v>
      </c>
      <c r="I185" s="287">
        <v>10508</v>
      </c>
    </row>
    <row r="186" spans="1:9">
      <c r="A186" s="287" t="s">
        <v>535</v>
      </c>
      <c r="B186" s="287" t="s">
        <v>343</v>
      </c>
      <c r="C186" s="287" t="s">
        <v>344</v>
      </c>
      <c r="D186" s="1"/>
      <c r="E186" s="287" t="s">
        <v>344</v>
      </c>
      <c r="F186" s="287" t="s">
        <v>535</v>
      </c>
      <c r="G186" s="287" t="s">
        <v>343</v>
      </c>
      <c r="H186" s="287" t="s">
        <v>377</v>
      </c>
      <c r="I186" s="287">
        <v>10509</v>
      </c>
    </row>
    <row r="187" spans="1:9">
      <c r="A187" s="287" t="s">
        <v>359</v>
      </c>
      <c r="B187" s="287" t="s">
        <v>343</v>
      </c>
      <c r="C187" s="287" t="s">
        <v>344</v>
      </c>
      <c r="D187" s="1"/>
      <c r="E187" s="287" t="s">
        <v>344</v>
      </c>
      <c r="F187" s="287" t="s">
        <v>359</v>
      </c>
      <c r="G187" s="287" t="s">
        <v>343</v>
      </c>
      <c r="H187" s="287" t="s">
        <v>379</v>
      </c>
      <c r="I187" s="287">
        <v>10510</v>
      </c>
    </row>
    <row r="188" spans="1:9">
      <c r="A188" s="287" t="s">
        <v>361</v>
      </c>
      <c r="B188" s="287" t="s">
        <v>343</v>
      </c>
      <c r="C188" s="287" t="s">
        <v>344</v>
      </c>
      <c r="D188" s="1"/>
      <c r="E188" s="287" t="s">
        <v>344</v>
      </c>
      <c r="F188" s="287" t="s">
        <v>361</v>
      </c>
      <c r="G188" s="287" t="s">
        <v>343</v>
      </c>
      <c r="H188" s="287" t="s">
        <v>380</v>
      </c>
      <c r="I188" s="287">
        <v>10511</v>
      </c>
    </row>
    <row r="189" spans="1:9">
      <c r="A189" s="287" t="s">
        <v>363</v>
      </c>
      <c r="B189" s="287" t="s">
        <v>343</v>
      </c>
      <c r="C189" s="287" t="s">
        <v>364</v>
      </c>
      <c r="D189" s="1"/>
      <c r="E189" s="287" t="s">
        <v>364</v>
      </c>
      <c r="F189" s="287" t="s">
        <v>363</v>
      </c>
      <c r="G189" s="287" t="s">
        <v>343</v>
      </c>
      <c r="H189" s="287" t="s">
        <v>381</v>
      </c>
      <c r="I189" s="287">
        <v>11101</v>
      </c>
    </row>
    <row r="190" spans="1:9">
      <c r="A190" s="287" t="s">
        <v>366</v>
      </c>
      <c r="B190" s="287" t="s">
        <v>343</v>
      </c>
      <c r="C190" s="287" t="s">
        <v>364</v>
      </c>
      <c r="D190" s="1"/>
      <c r="E190" s="287" t="s">
        <v>364</v>
      </c>
      <c r="F190" s="287" t="s">
        <v>366</v>
      </c>
      <c r="G190" s="287" t="s">
        <v>343</v>
      </c>
      <c r="H190" s="287" t="s">
        <v>383</v>
      </c>
      <c r="I190" s="287">
        <v>11102</v>
      </c>
    </row>
    <row r="191" spans="1:9">
      <c r="A191" s="287" t="s">
        <v>368</v>
      </c>
      <c r="B191" s="287" t="s">
        <v>343</v>
      </c>
      <c r="C191" s="287" t="s">
        <v>364</v>
      </c>
      <c r="D191" s="1"/>
      <c r="E191" s="287" t="s">
        <v>364</v>
      </c>
      <c r="F191" s="287" t="s">
        <v>368</v>
      </c>
      <c r="G191" s="287" t="s">
        <v>343</v>
      </c>
      <c r="H191" s="287" t="s">
        <v>386</v>
      </c>
      <c r="I191" s="287">
        <v>11103</v>
      </c>
    </row>
    <row r="192" spans="1:9">
      <c r="A192" s="287" t="s">
        <v>370</v>
      </c>
      <c r="B192" s="287" t="s">
        <v>343</v>
      </c>
      <c r="C192" s="287" t="s">
        <v>364</v>
      </c>
      <c r="D192" s="1"/>
      <c r="E192" s="287" t="s">
        <v>364</v>
      </c>
      <c r="F192" s="287" t="s">
        <v>370</v>
      </c>
      <c r="G192" s="287" t="s">
        <v>343</v>
      </c>
      <c r="H192" s="287" t="s">
        <v>388</v>
      </c>
      <c r="I192" s="287">
        <v>11104</v>
      </c>
    </row>
    <row r="193" spans="1:9">
      <c r="A193" s="287" t="s">
        <v>372</v>
      </c>
      <c r="B193" s="287" t="s">
        <v>343</v>
      </c>
      <c r="C193" s="287" t="s">
        <v>364</v>
      </c>
      <c r="D193" s="1"/>
      <c r="E193" s="287" t="s">
        <v>364</v>
      </c>
      <c r="F193" s="287" t="s">
        <v>372</v>
      </c>
      <c r="G193" s="287" t="s">
        <v>343</v>
      </c>
      <c r="H193" s="287" t="s">
        <v>390</v>
      </c>
      <c r="I193" s="287">
        <v>11105</v>
      </c>
    </row>
    <row r="194" spans="1:9">
      <c r="A194" s="287" t="s">
        <v>374</v>
      </c>
      <c r="B194" s="287" t="s">
        <v>343</v>
      </c>
      <c r="C194" s="287" t="s">
        <v>364</v>
      </c>
      <c r="D194" s="1"/>
      <c r="E194" s="287" t="s">
        <v>364</v>
      </c>
      <c r="F194" s="287" t="s">
        <v>374</v>
      </c>
      <c r="G194" s="287" t="s">
        <v>343</v>
      </c>
      <c r="H194" s="287" t="s">
        <v>392</v>
      </c>
      <c r="I194" s="287">
        <v>11106</v>
      </c>
    </row>
    <row r="195" spans="1:9">
      <c r="A195" s="287" t="s">
        <v>376</v>
      </c>
      <c r="B195" s="287" t="s">
        <v>343</v>
      </c>
      <c r="C195" s="287" t="s">
        <v>251</v>
      </c>
      <c r="D195" s="1"/>
      <c r="E195" s="287" t="s">
        <v>251</v>
      </c>
      <c r="F195" s="287" t="s">
        <v>376</v>
      </c>
      <c r="G195" s="287" t="s">
        <v>343</v>
      </c>
      <c r="H195" s="287" t="s">
        <v>394</v>
      </c>
      <c r="I195" s="287">
        <v>20404</v>
      </c>
    </row>
    <row r="196" spans="1:9">
      <c r="A196" s="287" t="s">
        <v>378</v>
      </c>
      <c r="B196" s="287" t="s">
        <v>343</v>
      </c>
      <c r="C196" s="287" t="s">
        <v>300</v>
      </c>
      <c r="D196" s="1"/>
      <c r="E196" s="287" t="s">
        <v>300</v>
      </c>
      <c r="F196" s="287" t="s">
        <v>378</v>
      </c>
      <c r="G196" s="287" t="s">
        <v>343</v>
      </c>
      <c r="H196" s="287" t="s">
        <v>395</v>
      </c>
      <c r="I196" s="287">
        <v>50404</v>
      </c>
    </row>
    <row r="197" spans="1:9">
      <c r="A197" s="287" t="s">
        <v>612</v>
      </c>
      <c r="B197" s="287" t="s">
        <v>343</v>
      </c>
      <c r="C197" s="287" t="s">
        <v>300</v>
      </c>
      <c r="D197" s="1"/>
      <c r="E197" s="287" t="s">
        <v>300</v>
      </c>
      <c r="F197" s="287" t="s">
        <v>612</v>
      </c>
      <c r="G197" s="287" t="s">
        <v>343</v>
      </c>
      <c r="H197" s="287" t="s">
        <v>396</v>
      </c>
      <c r="I197" s="287">
        <v>50405</v>
      </c>
    </row>
    <row r="198" spans="1:9">
      <c r="A198" s="287" t="s">
        <v>304</v>
      </c>
      <c r="B198" s="287" t="s">
        <v>343</v>
      </c>
      <c r="C198" s="287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287" t="s">
        <v>536</v>
      </c>
      <c r="B199" s="287" t="s">
        <v>343</v>
      </c>
      <c r="C199" s="287" t="s">
        <v>382</v>
      </c>
      <c r="D199" s="1"/>
      <c r="E199" s="287" t="s">
        <v>382</v>
      </c>
      <c r="F199" s="287" t="s">
        <v>536</v>
      </c>
      <c r="G199" s="287" t="s">
        <v>343</v>
      </c>
      <c r="H199" s="287" t="s">
        <v>399</v>
      </c>
      <c r="I199" s="287">
        <v>50601</v>
      </c>
    </row>
    <row r="200" spans="1:9">
      <c r="A200" s="287" t="s">
        <v>537</v>
      </c>
      <c r="B200" s="287" t="s">
        <v>343</v>
      </c>
      <c r="C200" s="287" t="s">
        <v>382</v>
      </c>
      <c r="D200" s="1"/>
      <c r="E200" s="287" t="s">
        <v>382</v>
      </c>
      <c r="F200" s="287" t="s">
        <v>537</v>
      </c>
      <c r="G200" s="287" t="s">
        <v>343</v>
      </c>
      <c r="H200" s="287" t="s">
        <v>402</v>
      </c>
      <c r="I200" s="287">
        <v>50602</v>
      </c>
    </row>
    <row r="201" spans="1:9">
      <c r="A201" s="287" t="s">
        <v>538</v>
      </c>
      <c r="B201" s="287" t="s">
        <v>343</v>
      </c>
      <c r="C201" s="287" t="s">
        <v>382</v>
      </c>
      <c r="D201" s="1"/>
      <c r="E201" s="287" t="s">
        <v>382</v>
      </c>
      <c r="F201" s="287" t="s">
        <v>538</v>
      </c>
      <c r="G201" s="287" t="s">
        <v>343</v>
      </c>
      <c r="H201" s="287" t="s">
        <v>404</v>
      </c>
      <c r="I201" s="287">
        <v>50603</v>
      </c>
    </row>
    <row r="202" spans="1:9">
      <c r="A202" s="287" t="s">
        <v>539</v>
      </c>
      <c r="B202" s="287" t="s">
        <v>343</v>
      </c>
      <c r="C202" s="287" t="s">
        <v>382</v>
      </c>
      <c r="D202" s="1"/>
      <c r="E202" s="287" t="s">
        <v>382</v>
      </c>
      <c r="F202" s="287" t="s">
        <v>539</v>
      </c>
      <c r="G202" s="287" t="s">
        <v>343</v>
      </c>
      <c r="H202" s="287" t="s">
        <v>406</v>
      </c>
      <c r="I202" s="287">
        <v>50604</v>
      </c>
    </row>
    <row r="203" spans="1:9">
      <c r="A203" s="287" t="s">
        <v>400</v>
      </c>
      <c r="B203" s="287" t="s">
        <v>384</v>
      </c>
      <c r="C203" s="287" t="s">
        <v>401</v>
      </c>
      <c r="D203" s="1"/>
      <c r="E203" s="287" t="s">
        <v>401</v>
      </c>
      <c r="F203" s="287" t="s">
        <v>400</v>
      </c>
      <c r="G203" s="287" t="s">
        <v>384</v>
      </c>
      <c r="H203" s="287" t="s">
        <v>544</v>
      </c>
      <c r="I203" s="287">
        <v>10701</v>
      </c>
    </row>
    <row r="204" spans="1:9">
      <c r="A204" s="287" t="s">
        <v>403</v>
      </c>
      <c r="B204" s="287" t="s">
        <v>384</v>
      </c>
      <c r="C204" s="287" t="s">
        <v>401</v>
      </c>
      <c r="D204" s="1"/>
      <c r="E204" s="287" t="s">
        <v>401</v>
      </c>
      <c r="F204" s="287" t="s">
        <v>403</v>
      </c>
      <c r="G204" s="287" t="s">
        <v>384</v>
      </c>
      <c r="H204" s="287" t="s">
        <v>545</v>
      </c>
      <c r="I204" s="287">
        <v>10702</v>
      </c>
    </row>
    <row r="205" spans="1:9">
      <c r="A205" s="287" t="s">
        <v>405</v>
      </c>
      <c r="B205" s="287" t="s">
        <v>384</v>
      </c>
      <c r="C205" s="287" t="s">
        <v>401</v>
      </c>
      <c r="D205" s="1"/>
      <c r="E205" s="287" t="s">
        <v>401</v>
      </c>
      <c r="F205" s="287" t="s">
        <v>405</v>
      </c>
      <c r="G205" s="287" t="s">
        <v>384</v>
      </c>
      <c r="H205" s="287" t="s">
        <v>546</v>
      </c>
      <c r="I205" s="287">
        <v>10703</v>
      </c>
    </row>
    <row r="206" spans="1:9">
      <c r="A206" s="287" t="s">
        <v>540</v>
      </c>
      <c r="B206" s="287" t="s">
        <v>384</v>
      </c>
      <c r="C206" s="287" t="s">
        <v>385</v>
      </c>
      <c r="D206" s="1"/>
      <c r="E206" s="287" t="s">
        <v>385</v>
      </c>
      <c r="F206" s="287" t="s">
        <v>540</v>
      </c>
      <c r="G206" s="287" t="s">
        <v>384</v>
      </c>
      <c r="H206" s="287" t="s">
        <v>547</v>
      </c>
      <c r="I206" s="287">
        <v>11201</v>
      </c>
    </row>
    <row r="207" spans="1:9">
      <c r="A207" s="287" t="s">
        <v>541</v>
      </c>
      <c r="B207" s="287" t="s">
        <v>384</v>
      </c>
      <c r="C207" s="287" t="s">
        <v>385</v>
      </c>
      <c r="D207" s="1"/>
      <c r="E207" s="287" t="s">
        <v>385</v>
      </c>
      <c r="F207" s="287" t="s">
        <v>541</v>
      </c>
      <c r="G207" s="287" t="s">
        <v>384</v>
      </c>
      <c r="H207" s="287" t="s">
        <v>548</v>
      </c>
      <c r="I207" s="287">
        <v>11201</v>
      </c>
    </row>
    <row r="208" spans="1:9">
      <c r="A208" s="287" t="s">
        <v>387</v>
      </c>
      <c r="B208" s="287" t="s">
        <v>384</v>
      </c>
      <c r="C208" s="287" t="s">
        <v>385</v>
      </c>
      <c r="D208" s="1"/>
      <c r="E208" s="287" t="s">
        <v>385</v>
      </c>
      <c r="F208" s="287" t="s">
        <v>387</v>
      </c>
      <c r="G208" s="287" t="s">
        <v>384</v>
      </c>
      <c r="H208" s="287" t="s">
        <v>549</v>
      </c>
      <c r="I208" s="287">
        <v>11201</v>
      </c>
    </row>
    <row r="209" spans="1:9">
      <c r="A209" s="287" t="s">
        <v>389</v>
      </c>
      <c r="B209" s="287" t="s">
        <v>384</v>
      </c>
      <c r="C209" s="287" t="s">
        <v>385</v>
      </c>
      <c r="D209" s="1"/>
      <c r="E209" s="287" t="s">
        <v>385</v>
      </c>
      <c r="F209" s="287" t="s">
        <v>389</v>
      </c>
      <c r="G209" s="287" t="s">
        <v>384</v>
      </c>
      <c r="H209" s="287" t="s">
        <v>550</v>
      </c>
      <c r="I209" s="287">
        <v>11201</v>
      </c>
    </row>
    <row r="210" spans="1:9">
      <c r="A210" s="287" t="s">
        <v>391</v>
      </c>
      <c r="B210" s="287" t="s">
        <v>384</v>
      </c>
      <c r="C210" s="287" t="s">
        <v>385</v>
      </c>
      <c r="D210" s="1"/>
      <c r="E210" s="287" t="s">
        <v>385</v>
      </c>
      <c r="F210" s="287" t="s">
        <v>391</v>
      </c>
      <c r="G210" s="287" t="s">
        <v>384</v>
      </c>
      <c r="H210" s="287" t="s">
        <v>551</v>
      </c>
      <c r="I210" s="287">
        <v>11201</v>
      </c>
    </row>
    <row r="211" spans="1:9">
      <c r="A211" s="287" t="s">
        <v>393</v>
      </c>
      <c r="B211" s="287" t="s">
        <v>384</v>
      </c>
      <c r="C211" s="287" t="s">
        <v>385</v>
      </c>
      <c r="D211" s="1"/>
      <c r="E211" s="287" t="s">
        <v>385</v>
      </c>
      <c r="F211" s="287" t="s">
        <v>393</v>
      </c>
      <c r="G211" s="287" t="s">
        <v>384</v>
      </c>
      <c r="H211" s="287" t="s">
        <v>552</v>
      </c>
      <c r="I211" s="287">
        <v>11201</v>
      </c>
    </row>
    <row r="212" spans="1:9">
      <c r="A212" s="287" t="s">
        <v>542</v>
      </c>
      <c r="B212" s="287" t="s">
        <v>384</v>
      </c>
      <c r="C212" s="287" t="s">
        <v>296</v>
      </c>
      <c r="D212" s="1"/>
      <c r="E212" s="287" t="s">
        <v>296</v>
      </c>
      <c r="F212" s="287" t="s">
        <v>542</v>
      </c>
      <c r="G212" s="287" t="s">
        <v>384</v>
      </c>
      <c r="H212" s="287" t="s">
        <v>553</v>
      </c>
      <c r="I212" s="287">
        <v>11201</v>
      </c>
    </row>
    <row r="213" spans="1:9">
      <c r="A213" s="287" t="s">
        <v>543</v>
      </c>
      <c r="B213" s="287" t="s">
        <v>384</v>
      </c>
      <c r="C213" s="287" t="s">
        <v>296</v>
      </c>
      <c r="D213" s="1"/>
      <c r="E213" s="287" t="s">
        <v>296</v>
      </c>
      <c r="F213" s="287" t="s">
        <v>543</v>
      </c>
      <c r="G213" s="287" t="s">
        <v>384</v>
      </c>
      <c r="H213" s="287" t="s">
        <v>554</v>
      </c>
      <c r="I213" s="287">
        <v>11201</v>
      </c>
    </row>
    <row r="214" spans="1:9">
      <c r="A214" s="287" t="s">
        <v>397</v>
      </c>
      <c r="B214" s="287" t="s">
        <v>384</v>
      </c>
      <c r="C214" s="287" t="s">
        <v>296</v>
      </c>
      <c r="E214" s="287" t="s">
        <v>296</v>
      </c>
      <c r="F214" s="287" t="s">
        <v>397</v>
      </c>
      <c r="G214" s="287" t="s">
        <v>384</v>
      </c>
      <c r="H214" s="287" t="s">
        <v>555</v>
      </c>
      <c r="I214" s="287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623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81" t="s">
        <v>624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86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86" t="s">
        <v>625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86" t="s">
        <v>626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79" t="s">
        <v>512</v>
      </c>
      <c r="B1" s="79"/>
      <c r="C1" s="79"/>
      <c r="D1" s="79"/>
      <c r="E1" s="79"/>
      <c r="F1" s="79"/>
      <c r="H1" s="81" t="s">
        <v>513</v>
      </c>
      <c r="I1" s="80"/>
      <c r="J1" s="81" t="s">
        <v>509</v>
      </c>
      <c r="K1" s="71">
        <f>IFERROR(INDEX('2추일출'!AF6:AF238,MATCH("*예비비*",'2추일출'!I6:I238,0)),0)</f>
        <v>0</v>
      </c>
      <c r="L1" s="81" t="s">
        <v>510</v>
      </c>
      <c r="M1" s="71">
        <f>I1+K1</f>
        <v>0</v>
      </c>
    </row>
    <row r="2" spans="1:13" ht="24.95" customHeight="1">
      <c r="M2" s="14" t="s">
        <v>506</v>
      </c>
    </row>
    <row r="3" spans="1:13" ht="24.95" customHeight="1">
      <c r="A3" s="402" t="s">
        <v>492</v>
      </c>
      <c r="B3" s="72" t="s">
        <v>505</v>
      </c>
      <c r="C3" s="73"/>
      <c r="D3" s="73"/>
      <c r="E3" s="73"/>
      <c r="F3" s="73"/>
      <c r="H3" s="402" t="s">
        <v>492</v>
      </c>
      <c r="I3" s="72" t="s">
        <v>507</v>
      </c>
      <c r="J3" s="73"/>
      <c r="K3" s="73"/>
      <c r="L3" s="73"/>
      <c r="M3" s="73"/>
    </row>
    <row r="4" spans="1:13" ht="24.95" customHeight="1">
      <c r="A4" s="402"/>
      <c r="B4" s="74" t="s">
        <v>493</v>
      </c>
      <c r="C4" s="74" t="s">
        <v>494</v>
      </c>
      <c r="D4" s="74" t="s">
        <v>495</v>
      </c>
      <c r="E4" s="74" t="s">
        <v>494</v>
      </c>
      <c r="F4" s="74" t="s">
        <v>496</v>
      </c>
      <c r="H4" s="402"/>
      <c r="I4" s="74" t="s">
        <v>493</v>
      </c>
      <c r="J4" s="74" t="s">
        <v>494</v>
      </c>
      <c r="K4" s="74" t="s">
        <v>495</v>
      </c>
      <c r="L4" s="74" t="s">
        <v>494</v>
      </c>
      <c r="M4" s="74" t="s">
        <v>496</v>
      </c>
    </row>
    <row r="5" spans="1:13" ht="24.95" customHeight="1">
      <c r="A5" s="75" t="s">
        <v>497</v>
      </c>
      <c r="B5" s="76">
        <f>SUM(B6:B13)/2</f>
        <v>0</v>
      </c>
      <c r="C5" s="75" t="str">
        <f>IF(B5=SUM('2추일입'!K6:L6),"OK","@@")</f>
        <v>OK</v>
      </c>
      <c r="D5" s="76">
        <f>SUM(D6:D13)/2</f>
        <v>-234500</v>
      </c>
      <c r="E5" s="75" t="str">
        <f>IF(D5=SUM('2추일출'!M6:N6),"OK","@@")</f>
        <v>OK</v>
      </c>
      <c r="F5" s="76"/>
      <c r="H5" s="75" t="s">
        <v>497</v>
      </c>
      <c r="I5" s="76">
        <f>SUM(I6:I13)/2</f>
        <v>0</v>
      </c>
      <c r="J5" s="75" t="str">
        <f>IF(I5=SUM('2추일입'!N6:O6),"OK","@@")</f>
        <v>OK</v>
      </c>
      <c r="K5" s="76">
        <f>SUM(K6:K13)/2</f>
        <v>0</v>
      </c>
      <c r="L5" s="75" t="str">
        <f>IF(K5=SUM('2추일출'!P6:Q6),"OK","@@")</f>
        <v>OK</v>
      </c>
      <c r="M5" s="76"/>
    </row>
    <row r="6" spans="1:13" ht="24.95" customHeight="1">
      <c r="A6" s="77" t="s">
        <v>498</v>
      </c>
      <c r="B6" s="78">
        <f>SUM(B7:B8)</f>
        <v>0</v>
      </c>
      <c r="C6" s="77" t="str">
        <f>IF(B6='2추일입'!Y6,"OK","@@")</f>
        <v>OK</v>
      </c>
      <c r="D6" s="78">
        <f>SUM(D7:D8)</f>
        <v>-234500</v>
      </c>
      <c r="E6" s="77" t="str">
        <f>IF(D6='2추일출'!AA6,"OK","@@")</f>
        <v>OK</v>
      </c>
      <c r="F6" s="78"/>
      <c r="H6" s="77" t="s">
        <v>498</v>
      </c>
      <c r="I6" s="78">
        <f>SUM(I7:I8)</f>
        <v>0</v>
      </c>
      <c r="J6" s="77" t="str">
        <f>IF(I6='2추일입'!AD6,"OK","@@")</f>
        <v>OK</v>
      </c>
      <c r="K6" s="78">
        <f>SUM(K7:K8)</f>
        <v>0</v>
      </c>
      <c r="L6" s="77" t="str">
        <f>IF(K6='2추일출'!AF6,"OK","@@")</f>
        <v>OK</v>
      </c>
      <c r="M6" s="78"/>
    </row>
    <row r="7" spans="1:13" ht="24.95" customHeight="1">
      <c r="A7" s="69" t="s">
        <v>499</v>
      </c>
      <c r="B7" s="70">
        <f>SUMIFS('2추일입'!Y6:Y72,'2추일입'!W6:W72,"도비")</f>
        <v>0</v>
      </c>
      <c r="C7" s="69"/>
      <c r="D7" s="70">
        <f>SUMIFS('2추일출'!$AA$6:$AA$238,'2추일출'!$Y$6:$Y$238,"도비")</f>
        <v>-234500</v>
      </c>
      <c r="E7" s="69"/>
      <c r="F7" s="70"/>
      <c r="H7" s="69" t="s">
        <v>499</v>
      </c>
      <c r="I7" s="70">
        <f>SUMIFS('2추일입'!AD6:AD72,'2추일입'!AB6:AB72,"국비")</f>
        <v>0</v>
      </c>
      <c r="J7" s="69"/>
      <c r="K7" s="70">
        <f>SUMIFS('2추일출'!$AF$6:$AF$238,'2추일출'!$AD$6:$AD$238,"도비")</f>
        <v>0</v>
      </c>
      <c r="L7" s="69"/>
      <c r="M7" s="70"/>
    </row>
    <row r="8" spans="1:13" ht="24.95" customHeight="1">
      <c r="A8" s="69" t="s">
        <v>500</v>
      </c>
      <c r="B8" s="70">
        <f>SUMIFS('2추일입'!Y6:Y72,'2추일입'!W6:W72,"국비")+SUMIFS('2추일입'!Y6:Y72,'2추일입'!W6:W72,"지특")+SUMIFS('2추일입'!Y6:Y72,'2추일입'!W6:W72,"기금")+SUMIFS('2추일입'!Y6:Y72,'2추일입'!W6:W72,"특교")</f>
        <v>0</v>
      </c>
      <c r="C8" s="69"/>
      <c r="D8" s="70">
        <f>SUMIFS('2추일출'!$AA$6:$AA$238,'2추일출'!$Y$6:$Y$238,"국비")+SUMIFS('2추일출'!$AA$6:$AA$238,'2추일출'!$Y$6:$Y$238,"지특")+SUMIFS('2추일출'!$AA$6:$AA$238,'2추일출'!$Y$6:$Y$238,"기금")+SUMIFS('2추일출'!$AA$6:$AA$238,'2추일출'!$Y$6:$Y$238,"특교")</f>
        <v>0</v>
      </c>
      <c r="E8" s="69"/>
      <c r="F8" s="70"/>
      <c r="H8" s="69" t="s">
        <v>500</v>
      </c>
      <c r="I8" s="70">
        <f>SUMIFS('2추일입'!AD6:AD72,'2추일입'!AB6:AB72,"국비")+SUMIFS('2추일입'!AD6:AD72,'2추일입'!AB6:AB72,"지특")+SUMIFS('2추일입'!AD6:AD72,'2추일입'!AB6:AB72,"기금")+SUMIFS('2추일입'!AD6:AD72,'2추일입'!AB6:AB72,"특교")</f>
        <v>0</v>
      </c>
      <c r="J8" s="69"/>
      <c r="K8" s="70">
        <f>SUMIFS('2추일출'!$AF$6:$AF$238,'2추일출'!$AD$6:$AD$238,"국비")+SUMIFS('2추일출'!$AF$6:$AF$238,'2추일출'!$AD$6:$AD$238,"지특")+SUMIFS('2추일출'!$AF$6:$AF$238,'2추일출'!$AD$6:$AD$238,"기금")+SUMIFS('2추일출'!$AF$6:$AF$238,'2추일출'!$AD$6:$AD$238,"특교")</f>
        <v>0</v>
      </c>
      <c r="L8" s="69"/>
      <c r="M8" s="70"/>
    </row>
    <row r="9" spans="1:13" ht="24.95" customHeight="1">
      <c r="A9" s="77" t="s">
        <v>501</v>
      </c>
      <c r="B9" s="78">
        <f>SUM(B10:B13)</f>
        <v>0</v>
      </c>
      <c r="C9" s="77" t="str">
        <f>IF(B9='2추일입'!X6,"OK","@@")</f>
        <v>OK</v>
      </c>
      <c r="D9" s="78">
        <f>SUM(D10:D13)</f>
        <v>0</v>
      </c>
      <c r="E9" s="77" t="str">
        <f>IF(D9='2추일출'!Z6,"OK","@@")</f>
        <v>OK</v>
      </c>
      <c r="F9" s="78">
        <f>SUM(F10:F13)</f>
        <v>0</v>
      </c>
      <c r="H9" s="77" t="s">
        <v>501</v>
      </c>
      <c r="I9" s="78">
        <f>SUM(I10:I13)</f>
        <v>0</v>
      </c>
      <c r="J9" s="77" t="str">
        <f>IF(I9='2추일입'!X6,"OK","@@")</f>
        <v>OK</v>
      </c>
      <c r="K9" s="78">
        <f>SUM(K10:K13)</f>
        <v>0</v>
      </c>
      <c r="L9" s="77" t="str">
        <f>IF(K9='2추일출'!AE6,"OK","@@")</f>
        <v>OK</v>
      </c>
      <c r="M9" s="78">
        <f>SUM(M10:M13)</f>
        <v>0</v>
      </c>
    </row>
    <row r="10" spans="1:13" ht="24.95" customHeight="1">
      <c r="A10" s="69" t="s">
        <v>502</v>
      </c>
      <c r="B10" s="70">
        <f>SUMIFS('2추일입'!$Y$6:$Y$72,'2추일입'!$W$6:$W$72,검증!A10)</f>
        <v>0</v>
      </c>
      <c r="C10" s="69"/>
      <c r="D10" s="70">
        <f>SUMIFS('2추일출'!$AA$6:$AA$238,'2추일출'!$Y$6:$Y$238,검증!A10)</f>
        <v>0</v>
      </c>
      <c r="E10" s="69"/>
      <c r="F10" s="70">
        <f>D10-B10</f>
        <v>0</v>
      </c>
      <c r="H10" s="69" t="s">
        <v>502</v>
      </c>
      <c r="I10" s="70">
        <f>SUMIFS('2추일입'!$AD$6:$AD$72,'2추일입'!$AB$6:$AB$72,검증!H10)</f>
        <v>0</v>
      </c>
      <c r="J10" s="69"/>
      <c r="K10" s="70">
        <f>SUMIFS('2추일출'!$AF$6:$AF$238,'2추일출'!$AD$6:$AD$238,검증!H10)</f>
        <v>0</v>
      </c>
      <c r="L10" s="69"/>
      <c r="M10" s="70">
        <f>K10-I10</f>
        <v>0</v>
      </c>
    </row>
    <row r="11" spans="1:13" ht="24.95" customHeight="1">
      <c r="A11" s="69" t="s">
        <v>508</v>
      </c>
      <c r="B11" s="70">
        <f>SUMIFS('2추일입'!$Y$6:$Y$72,'2추일입'!$W$6:$W$72,검증!A11)</f>
        <v>0</v>
      </c>
      <c r="C11" s="69"/>
      <c r="D11" s="70">
        <f>SUMIFS('2추일출'!$AA$6:$AA$238,'2추일출'!$Y$6:$Y$238,검증!A11)</f>
        <v>0</v>
      </c>
      <c r="E11" s="69"/>
      <c r="F11" s="70">
        <f t="shared" ref="F11:F13" si="0">D11-B11</f>
        <v>0</v>
      </c>
      <c r="H11" s="69" t="s">
        <v>508</v>
      </c>
      <c r="I11" s="70">
        <f>SUMIFS('2추일입'!$AD$6:$AD$72,'2추일입'!$AB$6:$AB$72,검증!H11)</f>
        <v>0</v>
      </c>
      <c r="J11" s="69"/>
      <c r="K11" s="70">
        <f>SUMIFS('2추일출'!$AF$6:$AF$238,'2추일출'!$AD$6:$AD$238,검증!H11)</f>
        <v>0</v>
      </c>
      <c r="L11" s="69"/>
      <c r="M11" s="70">
        <f t="shared" ref="M11:M13" si="1">K11-I11</f>
        <v>0</v>
      </c>
    </row>
    <row r="12" spans="1:13" ht="24.95" customHeight="1">
      <c r="A12" s="69" t="s">
        <v>503</v>
      </c>
      <c r="B12" s="70">
        <f>SUMIFS('2추일입'!$Y$6:$Y$72,'2추일입'!$W$6:$W$72,검증!A12)</f>
        <v>0</v>
      </c>
      <c r="C12" s="69"/>
      <c r="D12" s="70">
        <f>SUMIFS('2추일출'!$AA$6:$AA$238,'2추일출'!$Y$6:$Y$238,검증!A12)</f>
        <v>0</v>
      </c>
      <c r="E12" s="69"/>
      <c r="F12" s="70">
        <f t="shared" si="0"/>
        <v>0</v>
      </c>
      <c r="H12" s="69" t="s">
        <v>503</v>
      </c>
      <c r="I12" s="70">
        <f>SUMIFS('2추일입'!$AD$6:$AD$72,'2추일입'!$AB$6:$AB$72,검증!H12)</f>
        <v>0</v>
      </c>
      <c r="J12" s="69"/>
      <c r="K12" s="70">
        <f>SUMIFS('2추일출'!$AF$6:$AF$238,'2추일출'!$AD$6:$AD$238,검증!H12)</f>
        <v>0</v>
      </c>
      <c r="L12" s="69"/>
      <c r="M12" s="70">
        <f t="shared" si="1"/>
        <v>0</v>
      </c>
    </row>
    <row r="13" spans="1:13" ht="24.95" customHeight="1">
      <c r="A13" s="69" t="s">
        <v>504</v>
      </c>
      <c r="B13" s="70">
        <f>SUMIFS('2추일입'!$Y$6:$Y$72,'2추일입'!$W$6:$W$72,검증!A13)</f>
        <v>0</v>
      </c>
      <c r="C13" s="69"/>
      <c r="D13" s="70">
        <f>SUMIFS('2추일출'!$AA$6:$AA$238,'2추일출'!$Y$6:$Y$238,검증!A13)</f>
        <v>0</v>
      </c>
      <c r="E13" s="69"/>
      <c r="F13" s="70">
        <f t="shared" si="0"/>
        <v>0</v>
      </c>
      <c r="H13" s="69" t="s">
        <v>504</v>
      </c>
      <c r="I13" s="70">
        <f>SUMIFS('2추일입'!$AD$6:$AD$72,'2추일입'!$AB$6:$AB$72,검증!H13)</f>
        <v>0</v>
      </c>
      <c r="J13" s="69"/>
      <c r="K13" s="70">
        <f>SUMIFS('2추일출'!$AF$6:$AF$238,'2추일출'!$AD$6:$AD$238,검증!H13)</f>
        <v>0</v>
      </c>
      <c r="L13" s="69"/>
      <c r="M13" s="7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topLeftCell="A16" zoomScale="85" zoomScaleNormal="100" zoomScaleSheetLayoutView="85" workbookViewId="0">
      <selection activeCell="D31" sqref="D31:F40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45" customWidth="1"/>
    <col min="11" max="15" width="15.625" customWidth="1"/>
  </cols>
  <sheetData>
    <row r="1" spans="1:15" ht="66.75" customHeight="1">
      <c r="A1" s="55" t="s">
        <v>623</v>
      </c>
      <c r="B1" s="4"/>
      <c r="C1" s="4"/>
      <c r="D1" s="4"/>
      <c r="E1" s="4"/>
      <c r="F1" s="4"/>
      <c r="G1" s="4"/>
      <c r="H1" s="4"/>
      <c r="I1" s="4"/>
      <c r="J1" s="64"/>
    </row>
    <row r="2" spans="1:15" ht="18" customHeight="1"/>
    <row r="3" spans="1:15" ht="31.5" customHeight="1">
      <c r="A3" s="44" t="s">
        <v>450</v>
      </c>
      <c r="C3" s="82" t="s">
        <v>451</v>
      </c>
      <c r="D3" s="48">
        <f>SUM(C7:D7)</f>
        <v>0</v>
      </c>
      <c r="F3" s="82" t="s">
        <v>452</v>
      </c>
      <c r="G3" s="48">
        <f>SUM(F7:G7)</f>
        <v>0</v>
      </c>
      <c r="H3" s="152"/>
    </row>
    <row r="4" spans="1:15" ht="15" customHeight="1" thickBot="1">
      <c r="C4" s="57"/>
      <c r="D4" s="57"/>
      <c r="E4" s="57"/>
      <c r="F4" s="59" t="s">
        <v>480</v>
      </c>
      <c r="G4" s="61">
        <f>N7</f>
        <v>0</v>
      </c>
      <c r="H4" s="57"/>
      <c r="I4" s="14" t="s">
        <v>453</v>
      </c>
      <c r="J4" s="65"/>
    </row>
    <row r="5" spans="1:15" ht="28.5" customHeight="1">
      <c r="A5" s="403" t="s">
        <v>454</v>
      </c>
      <c r="B5" s="405" t="s">
        <v>455</v>
      </c>
      <c r="C5" s="409" t="s">
        <v>456</v>
      </c>
      <c r="D5" s="410"/>
      <c r="E5" s="411"/>
      <c r="F5" s="409" t="s">
        <v>457</v>
      </c>
      <c r="G5" s="410"/>
      <c r="H5" s="411"/>
      <c r="I5" s="407" t="s">
        <v>458</v>
      </c>
      <c r="J5" s="60"/>
      <c r="K5" s="56" t="s">
        <v>487</v>
      </c>
      <c r="L5" s="67"/>
      <c r="M5" s="67"/>
      <c r="N5" s="67"/>
      <c r="O5" s="67"/>
    </row>
    <row r="6" spans="1:15" ht="28.5" customHeight="1">
      <c r="A6" s="404"/>
      <c r="B6" s="406"/>
      <c r="C6" s="150" t="s">
        <v>468</v>
      </c>
      <c r="D6" s="150" t="s">
        <v>469</v>
      </c>
      <c r="E6" s="150" t="s">
        <v>569</v>
      </c>
      <c r="F6" s="150" t="s">
        <v>468</v>
      </c>
      <c r="G6" s="150" t="s">
        <v>469</v>
      </c>
      <c r="H6" s="150" t="s">
        <v>569</v>
      </c>
      <c r="I6" s="408"/>
      <c r="J6" s="60"/>
      <c r="K6" s="85" t="s">
        <v>454</v>
      </c>
      <c r="L6" s="85" t="s">
        <v>484</v>
      </c>
      <c r="M6" s="85" t="s">
        <v>485</v>
      </c>
      <c r="N6" s="85" t="s">
        <v>486</v>
      </c>
      <c r="O6" s="85" t="s">
        <v>491</v>
      </c>
    </row>
    <row r="7" spans="1:15" ht="28.5" customHeight="1">
      <c r="A7" s="87" t="s">
        <v>459</v>
      </c>
      <c r="B7" s="83">
        <f>SUM(B8:B17)</f>
        <v>0</v>
      </c>
      <c r="C7" s="83">
        <f t="shared" ref="C7:I7" si="0">SUM(C8:C17)</f>
        <v>0</v>
      </c>
      <c r="D7" s="83">
        <f t="shared" si="0"/>
        <v>0</v>
      </c>
      <c r="E7" s="83">
        <f t="shared" si="0"/>
        <v>0</v>
      </c>
      <c r="F7" s="83">
        <f t="shared" si="0"/>
        <v>0</v>
      </c>
      <c r="G7" s="83">
        <f t="shared" si="0"/>
        <v>0</v>
      </c>
      <c r="H7" s="83">
        <f t="shared" si="0"/>
        <v>0</v>
      </c>
      <c r="I7" s="88">
        <f t="shared" si="0"/>
        <v>0</v>
      </c>
      <c r="J7" s="66"/>
      <c r="K7" s="68" t="s">
        <v>489</v>
      </c>
      <c r="L7" s="83">
        <f>SUM(L8:L9)</f>
        <v>0</v>
      </c>
      <c r="M7" s="83">
        <f>SUM(M8:M9)</f>
        <v>0</v>
      </c>
      <c r="N7" s="84">
        <f>L7-M7</f>
        <v>0</v>
      </c>
      <c r="O7" s="86"/>
    </row>
    <row r="8" spans="1:15" ht="28.5" customHeight="1">
      <c r="A8" s="50" t="s">
        <v>460</v>
      </c>
      <c r="B8" s="46">
        <f>B31</f>
        <v>0</v>
      </c>
      <c r="C8" s="46">
        <f>SUMIFS('2추일입'!N$6:N$72,'2추일입'!$A$6:$A$72,총괄표!$A8)+SUMIFS('2추특입'!N$6:N$16,'2추특입'!$A$6:$A$16,총괄표!$A8)</f>
        <v>0</v>
      </c>
      <c r="D8" s="46">
        <f>SUMIFS('2추일입'!O$6:O$72,'2추일입'!$A$6:$A$72,총괄표!$A8)+SUMIFS('2추특입'!O$6:O$16,'2추특입'!$A$6:$A$16,총괄표!$A8)</f>
        <v>0</v>
      </c>
      <c r="E8" s="46">
        <f>D8+C8</f>
        <v>0</v>
      </c>
      <c r="F8" s="46">
        <f>SUMIFS('2추일출'!P$6:P$238,'2추일출'!$B$6:$B$238,총괄표!$A8)+SUMIFS('2추특출'!P$6:P$80,'2추특출'!$B$6:$B$80,총괄표!$A8)</f>
        <v>0</v>
      </c>
      <c r="G8" s="46">
        <f>SUMIFS('2추일출'!Q$6:Q$238,'2추일출'!$B$6:$B$238,총괄표!$A8)+SUMIFS('2추특출'!Q$6:Q$80,'2추특출'!$B$6:$B$80,총괄표!$A8)</f>
        <v>0</v>
      </c>
      <c r="H8" s="46">
        <f t="shared" ref="H8:H17" si="1">G8+F8</f>
        <v>0</v>
      </c>
      <c r="I8" s="51">
        <f>B8+F8+G8</f>
        <v>0</v>
      </c>
      <c r="J8" s="66"/>
      <c r="K8" s="47" t="s">
        <v>471</v>
      </c>
      <c r="L8" s="48">
        <f>SUM(C24:D24)</f>
        <v>0</v>
      </c>
      <c r="M8" s="48">
        <f>SUM(F24:G24)</f>
        <v>0</v>
      </c>
      <c r="N8" s="48">
        <f>L8-M8</f>
        <v>0</v>
      </c>
      <c r="O8" s="412" t="s">
        <v>490</v>
      </c>
    </row>
    <row r="9" spans="1:15" ht="28.5" customHeight="1">
      <c r="A9" s="50" t="s">
        <v>461</v>
      </c>
      <c r="B9" s="46">
        <f t="shared" ref="B9:B17" si="2">B32</f>
        <v>0</v>
      </c>
      <c r="C9" s="46">
        <f>SUMIFS('2추일입'!N$6:N$72,'2추일입'!$A$6:$A$72,총괄표!$A9)+SUMIFS('2추특입'!N$6:N$16,'2추특입'!$A$6:$A$16,총괄표!$A9)</f>
        <v>0</v>
      </c>
      <c r="D9" s="46">
        <f>SUMIFS('2추일입'!O$6:O$72,'2추일입'!$A$6:$A$72,총괄표!$A9)+SUMIFS('2추특입'!O$6:O$16,'2추특입'!$A$6:$A$16,총괄표!$A9)</f>
        <v>0</v>
      </c>
      <c r="E9" s="46">
        <f t="shared" ref="E9:E17" si="3">D9+C9</f>
        <v>0</v>
      </c>
      <c r="F9" s="46">
        <f>SUMIFS('2추일출'!P$6:P$238,'2추일출'!$B$6:$B$238,총괄표!$A9)+SUMIFS('2추특출'!P$6:P$80,'2추특출'!$B$6:$B$80,총괄표!$A9)</f>
        <v>0</v>
      </c>
      <c r="G9" s="46">
        <f>SUMIFS('2추일출'!Q$6:Q$238,'2추일출'!$B$6:$B$238,총괄표!$A9)+SUMIFS('2추특출'!Q$6:Q$80,'2추특출'!$B$6:$B$80,총괄표!$A9)</f>
        <v>0</v>
      </c>
      <c r="H9" s="46">
        <f t="shared" si="1"/>
        <v>0</v>
      </c>
      <c r="I9" s="51">
        <f t="shared" ref="I9:I17" si="4">B9+F9+G9</f>
        <v>0</v>
      </c>
      <c r="J9" s="66"/>
      <c r="K9" s="47" t="s">
        <v>488</v>
      </c>
      <c r="L9" s="48">
        <f>SUM(C25:D25)</f>
        <v>0</v>
      </c>
      <c r="M9" s="48">
        <f>SUM(F25:G25)</f>
        <v>0</v>
      </c>
      <c r="N9" s="48">
        <f>L9-M9</f>
        <v>0</v>
      </c>
      <c r="O9" s="413"/>
    </row>
    <row r="10" spans="1:15" ht="28.5" customHeight="1">
      <c r="A10" s="50" t="s">
        <v>462</v>
      </c>
      <c r="B10" s="46">
        <f t="shared" si="2"/>
        <v>0</v>
      </c>
      <c r="C10" s="46">
        <f>SUMIFS('2추일입'!N$6:N$72,'2추일입'!$A$6:$A$72,총괄표!$A10)+SUMIFS('2추특입'!N$6:N$16,'2추특입'!$A$6:$A$16,총괄표!$A10)</f>
        <v>0</v>
      </c>
      <c r="D10" s="46">
        <f>SUMIFS('2추일입'!O$6:O$72,'2추일입'!$A$6:$A$72,총괄표!$A10)+SUMIFS('2추특입'!O$6:O$16,'2추특입'!$A$6:$A$16,총괄표!$A10)</f>
        <v>0</v>
      </c>
      <c r="E10" s="46">
        <f t="shared" si="3"/>
        <v>0</v>
      </c>
      <c r="F10" s="46">
        <f>SUMIFS('2추일출'!P$6:P$238,'2추일출'!$B$6:$B$238,총괄표!$A10)+SUMIFS('2추특출'!P$6:P$80,'2추특출'!$B$6:$B$80,총괄표!$A10)</f>
        <v>0</v>
      </c>
      <c r="G10" s="46">
        <f>SUMIFS('2추일출'!Q$6:Q$238,'2추일출'!$B$6:$B$238,총괄표!$A10)+SUMIFS('2추특출'!Q$6:Q$80,'2추특출'!$B$6:$B$80,총괄표!$A10)</f>
        <v>0</v>
      </c>
      <c r="H10" s="46">
        <f t="shared" si="1"/>
        <v>0</v>
      </c>
      <c r="I10" s="51">
        <f t="shared" si="4"/>
        <v>0</v>
      </c>
      <c r="J10" s="66"/>
      <c r="N10" s="374">
        <v>-16031352</v>
      </c>
      <c r="O10" t="s">
        <v>622</v>
      </c>
    </row>
    <row r="11" spans="1:15" ht="28.5" customHeight="1">
      <c r="A11" s="50" t="s">
        <v>463</v>
      </c>
      <c r="B11" s="46">
        <f t="shared" si="2"/>
        <v>0</v>
      </c>
      <c r="C11" s="46">
        <f>SUMIFS('2추일입'!N$6:N$72,'2추일입'!$A$6:$A$72,총괄표!$A11)+SUMIFS('2추특입'!N$6:N$16,'2추특입'!$A$6:$A$16,총괄표!$A11)</f>
        <v>0</v>
      </c>
      <c r="D11" s="46">
        <f>SUMIFS('2추일입'!O$6:O$72,'2추일입'!$A$6:$A$72,총괄표!$A11)+SUMIFS('2추특입'!O$6:O$16,'2추특입'!$A$6:$A$16,총괄표!$A11)</f>
        <v>0</v>
      </c>
      <c r="E11" s="46">
        <f t="shared" si="3"/>
        <v>0</v>
      </c>
      <c r="F11" s="46">
        <f>SUMIFS('2추일출'!P$6:P$238,'2추일출'!$B$6:$B$238,총괄표!$A11)+SUMIFS('2추특출'!P$6:P$80,'2추특출'!$B$6:$B$80,총괄표!$A11)</f>
        <v>0</v>
      </c>
      <c r="G11" s="46">
        <f>SUMIFS('2추일출'!Q$6:Q$238,'2추일출'!$B$6:$B$238,총괄표!$A11)+SUMIFS('2추특출'!Q$6:Q$80,'2추특출'!$B$6:$B$80,총괄표!$A11)</f>
        <v>0</v>
      </c>
      <c r="H11" s="46">
        <f t="shared" si="1"/>
        <v>0</v>
      </c>
      <c r="I11" s="51">
        <f t="shared" si="4"/>
        <v>0</v>
      </c>
      <c r="J11" s="66"/>
      <c r="N11" s="374"/>
    </row>
    <row r="12" spans="1:15" ht="28.5" customHeight="1">
      <c r="A12" s="50" t="s">
        <v>464</v>
      </c>
      <c r="B12" s="46">
        <f t="shared" si="2"/>
        <v>0</v>
      </c>
      <c r="C12" s="46">
        <f>SUMIFS('2추일입'!N$6:N$72,'2추일입'!$A$6:$A$72,총괄표!$A12)+SUMIFS('2추특입'!N$6:N$16,'2추특입'!$A$6:$A$16,총괄표!$A12)</f>
        <v>0</v>
      </c>
      <c r="D12" s="46">
        <f>SUMIFS('2추일입'!O$6:O$72,'2추일입'!$A$6:$A$72,총괄표!$A12)+SUMIFS('2추특입'!O$6:O$16,'2추특입'!$A$6:$A$16,총괄표!$A12)</f>
        <v>0</v>
      </c>
      <c r="E12" s="46">
        <f t="shared" si="3"/>
        <v>0</v>
      </c>
      <c r="F12" s="46">
        <f>SUMIFS('2추일출'!P$6:P$238,'2추일출'!$B$6:$B$238,총괄표!$A12)+SUMIFS('2추특출'!P$6:P$80,'2추특출'!$B$6:$B$80,총괄표!$A12)</f>
        <v>0</v>
      </c>
      <c r="G12" s="46">
        <f>SUMIFS('2추일출'!Q$6:Q$238,'2추일출'!$B$6:$B$238,총괄표!$A12)+SUMIFS('2추특출'!Q$6:Q$80,'2추특출'!$B$6:$B$80,총괄표!$A12)</f>
        <v>0</v>
      </c>
      <c r="H12" s="46">
        <f t="shared" si="1"/>
        <v>0</v>
      </c>
      <c r="I12" s="51">
        <f t="shared" si="4"/>
        <v>0</v>
      </c>
      <c r="J12" s="66"/>
    </row>
    <row r="13" spans="1:15" ht="28.5" customHeight="1">
      <c r="A13" s="50" t="s">
        <v>465</v>
      </c>
      <c r="B13" s="46">
        <f t="shared" si="2"/>
        <v>0</v>
      </c>
      <c r="C13" s="46">
        <f>SUMIFS('2추일입'!N$6:N$72,'2추일입'!$A$6:$A$72,총괄표!$A13)+SUMIFS('2추특입'!N$6:N$16,'2추특입'!$A$6:$A$16,총괄표!$A13)</f>
        <v>0</v>
      </c>
      <c r="D13" s="46">
        <f>SUMIFS('2추일입'!O$6:O$72,'2추일입'!$A$6:$A$72,총괄표!$A13)+SUMIFS('2추특입'!O$6:O$16,'2추특입'!$A$6:$A$16,총괄표!$A13)</f>
        <v>0</v>
      </c>
      <c r="E13" s="46">
        <f t="shared" si="3"/>
        <v>0</v>
      </c>
      <c r="F13" s="46">
        <f>SUMIFS('2추일출'!P$6:P$238,'2추일출'!$B$6:$B$238,총괄표!$A13)+SUMIFS('2추특출'!P$6:P$80,'2추특출'!$B$6:$B$80,총괄표!$A13)</f>
        <v>0</v>
      </c>
      <c r="G13" s="46">
        <f>SUMIFS('2추일출'!Q$6:Q$238,'2추일출'!$B$6:$B$238,총괄표!$A13)+SUMIFS('2추특출'!Q$6:Q$80,'2추특출'!$B$6:$B$80,총괄표!$A13)</f>
        <v>0</v>
      </c>
      <c r="H13" s="46">
        <f t="shared" si="1"/>
        <v>0</v>
      </c>
      <c r="I13" s="51">
        <f t="shared" si="4"/>
        <v>0</v>
      </c>
      <c r="J13" s="66"/>
    </row>
    <row r="14" spans="1:15" ht="28.5" customHeight="1">
      <c r="A14" s="50" t="s">
        <v>466</v>
      </c>
      <c r="B14" s="46">
        <f t="shared" si="2"/>
        <v>0</v>
      </c>
      <c r="C14" s="46">
        <f>SUMIFS('2추일입'!N$6:N$72,'2추일입'!$A$6:$A$72,총괄표!$A14)+SUMIFS('2추특입'!N$6:N$16,'2추특입'!$A$6:$A$16,총괄표!$A14)</f>
        <v>0</v>
      </c>
      <c r="D14" s="46">
        <f>SUMIFS('2추일입'!O$6:O$72,'2추일입'!$A$6:$A$72,총괄표!$A14)+SUMIFS('2추특입'!O$6:O$16,'2추특입'!$A$6:$A$16,총괄표!$A14)</f>
        <v>0</v>
      </c>
      <c r="E14" s="46">
        <f t="shared" si="3"/>
        <v>0</v>
      </c>
      <c r="F14" s="46">
        <f>SUMIFS('2추일출'!P$6:P$238,'2추일출'!$B$6:$B$238,총괄표!$A14)+SUMIFS('2추특출'!P$6:P$80,'2추특출'!$B$6:$B$80,총괄표!$A14)</f>
        <v>0</v>
      </c>
      <c r="G14" s="46">
        <f>SUMIFS('2추일출'!Q$6:Q$238,'2추일출'!$B$6:$B$238,총괄표!$A14)+SUMIFS('2추특출'!Q$6:Q$80,'2추특출'!$B$6:$B$80,총괄표!$A14)</f>
        <v>0</v>
      </c>
      <c r="H14" s="46">
        <f t="shared" si="1"/>
        <v>0</v>
      </c>
      <c r="I14" s="51">
        <f t="shared" si="4"/>
        <v>0</v>
      </c>
      <c r="J14" s="66"/>
    </row>
    <row r="15" spans="1:15" ht="28.5" customHeight="1">
      <c r="A15" s="50" t="s">
        <v>467</v>
      </c>
      <c r="B15" s="46">
        <f t="shared" si="2"/>
        <v>0</v>
      </c>
      <c r="C15" s="46">
        <f>SUMIFS('2추일입'!N$6:N$72,'2추일입'!$A$6:$A$72,총괄표!$A15)+SUMIFS('2추특입'!N$6:N$16,'2추특입'!$A$6:$A$16,총괄표!$A15)</f>
        <v>0</v>
      </c>
      <c r="D15" s="46">
        <f>SUMIFS('2추일입'!O$6:O$72,'2추일입'!$A$6:$A$72,총괄표!$A15)+SUMIFS('2추특입'!O$6:O$16,'2추특입'!$A$6:$A$16,총괄표!$A15)</f>
        <v>0</v>
      </c>
      <c r="E15" s="46">
        <f t="shared" si="3"/>
        <v>0</v>
      </c>
      <c r="F15" s="46">
        <f>SUMIFS('2추일출'!P$6:P$238,'2추일출'!$B$6:$B$238,총괄표!$A15)+SUMIFS('2추특출'!P$6:P$80,'2추특출'!$B$6:$B$80,총괄표!$A15)</f>
        <v>0</v>
      </c>
      <c r="G15" s="46">
        <f>SUMIFS('2추일출'!Q$6:Q$238,'2추일출'!$B$6:$B$238,총괄표!$A15)+SUMIFS('2추특출'!Q$6:Q$80,'2추특출'!$B$6:$B$80,총괄표!$A15)</f>
        <v>0</v>
      </c>
      <c r="H15" s="46">
        <f t="shared" si="1"/>
        <v>0</v>
      </c>
      <c r="I15" s="51">
        <f t="shared" si="4"/>
        <v>0</v>
      </c>
      <c r="J15" s="66"/>
    </row>
    <row r="16" spans="1:15" ht="28.5" customHeight="1">
      <c r="A16" s="89" t="s">
        <v>511</v>
      </c>
      <c r="B16" s="46">
        <f t="shared" si="2"/>
        <v>0</v>
      </c>
      <c r="C16" s="46">
        <f>SUMIFS('2추일입'!N$6:N$72,'2추일입'!$A$6:$A$72,총괄표!$A16)+SUMIFS('2추특입'!N$6:N$16,'2추특입'!$A$6:$A$16,총괄표!$A16)</f>
        <v>0</v>
      </c>
      <c r="D16" s="46">
        <f>SUMIFS('2추일입'!O$6:O$72,'2추일입'!$A$6:$A$72,총괄표!$A16)+SUMIFS('2추특입'!O$6:O$16,'2추특입'!$A$6:$A$16,총괄표!$A16)</f>
        <v>0</v>
      </c>
      <c r="E16" s="46">
        <f t="shared" si="3"/>
        <v>0</v>
      </c>
      <c r="F16" s="46">
        <f>SUMIFS('2추일출'!P$6:P$238,'2추일출'!$B$6:$B$238,총괄표!$A16)+SUMIFS('2추특출'!P$6:P$80,'2추특출'!$B$6:$B$80,총괄표!$A16)</f>
        <v>0</v>
      </c>
      <c r="G16" s="46">
        <f>SUMIFS('2추일출'!Q$6:Q$238,'2추일출'!$B$6:$B$238,총괄표!$A16)+SUMIFS('2추특출'!Q$6:Q$80,'2추특출'!$B$6:$B$80,총괄표!$A16)</f>
        <v>0</v>
      </c>
      <c r="H16" s="46">
        <f t="shared" si="1"/>
        <v>0</v>
      </c>
      <c r="I16" s="51">
        <f t="shared" ref="I16" si="5">B16+F16+G16</f>
        <v>0</v>
      </c>
      <c r="J16" s="66"/>
    </row>
    <row r="17" spans="1:13" ht="28.5" customHeight="1" thickBot="1">
      <c r="A17" s="52" t="s">
        <v>576</v>
      </c>
      <c r="B17" s="53">
        <f t="shared" si="2"/>
        <v>0</v>
      </c>
      <c r="C17" s="53">
        <f>SUMIFS('2추일입'!N$6:N$72,'2추일입'!$A$6:$A$72,총괄표!$A17)+SUMIFS('2추특입'!N$6:N$16,'2추특입'!$A$6:$A$16,총괄표!$A17)</f>
        <v>0</v>
      </c>
      <c r="D17" s="53">
        <f>SUMIFS('2추일입'!O$6:O$72,'2추일입'!$A$6:$A$72,총괄표!$A17)+SUMIFS('2추특입'!O$6:O$16,'2추특입'!$A$6:$A$16,총괄표!$A17)</f>
        <v>0</v>
      </c>
      <c r="E17" s="53">
        <f t="shared" si="3"/>
        <v>0</v>
      </c>
      <c r="F17" s="53">
        <f>SUMIFS('2추일출'!P$6:P$238,'2추일출'!$B$6:$B$238,총괄표!$A17)+SUMIFS('2추특출'!P$6:P$80,'2추특출'!$B$6:$B$80,총괄표!$A17)</f>
        <v>0</v>
      </c>
      <c r="G17" s="53">
        <f>SUMIFS('2추일출'!Q$6:Q$238,'2추일출'!$B$6:$B$238,총괄표!$A17)+SUMIFS('2추특출'!Q$6:Q$80,'2추특출'!$B$6:$B$80,총괄표!$A17)</f>
        <v>0</v>
      </c>
      <c r="H17" s="53">
        <f t="shared" si="1"/>
        <v>0</v>
      </c>
      <c r="I17" s="54">
        <f t="shared" si="4"/>
        <v>0</v>
      </c>
      <c r="J17" s="66"/>
    </row>
    <row r="18" spans="1:13" ht="28.5" customHeight="1"/>
    <row r="19" spans="1:13" ht="28.5" customHeight="1">
      <c r="A19" s="44" t="s">
        <v>470</v>
      </c>
    </row>
    <row r="20" spans="1:13" ht="28.5" customHeight="1" thickBot="1">
      <c r="I20" s="14" t="s">
        <v>453</v>
      </c>
      <c r="J20" s="65"/>
    </row>
    <row r="21" spans="1:13" ht="20.25" customHeight="1">
      <c r="A21" s="403" t="s">
        <v>454</v>
      </c>
      <c r="B21" s="405" t="s">
        <v>455</v>
      </c>
      <c r="C21" s="409" t="s">
        <v>456</v>
      </c>
      <c r="D21" s="410"/>
      <c r="E21" s="411"/>
      <c r="F21" s="409" t="s">
        <v>457</v>
      </c>
      <c r="G21" s="410"/>
      <c r="H21" s="411"/>
      <c r="I21" s="407" t="s">
        <v>458</v>
      </c>
      <c r="J21" s="60"/>
      <c r="K21" s="62" t="s">
        <v>481</v>
      </c>
      <c r="L21" s="63"/>
      <c r="M21" s="57"/>
    </row>
    <row r="22" spans="1:13" ht="20.25" customHeight="1">
      <c r="A22" s="404"/>
      <c r="B22" s="406"/>
      <c r="C22" s="150" t="s">
        <v>468</v>
      </c>
      <c r="D22" s="150" t="s">
        <v>469</v>
      </c>
      <c r="E22" s="150" t="s">
        <v>569</v>
      </c>
      <c r="F22" s="150" t="s">
        <v>468</v>
      </c>
      <c r="G22" s="150" t="s">
        <v>469</v>
      </c>
      <c r="H22" s="150" t="s">
        <v>569</v>
      </c>
      <c r="I22" s="408"/>
      <c r="J22" s="60"/>
      <c r="K22" s="58" t="s">
        <v>482</v>
      </c>
      <c r="L22" s="62" t="s">
        <v>483</v>
      </c>
      <c r="M22" s="57"/>
    </row>
    <row r="23" spans="1:13" ht="28.5" customHeight="1">
      <c r="A23" s="87" t="s">
        <v>489</v>
      </c>
      <c r="B23" s="83">
        <f>SUM(B24:B25)</f>
        <v>0</v>
      </c>
      <c r="C23" s="83">
        <f t="shared" ref="C23:I23" si="6">SUM(C24:C25)</f>
        <v>0</v>
      </c>
      <c r="D23" s="83">
        <f t="shared" si="6"/>
        <v>0</v>
      </c>
      <c r="E23" s="83">
        <f t="shared" si="6"/>
        <v>0</v>
      </c>
      <c r="F23" s="83">
        <f t="shared" si="6"/>
        <v>0</v>
      </c>
      <c r="G23" s="83">
        <f t="shared" si="6"/>
        <v>0</v>
      </c>
      <c r="H23" s="83">
        <f t="shared" si="6"/>
        <v>0</v>
      </c>
      <c r="I23" s="88">
        <f t="shared" si="6"/>
        <v>0</v>
      </c>
      <c r="J23" s="66"/>
      <c r="K23" s="61">
        <f>SUM(K24:K25)</f>
        <v>0</v>
      </c>
      <c r="L23" s="61">
        <f>I23-K23</f>
        <v>0</v>
      </c>
      <c r="M23" s="57"/>
    </row>
    <row r="24" spans="1:13" ht="28.5" customHeight="1">
      <c r="A24" s="50" t="s">
        <v>471</v>
      </c>
      <c r="B24" s="46">
        <f>D30</f>
        <v>0</v>
      </c>
      <c r="C24" s="46">
        <f>'2추일입'!N6</f>
        <v>0</v>
      </c>
      <c r="D24" s="46">
        <f>'2추일입'!O6</f>
        <v>0</v>
      </c>
      <c r="E24" s="46">
        <f>D24+C24</f>
        <v>0</v>
      </c>
      <c r="F24" s="46">
        <f>'2추일출'!P6</f>
        <v>0</v>
      </c>
      <c r="G24" s="46">
        <f>'2추일출'!Q6</f>
        <v>0</v>
      </c>
      <c r="H24" s="46">
        <f>G24+F24</f>
        <v>0</v>
      </c>
      <c r="I24" s="51">
        <f>B24+F24+G24</f>
        <v>0</v>
      </c>
      <c r="J24" s="66"/>
      <c r="K24" s="61">
        <f>B24+C24+D24</f>
        <v>0</v>
      </c>
      <c r="L24" s="61">
        <f t="shared" ref="L24:L25" si="7">I24-K24</f>
        <v>0</v>
      </c>
      <c r="M24" s="57"/>
    </row>
    <row r="25" spans="1:13" ht="28.5" customHeight="1" thickBot="1">
      <c r="A25" s="52" t="s">
        <v>472</v>
      </c>
      <c r="B25" s="53">
        <f>E30+F30</f>
        <v>0</v>
      </c>
      <c r="C25" s="53">
        <f>'2추특입'!N6</f>
        <v>0</v>
      </c>
      <c r="D25" s="53">
        <f>'2추특입'!O6</f>
        <v>0</v>
      </c>
      <c r="E25" s="53">
        <f>D25+C25</f>
        <v>0</v>
      </c>
      <c r="F25" s="53">
        <f>'2추특출'!P6</f>
        <v>0</v>
      </c>
      <c r="G25" s="53">
        <f>'2추특출'!Q6</f>
        <v>0</v>
      </c>
      <c r="H25" s="53">
        <f>G25+F25</f>
        <v>0</v>
      </c>
      <c r="I25" s="54">
        <f>B25+F25+G25</f>
        <v>0</v>
      </c>
      <c r="J25" s="66"/>
      <c r="K25" s="61">
        <f>B25+C25+D25</f>
        <v>0</v>
      </c>
      <c r="L25" s="61">
        <f t="shared" si="7"/>
        <v>0</v>
      </c>
      <c r="M25" s="57"/>
    </row>
    <row r="28" spans="1:13" ht="20.100000000000001" customHeight="1">
      <c r="A28" s="153" t="s">
        <v>571</v>
      </c>
    </row>
    <row r="29" spans="1:13" ht="20.100000000000001" customHeight="1">
      <c r="A29" s="85" t="s">
        <v>473</v>
      </c>
      <c r="B29" s="85" t="s">
        <v>476</v>
      </c>
      <c r="C29" s="85" t="s">
        <v>478</v>
      </c>
      <c r="D29" s="85" t="s">
        <v>471</v>
      </c>
      <c r="E29" s="85" t="s">
        <v>474</v>
      </c>
      <c r="F29" s="85" t="s">
        <v>475</v>
      </c>
    </row>
    <row r="30" spans="1:13" ht="20.100000000000001" customHeight="1">
      <c r="A30" s="68" t="s">
        <v>477</v>
      </c>
      <c r="B30" s="83">
        <f>SUM(B31:B40)</f>
        <v>0</v>
      </c>
      <c r="C30" s="83">
        <f>SUM(C31:C40)</f>
        <v>0</v>
      </c>
      <c r="D30" s="83">
        <f t="shared" ref="D30" si="8">SUM(D31:D40)</f>
        <v>0</v>
      </c>
      <c r="E30" s="83">
        <f t="shared" ref="E30:F30" si="9">SUM(E31:E40)</f>
        <v>0</v>
      </c>
      <c r="F30" s="83">
        <f t="shared" si="9"/>
        <v>0</v>
      </c>
    </row>
    <row r="31" spans="1:13" ht="20.100000000000001" customHeight="1">
      <c r="A31" s="49" t="s">
        <v>460</v>
      </c>
      <c r="B31" s="48">
        <f t="shared" ref="B31:B40" si="10">SUM(D31:G31)</f>
        <v>0</v>
      </c>
      <c r="C31" s="48">
        <f>D31+E31</f>
        <v>0</v>
      </c>
      <c r="D31" s="48"/>
      <c r="E31" s="48"/>
      <c r="F31" s="48"/>
    </row>
    <row r="32" spans="1:13" ht="20.100000000000001" customHeight="1">
      <c r="A32" s="49" t="s">
        <v>461</v>
      </c>
      <c r="B32" s="48">
        <f t="shared" si="10"/>
        <v>0</v>
      </c>
      <c r="C32" s="48">
        <f t="shared" ref="C32:C40" si="11">D32+E32</f>
        <v>0</v>
      </c>
      <c r="D32" s="48"/>
      <c r="E32" s="48"/>
      <c r="F32" s="48"/>
    </row>
    <row r="33" spans="1:6" ht="20.100000000000001" customHeight="1">
      <c r="A33" s="49" t="s">
        <v>462</v>
      </c>
      <c r="B33" s="48">
        <f t="shared" si="10"/>
        <v>0</v>
      </c>
      <c r="C33" s="48">
        <f t="shared" si="11"/>
        <v>0</v>
      </c>
      <c r="D33" s="48"/>
      <c r="E33" s="48"/>
      <c r="F33" s="48"/>
    </row>
    <row r="34" spans="1:6" ht="20.100000000000001" customHeight="1">
      <c r="A34" s="49" t="s">
        <v>463</v>
      </c>
      <c r="B34" s="48">
        <f t="shared" si="10"/>
        <v>0</v>
      </c>
      <c r="C34" s="48">
        <f t="shared" si="11"/>
        <v>0</v>
      </c>
      <c r="D34" s="48"/>
      <c r="E34" s="48"/>
      <c r="F34" s="48"/>
    </row>
    <row r="35" spans="1:6" ht="20.100000000000001" customHeight="1">
      <c r="A35" s="49" t="s">
        <v>464</v>
      </c>
      <c r="B35" s="48">
        <f t="shared" si="10"/>
        <v>0</v>
      </c>
      <c r="C35" s="48">
        <f t="shared" si="11"/>
        <v>0</v>
      </c>
      <c r="D35" s="48"/>
      <c r="E35" s="48"/>
      <c r="F35" s="48"/>
    </row>
    <row r="36" spans="1:6" ht="20.100000000000001" customHeight="1">
      <c r="A36" s="49" t="s">
        <v>465</v>
      </c>
      <c r="B36" s="48">
        <f t="shared" si="10"/>
        <v>0</v>
      </c>
      <c r="C36" s="48">
        <f t="shared" si="11"/>
        <v>0</v>
      </c>
      <c r="D36" s="48"/>
      <c r="E36" s="48"/>
      <c r="F36" s="48"/>
    </row>
    <row r="37" spans="1:6" ht="20.100000000000001" customHeight="1">
      <c r="A37" s="49" t="s">
        <v>466</v>
      </c>
      <c r="B37" s="48">
        <f t="shared" si="10"/>
        <v>0</v>
      </c>
      <c r="C37" s="48">
        <f t="shared" si="11"/>
        <v>0</v>
      </c>
      <c r="D37" s="48"/>
      <c r="E37" s="48"/>
      <c r="F37" s="48"/>
    </row>
    <row r="38" spans="1:6" ht="20.100000000000001" customHeight="1">
      <c r="A38" s="49" t="s">
        <v>467</v>
      </c>
      <c r="B38" s="48">
        <f t="shared" si="10"/>
        <v>0</v>
      </c>
      <c r="C38" s="48">
        <f t="shared" si="11"/>
        <v>0</v>
      </c>
      <c r="D38" s="48"/>
      <c r="E38" s="48"/>
      <c r="F38" s="48"/>
    </row>
    <row r="39" spans="1:6" ht="20.100000000000001" customHeight="1">
      <c r="A39" s="49" t="s">
        <v>511</v>
      </c>
      <c r="B39" s="48">
        <f t="shared" ref="B39" si="12">SUM(D39:G39)</f>
        <v>0</v>
      </c>
      <c r="C39" s="48">
        <f t="shared" si="11"/>
        <v>0</v>
      </c>
      <c r="D39" s="48"/>
      <c r="E39" s="48"/>
      <c r="F39" s="48"/>
    </row>
    <row r="40" spans="1:6" ht="20.100000000000001" customHeight="1">
      <c r="A40" s="49" t="s">
        <v>583</v>
      </c>
      <c r="B40" s="48">
        <f t="shared" si="10"/>
        <v>0</v>
      </c>
      <c r="C40" s="48">
        <f t="shared" si="11"/>
        <v>0</v>
      </c>
      <c r="D40" s="48"/>
      <c r="E40" s="48"/>
      <c r="F40" s="48"/>
    </row>
    <row r="42" spans="1:6" ht="20.100000000000001" customHeight="1">
      <c r="A42" s="90" t="s">
        <v>479</v>
      </c>
      <c r="B42" s="48"/>
      <c r="C42" s="48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2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7" sqref="G7"/>
    </sheetView>
  </sheetViews>
  <sheetFormatPr defaultColWidth="9" defaultRowHeight="50.1" customHeight="1"/>
  <cols>
    <col min="1" max="1" width="14.625" style="197" customWidth="1"/>
    <col min="2" max="3" width="12.625" style="197" customWidth="1"/>
    <col min="4" max="6" width="7.125" style="197" customWidth="1"/>
    <col min="7" max="7" width="41.625" style="197" customWidth="1"/>
    <col min="8" max="10" width="14.625" style="197" customWidth="1"/>
    <col min="11" max="12" width="11.625" style="197" customWidth="1"/>
    <col min="13" max="13" width="14.625" style="197" customWidth="1"/>
    <col min="14" max="15" width="11.625" style="197" customWidth="1"/>
    <col min="16" max="16" width="14.625" style="197" customWidth="1"/>
    <col min="17" max="17" width="7.625" style="197" customWidth="1"/>
    <col min="18" max="18" width="23.125" style="197" customWidth="1"/>
    <col min="19" max="19" width="23" style="197" customWidth="1"/>
    <col min="20" max="20" width="24.125" style="197" customWidth="1"/>
    <col min="21" max="21" width="6.625" style="197" customWidth="1"/>
    <col min="22" max="22" width="2.625" style="197" customWidth="1"/>
    <col min="23" max="23" width="6.625" style="197" customWidth="1"/>
    <col min="24" max="25" width="11.625" style="197" customWidth="1"/>
    <col min="26" max="26" width="6.625" style="197" customWidth="1"/>
    <col min="27" max="27" width="2.625" style="197" customWidth="1"/>
    <col min="28" max="28" width="6.625" style="197" customWidth="1"/>
    <col min="29" max="30" width="11.625" style="197" customWidth="1"/>
    <col min="31" max="31" width="6.625" style="197" customWidth="1"/>
    <col min="32" max="32" width="2.625" style="197" customWidth="1"/>
    <col min="33" max="33" width="10.625" style="197" customWidth="1"/>
    <col min="34" max="34" width="2.625" style="197" customWidth="1"/>
    <col min="35" max="35" width="10.625" style="197" customWidth="1"/>
    <col min="36" max="36" width="2.625" style="197" customWidth="1"/>
    <col min="37" max="37" width="8.375" style="197" hidden="1" customWidth="1"/>
    <col min="38" max="38" width="2.625" style="197" hidden="1" customWidth="1"/>
    <col min="39" max="39" width="11.625" style="197" customWidth="1"/>
    <col min="40" max="41" width="5.625" style="197" customWidth="1"/>
    <col min="42" max="42" width="2.625" style="197" customWidth="1"/>
    <col min="43" max="43" width="11.625" style="197" customWidth="1"/>
    <col min="44" max="44" width="5.625" style="197" customWidth="1"/>
    <col min="45" max="45" width="9.5" style="197" customWidth="1"/>
    <col min="46" max="16384" width="9" style="197"/>
  </cols>
  <sheetData>
    <row r="1" spans="1:45" ht="35.1" customHeight="1">
      <c r="A1" s="194" t="s">
        <v>627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</row>
    <row r="2" spans="1:45" ht="20.25" customHeight="1">
      <c r="A2" s="198" t="s">
        <v>449</v>
      </c>
      <c r="P2" s="255">
        <f>P6-J6</f>
        <v>0</v>
      </c>
      <c r="X2" s="200" t="s">
        <v>446</v>
      </c>
      <c r="AC2" s="200" t="s">
        <v>446</v>
      </c>
    </row>
    <row r="3" spans="1:45" ht="20.25" customHeight="1">
      <c r="J3" s="201"/>
      <c r="K3" s="201"/>
      <c r="L3" s="201"/>
      <c r="M3" s="201"/>
      <c r="N3" s="201"/>
      <c r="O3" s="201"/>
      <c r="P3" s="201"/>
      <c r="T3" s="202" t="s">
        <v>419</v>
      </c>
      <c r="X3" s="203" t="str">
        <f>IF(X6='2추일출'!Z6,"OK","@@")</f>
        <v>OK</v>
      </c>
      <c r="Y3" s="204"/>
      <c r="Z3" s="203" t="str">
        <f>IF(COUNTIF(Z6:Z72,"검토")&gt;0,"@@","OK")</f>
        <v>OK</v>
      </c>
      <c r="AC3" s="203" t="str">
        <f>IF(AC6='2추일출'!AE6,"OK","@@")</f>
        <v>OK</v>
      </c>
      <c r="AD3" s="205">
        <f>N6+O6-AC6-AD6</f>
        <v>0</v>
      </c>
      <c r="AE3" s="203" t="str">
        <f>IF(COUNTIF(AE6:AE72,"검토")&gt;0,"@@","OK")</f>
        <v>OK</v>
      </c>
    </row>
    <row r="4" spans="1:45" s="270" customFormat="1" ht="30" customHeight="1">
      <c r="A4" s="426" t="s">
        <v>410</v>
      </c>
      <c r="B4" s="437" t="s">
        <v>411</v>
      </c>
      <c r="C4" s="435" t="s">
        <v>593</v>
      </c>
      <c r="D4" s="434" t="s">
        <v>418</v>
      </c>
      <c r="E4" s="432" t="s">
        <v>413</v>
      </c>
      <c r="F4" s="434" t="s">
        <v>574</v>
      </c>
      <c r="G4" s="430" t="s">
        <v>577</v>
      </c>
      <c r="H4" s="446" t="s">
        <v>629</v>
      </c>
      <c r="I4" s="446" t="s">
        <v>613</v>
      </c>
      <c r="J4" s="428" t="s">
        <v>630</v>
      </c>
      <c r="K4" s="439" t="s">
        <v>614</v>
      </c>
      <c r="L4" s="440"/>
      <c r="M4" s="441" t="s">
        <v>619</v>
      </c>
      <c r="N4" s="443" t="s">
        <v>615</v>
      </c>
      <c r="O4" s="444"/>
      <c r="P4" s="424" t="s">
        <v>620</v>
      </c>
      <c r="Q4" s="415" t="s">
        <v>417</v>
      </c>
      <c r="R4" s="422" t="s">
        <v>616</v>
      </c>
      <c r="S4" s="422" t="s">
        <v>617</v>
      </c>
      <c r="T4" s="415" t="s">
        <v>621</v>
      </c>
      <c r="U4" s="417" t="s">
        <v>420</v>
      </c>
      <c r="V4" s="272"/>
      <c r="W4" s="418" t="s">
        <v>421</v>
      </c>
      <c r="X4" s="419" t="s">
        <v>422</v>
      </c>
      <c r="Y4" s="419"/>
      <c r="Z4" s="419"/>
      <c r="AB4" s="420" t="s">
        <v>421</v>
      </c>
      <c r="AC4" s="414" t="s">
        <v>426</v>
      </c>
      <c r="AD4" s="414"/>
      <c r="AE4" s="414"/>
      <c r="AG4" s="420" t="s">
        <v>427</v>
      </c>
      <c r="AI4" s="421" t="s">
        <v>428</v>
      </c>
      <c r="AK4" s="421" t="s">
        <v>429</v>
      </c>
      <c r="AM4" s="419" t="s">
        <v>430</v>
      </c>
      <c r="AN4" s="419"/>
      <c r="AO4" s="419"/>
      <c r="AQ4" s="414" t="s">
        <v>433</v>
      </c>
      <c r="AR4" s="414"/>
      <c r="AS4" s="414"/>
    </row>
    <row r="5" spans="1:45" s="270" customFormat="1" ht="18" customHeight="1">
      <c r="A5" s="427"/>
      <c r="B5" s="438"/>
      <c r="C5" s="436"/>
      <c r="D5" s="431"/>
      <c r="E5" s="433"/>
      <c r="F5" s="445"/>
      <c r="G5" s="431"/>
      <c r="H5" s="447"/>
      <c r="I5" s="448"/>
      <c r="J5" s="429"/>
      <c r="K5" s="318" t="s">
        <v>414</v>
      </c>
      <c r="L5" s="318" t="s">
        <v>415</v>
      </c>
      <c r="M5" s="442"/>
      <c r="N5" s="314" t="s">
        <v>414</v>
      </c>
      <c r="O5" s="314" t="s">
        <v>415</v>
      </c>
      <c r="P5" s="425"/>
      <c r="Q5" s="416"/>
      <c r="R5" s="423"/>
      <c r="S5" s="423"/>
      <c r="T5" s="416"/>
      <c r="U5" s="418"/>
      <c r="V5" s="272"/>
      <c r="W5" s="418"/>
      <c r="X5" s="288" t="s">
        <v>423</v>
      </c>
      <c r="Y5" s="288" t="s">
        <v>424</v>
      </c>
      <c r="Z5" s="288" t="s">
        <v>425</v>
      </c>
      <c r="AB5" s="420"/>
      <c r="AC5" s="289" t="s">
        <v>423</v>
      </c>
      <c r="AD5" s="289" t="s">
        <v>424</v>
      </c>
      <c r="AE5" s="289" t="s">
        <v>425</v>
      </c>
      <c r="AG5" s="420"/>
      <c r="AI5" s="420"/>
      <c r="AK5" s="420"/>
      <c r="AM5" s="289" t="s">
        <v>431</v>
      </c>
      <c r="AN5" s="289" t="s">
        <v>432</v>
      </c>
      <c r="AO5" s="289" t="s">
        <v>425</v>
      </c>
      <c r="AQ5" s="289" t="s">
        <v>431</v>
      </c>
      <c r="AR5" s="289" t="s">
        <v>432</v>
      </c>
      <c r="AS5" s="289" t="s">
        <v>425</v>
      </c>
    </row>
    <row r="6" spans="1:45" ht="50.1" customHeight="1">
      <c r="A6" s="209" t="s">
        <v>434</v>
      </c>
      <c r="B6" s="228"/>
      <c r="C6" s="228"/>
      <c r="D6" s="228"/>
      <c r="E6" s="239"/>
      <c r="F6" s="228"/>
      <c r="G6" s="298"/>
      <c r="H6" s="267">
        <f t="shared" ref="H6:P6" si="0">SUBTOTAL(9,H7:H72)</f>
        <v>0</v>
      </c>
      <c r="I6" s="267">
        <f t="shared" si="0"/>
        <v>0</v>
      </c>
      <c r="J6" s="267">
        <f t="shared" si="0"/>
        <v>0</v>
      </c>
      <c r="K6" s="267">
        <f t="shared" si="0"/>
        <v>0</v>
      </c>
      <c r="L6" s="267">
        <f t="shared" si="0"/>
        <v>0</v>
      </c>
      <c r="M6" s="268">
        <f t="shared" si="0"/>
        <v>0</v>
      </c>
      <c r="N6" s="267">
        <f t="shared" si="0"/>
        <v>0</v>
      </c>
      <c r="O6" s="267">
        <f t="shared" si="0"/>
        <v>0</v>
      </c>
      <c r="P6" s="267">
        <f t="shared" si="0"/>
        <v>0</v>
      </c>
      <c r="Q6" s="220"/>
      <c r="R6" s="296"/>
      <c r="S6" s="296"/>
      <c r="T6" s="228"/>
      <c r="U6" s="207"/>
      <c r="W6" s="207"/>
      <c r="X6" s="208">
        <f>SUBTOTAL(9,X7:X72)</f>
        <v>0</v>
      </c>
      <c r="Y6" s="208">
        <f>SUBTOTAL(9,Y7:Y72)</f>
        <v>0</v>
      </c>
      <c r="Z6" s="209" t="str">
        <f t="shared" ref="Z6" si="1">IF(SUM($K6:$L6)=SUM($X6:$Y6),"OK","검토")</f>
        <v>OK</v>
      </c>
      <c r="AB6" s="207"/>
      <c r="AC6" s="208">
        <f>SUBTOTAL(9,AC7:AC72)</f>
        <v>0</v>
      </c>
      <c r="AD6" s="208">
        <f>SUBTOTAL(9,AD7:AD72)</f>
        <v>0</v>
      </c>
      <c r="AE6" s="209" t="str">
        <f>IF(SUM($K6:$L6)=SUM($X6:$Y6),"OK","검토")</f>
        <v>OK</v>
      </c>
      <c r="AG6" s="207"/>
      <c r="AI6" s="207"/>
      <c r="AK6" s="207"/>
      <c r="AM6" s="208">
        <f>SUBTOTAL(9,AM7:AM72)</f>
        <v>0</v>
      </c>
      <c r="AN6" s="208">
        <f>SUBTOTAL(9,AN7:AN72)</f>
        <v>0</v>
      </c>
      <c r="AO6" s="206" t="str">
        <f>IF(COUNTIF(AO7:AO72,"@@")&gt;0,"@@","OK")</f>
        <v>OK</v>
      </c>
      <c r="AQ6" s="208">
        <f>SUBTOTAL(9,AQ7:AQ72)</f>
        <v>0</v>
      </c>
      <c r="AR6" s="208">
        <f>SUBTOTAL(9,AR7:AR72)</f>
        <v>0</v>
      </c>
      <c r="AS6" s="206" t="str">
        <f>IF(COUNTIF(AS7:AS72,"@@")&gt;0,"@@","OK")</f>
        <v>OK</v>
      </c>
    </row>
    <row r="7" spans="1:45" ht="60" customHeight="1">
      <c r="A7" s="210"/>
      <c r="B7" s="211" t="str">
        <f>IF(C7="","",VLOOKUP(C7,구분표!$A$3:$C$214,3,))</f>
        <v/>
      </c>
      <c r="C7" s="382"/>
      <c r="D7" s="383"/>
      <c r="E7" s="384"/>
      <c r="F7" s="383"/>
      <c r="G7" s="385"/>
      <c r="H7" s="386"/>
      <c r="I7" s="386"/>
      <c r="J7" s="316" t="str">
        <f>IF(D7="","",H7-I7)</f>
        <v/>
      </c>
      <c r="K7" s="216"/>
      <c r="L7" s="217"/>
      <c r="M7" s="218">
        <f>H7+K7+L7</f>
        <v>0</v>
      </c>
      <c r="N7" s="216"/>
      <c r="O7" s="217"/>
      <c r="P7" s="269">
        <f>H7+N7+O7</f>
        <v>0</v>
      </c>
      <c r="Q7" s="220" t="str">
        <f>IF(AND((M7=0),(P7&gt;0)),"O",IF(AND((K7&lt;0),(M7-P7&lt;0)),"O","X"))</f>
        <v>X</v>
      </c>
      <c r="R7" s="354"/>
      <c r="S7" s="328"/>
      <c r="T7" s="262"/>
      <c r="U7" s="221"/>
      <c r="W7" s="221"/>
      <c r="X7" s="216">
        <f t="shared" ref="X7:X19" si="2">IF($W7&lt;&gt;"도비",IF($U7="국도비","직접입력",SUM($K7:$L7)),)</f>
        <v>0</v>
      </c>
      <c r="Y7" s="216">
        <f t="shared" ref="Y7:Y19" si="3">IF($W7="도비",SUM($K7:$L7),IF($U7="국도비","직접입력",SUM($K7:$L7)-$X7))</f>
        <v>0</v>
      </c>
      <c r="Z7" s="221" t="str">
        <f t="shared" ref="Z7:Z70" si="4">IF(SUM($K7:$L7)=SUM($X7:$Y7),"OK","검토")</f>
        <v>OK</v>
      </c>
      <c r="AB7" s="221"/>
      <c r="AC7" s="216">
        <f t="shared" ref="AC7:AC20" si="5">IF($W7&lt;&gt;"도비",IF($U7="국도비","직접입력",SUM($N7:$O7)),)</f>
        <v>0</v>
      </c>
      <c r="AD7" s="216">
        <f t="shared" ref="AD7:AD20" si="6">IF($W7="도비",SUM(N7:O7),IF($U7="국도비","직접입력",SUM(N7:O7)-AC7))</f>
        <v>0</v>
      </c>
      <c r="AE7" s="221" t="str">
        <f t="shared" ref="AE7:AE20" si="7">IF(SUM(N7:O7)=SUM(AC7:AD7),"OK","검토")</f>
        <v>OK</v>
      </c>
      <c r="AG7" s="221" t="str">
        <f>IF(AI7="","",IF(W7="도비","세입없음",CONCATENATE(AI7,"-",COUNTIF($AI$7:AI7,AI7))))</f>
        <v/>
      </c>
      <c r="AI7" s="221" t="str">
        <f t="array" ref="AI7">IF(C7="","",INDEX(구분표!$I$2:$I$311, MATCH(1,(구분표!$E$2:$E$311='2추일입'!B7)*(구분표!$F$2:$F$311='2추일입'!C7)*(구분표!$G$2:$G$311='2추일입'!A7),0)))</f>
        <v/>
      </c>
      <c r="AK7" s="221"/>
      <c r="AM7" s="216">
        <f>IF(AG7="",0,SUMIFS('2추일출'!$Z$6:$Z$238,'2추일출'!$AI$6:$AI$238,'2추일입'!$AG7))</f>
        <v>0</v>
      </c>
      <c r="AN7" s="216" t="str">
        <f>IF(AG7="","",COUNTIFS('2추일출'!$AI$6:$AI$238,'2추일입'!AG7))</f>
        <v/>
      </c>
      <c r="AO7" s="221" t="str">
        <f t="shared" ref="AO7:AO70" si="8">IF(X7=AM7,"OK","@@")</f>
        <v>OK</v>
      </c>
      <c r="AQ7" s="216">
        <f>IF(AG7="",0,SUMIFS('2추일출'!$AE$6:$AE$238,'2추일출'!$AI$6:$AI$238,'2추일입'!$AG7))</f>
        <v>0</v>
      </c>
      <c r="AR7" s="216" t="str">
        <f>IF(AG7="","",COUNTIFS('2추일출'!$AI$6:$AI$238,AG7))</f>
        <v/>
      </c>
      <c r="AS7" s="221" t="str">
        <f t="shared" ref="AS7:AS70" si="9">IF(AC7=AQ7,"OK","@@")</f>
        <v>OK</v>
      </c>
    </row>
    <row r="8" spans="1:45" ht="60" customHeight="1">
      <c r="A8" s="321"/>
      <c r="B8" s="322" t="str">
        <f>IF(C8="","",VLOOKUP(C8,구분표!$A$3:$C$214,3,))</f>
        <v/>
      </c>
      <c r="C8" s="387"/>
      <c r="D8" s="383"/>
      <c r="E8" s="384"/>
      <c r="F8" s="383"/>
      <c r="G8" s="385"/>
      <c r="H8" s="386"/>
      <c r="I8" s="386"/>
      <c r="J8" s="316" t="str">
        <f t="shared" ref="J8:J71" si="10">IF(D8="","",H8-I8)</f>
        <v/>
      </c>
      <c r="K8" s="216"/>
      <c r="L8" s="217"/>
      <c r="M8" s="218">
        <f t="shared" ref="M8:M71" si="11">H8+K8+L8</f>
        <v>0</v>
      </c>
      <c r="N8" s="216"/>
      <c r="O8" s="217"/>
      <c r="P8" s="269">
        <f t="shared" ref="P8:P71" si="12">H8+N8+O8</f>
        <v>0</v>
      </c>
      <c r="Q8" s="220" t="str">
        <f t="shared" ref="Q8:Q71" si="13">IF(AND((M8=0),(P8&gt;0)),"O",IF(AND((K8&lt;0),(M8-P8&lt;0)),"O","X"))</f>
        <v>X</v>
      </c>
      <c r="R8" s="323"/>
      <c r="S8" s="328"/>
      <c r="T8" s="262"/>
      <c r="U8" s="221"/>
      <c r="W8" s="221"/>
      <c r="X8" s="216">
        <f t="shared" si="2"/>
        <v>0</v>
      </c>
      <c r="Y8" s="216">
        <f t="shared" si="3"/>
        <v>0</v>
      </c>
      <c r="Z8" s="221" t="str">
        <f t="shared" si="4"/>
        <v>OK</v>
      </c>
      <c r="AB8" s="221"/>
      <c r="AC8" s="216">
        <f t="shared" si="5"/>
        <v>0</v>
      </c>
      <c r="AD8" s="216">
        <f t="shared" si="6"/>
        <v>0</v>
      </c>
      <c r="AE8" s="221" t="str">
        <f t="shared" si="7"/>
        <v>OK</v>
      </c>
      <c r="AG8" s="221" t="str">
        <f>IF(AI8="","",IF(W8="도비","세입없음",CONCATENATE(AI8,"-",COUNTIF($AI$7:AI8,AI8))))</f>
        <v/>
      </c>
      <c r="AI8" s="221" t="str">
        <f t="array" ref="AI8">IF(C8="","",INDEX(구분표!$I$2:$I$311, MATCH(1,(구분표!$E$2:$E$311='2추일입'!B8)*(구분표!$F$2:$F$311='2추일입'!C8)*(구분표!$G$2:$G$311='2추일입'!A8),0)))</f>
        <v/>
      </c>
      <c r="AK8" s="221"/>
      <c r="AM8" s="216">
        <f>IF(AG8="",0,SUMIFS('2추일출'!$Z$6:$Z$238,'2추일출'!$AI$6:$AI$238,'2추일입'!$AG8))</f>
        <v>0</v>
      </c>
      <c r="AN8" s="216" t="str">
        <f>IF(AG8="","",COUNTIFS('2추일출'!$AI$6:$AI$238,'2추일입'!AG8))</f>
        <v/>
      </c>
      <c r="AO8" s="221" t="str">
        <f t="shared" si="8"/>
        <v>OK</v>
      </c>
      <c r="AQ8" s="216">
        <f>IF(AG8="",0,SUMIFS('2추일출'!$AE$6:$AE$238,'2추일출'!$AI$6:$AI$238,'2추일입'!$AG8))</f>
        <v>0</v>
      </c>
      <c r="AR8" s="216" t="str">
        <f>IF(AG8="","",COUNTIFS('2추일출'!$AI$6:$AI$238,AG8))</f>
        <v/>
      </c>
      <c r="AS8" s="221" t="str">
        <f t="shared" si="9"/>
        <v>OK</v>
      </c>
    </row>
    <row r="9" spans="1:45" ht="60" customHeight="1">
      <c r="A9" s="210"/>
      <c r="B9" s="322" t="str">
        <f>IF(C9="","",VLOOKUP(C9,구분표!$A$3:$C$214,3,))</f>
        <v/>
      </c>
      <c r="C9" s="382"/>
      <c r="D9" s="383"/>
      <c r="E9" s="383"/>
      <c r="F9" s="384"/>
      <c r="G9" s="385"/>
      <c r="H9" s="386"/>
      <c r="I9" s="386"/>
      <c r="J9" s="316" t="str">
        <f>IF(D9="","",H9-I9)</f>
        <v/>
      </c>
      <c r="K9" s="216"/>
      <c r="L9" s="217"/>
      <c r="M9" s="218">
        <f t="shared" si="11"/>
        <v>0</v>
      </c>
      <c r="N9" s="216"/>
      <c r="O9" s="217"/>
      <c r="P9" s="269">
        <f t="shared" si="12"/>
        <v>0</v>
      </c>
      <c r="Q9" s="220" t="str">
        <f t="shared" si="13"/>
        <v>X</v>
      </c>
      <c r="R9" s="328"/>
      <c r="S9" s="323"/>
      <c r="T9" s="262"/>
      <c r="U9" s="221"/>
      <c r="W9" s="221"/>
      <c r="X9" s="216">
        <f t="shared" si="2"/>
        <v>0</v>
      </c>
      <c r="Y9" s="216">
        <f t="shared" si="3"/>
        <v>0</v>
      </c>
      <c r="Z9" s="221" t="str">
        <f t="shared" si="4"/>
        <v>OK</v>
      </c>
      <c r="AB9" s="221"/>
      <c r="AC9" s="216">
        <f t="shared" si="5"/>
        <v>0</v>
      </c>
      <c r="AD9" s="216">
        <f t="shared" si="6"/>
        <v>0</v>
      </c>
      <c r="AE9" s="221" t="str">
        <f t="shared" si="7"/>
        <v>OK</v>
      </c>
      <c r="AG9" s="221" t="str">
        <f>IF(AI9="","",IF(W9="도비","세입없음",CONCATENATE(AI9,"-",COUNTIF($AI$7:AI9,AI9))))</f>
        <v/>
      </c>
      <c r="AI9" s="221" t="str">
        <f t="array" ref="AI9">IF(C9="","",INDEX(구분표!$I$2:$I$311, MATCH(1,(구분표!$E$2:$E$311='2추일입'!B9)*(구분표!$F$2:$F$311='2추일입'!C9)*(구분표!$G$2:$G$311='2추일입'!A9),0)))</f>
        <v/>
      </c>
      <c r="AK9" s="221"/>
      <c r="AM9" s="216">
        <f>IF(AG9="",0,SUMIFS('2추일출'!$Z$6:$Z$238,'2추일출'!$AI$6:$AI$238,'2추일입'!$AG9))</f>
        <v>0</v>
      </c>
      <c r="AN9" s="216" t="str">
        <f>IF(AG9="","",COUNTIFS('2추일출'!$AI$6:$AI$238,'2추일입'!AG9))</f>
        <v/>
      </c>
      <c r="AO9" s="221" t="str">
        <f t="shared" si="8"/>
        <v>OK</v>
      </c>
      <c r="AQ9" s="216">
        <f>IF(AG9="",0,SUMIFS('2추일출'!$AE$6:$AE$238,'2추일출'!$AI$6:$AI$238,'2추일입'!$AG9))</f>
        <v>0</v>
      </c>
      <c r="AR9" s="216" t="str">
        <f>IF(AG9="","",COUNTIFS('2추일출'!$AI$6:$AI$238,AG9))</f>
        <v/>
      </c>
      <c r="AS9" s="221" t="str">
        <f t="shared" si="9"/>
        <v>OK</v>
      </c>
    </row>
    <row r="10" spans="1:45" ht="60" customHeight="1">
      <c r="A10" s="321"/>
      <c r="B10" s="322" t="str">
        <f>IF(C10="","",VLOOKUP(C10,구분표!$A$3:$C$214,3,))</f>
        <v/>
      </c>
      <c r="C10" s="382"/>
      <c r="D10" s="383"/>
      <c r="E10" s="384"/>
      <c r="F10" s="324"/>
      <c r="G10" s="385"/>
      <c r="H10" s="386"/>
      <c r="I10" s="386"/>
      <c r="J10" s="316" t="str">
        <f t="shared" si="10"/>
        <v/>
      </c>
      <c r="K10" s="216"/>
      <c r="L10" s="217"/>
      <c r="M10" s="218">
        <f t="shared" si="11"/>
        <v>0</v>
      </c>
      <c r="N10" s="216"/>
      <c r="O10" s="217"/>
      <c r="P10" s="269">
        <f t="shared" si="12"/>
        <v>0</v>
      </c>
      <c r="Q10" s="220" t="str">
        <f t="shared" si="13"/>
        <v>X</v>
      </c>
      <c r="R10" s="328"/>
      <c r="S10" s="323"/>
      <c r="T10" s="262"/>
      <c r="U10" s="221"/>
      <c r="W10" s="221"/>
      <c r="X10" s="216">
        <f t="shared" si="2"/>
        <v>0</v>
      </c>
      <c r="Y10" s="216">
        <f t="shared" si="3"/>
        <v>0</v>
      </c>
      <c r="Z10" s="221" t="str">
        <f t="shared" si="4"/>
        <v>OK</v>
      </c>
      <c r="AB10" s="221"/>
      <c r="AC10" s="216">
        <f t="shared" si="5"/>
        <v>0</v>
      </c>
      <c r="AD10" s="216">
        <f t="shared" si="6"/>
        <v>0</v>
      </c>
      <c r="AE10" s="221" t="str">
        <f t="shared" si="7"/>
        <v>OK</v>
      </c>
      <c r="AG10" s="221" t="str">
        <f>IF(AI10="","",IF(W10="도비","세입없음",CONCATENATE(AI10,"-",COUNTIF($AI$7:AI10,AI10))))</f>
        <v/>
      </c>
      <c r="AI10" s="221" t="str">
        <f t="array" ref="AI10">IF(C10="","",INDEX(구분표!$I$2:$I$311, MATCH(1,(구분표!$E$2:$E$311='2추일입'!B10)*(구분표!$F$2:$F$311='2추일입'!C10)*(구분표!$G$2:$G$311='2추일입'!A10),0)))</f>
        <v/>
      </c>
      <c r="AK10" s="221"/>
      <c r="AM10" s="216">
        <f>IF(AG10="",0,SUMIFS('2추일출'!$Z$6:$Z$238,'2추일출'!$AI$6:$AI$238,'2추일입'!$AG10))</f>
        <v>0</v>
      </c>
      <c r="AN10" s="216" t="str">
        <f>IF(AG10="","",COUNTIFS('2추일출'!$AI$6:$AI$238,'2추일입'!AG10))</f>
        <v/>
      </c>
      <c r="AO10" s="221" t="str">
        <f t="shared" si="8"/>
        <v>OK</v>
      </c>
      <c r="AQ10" s="216">
        <f>IF(AG10="",0,SUMIFS('2추일출'!$AE$6:$AE$238,'2추일출'!$AI$6:$AI$238,'2추일입'!$AG10))</f>
        <v>0</v>
      </c>
      <c r="AR10" s="216" t="str">
        <f>IF(AG10="","",COUNTIFS('2추일출'!$AI$6:$AI$238,AG10))</f>
        <v/>
      </c>
      <c r="AS10" s="221" t="str">
        <f t="shared" si="9"/>
        <v>OK</v>
      </c>
    </row>
    <row r="11" spans="1:45" ht="60" customHeight="1">
      <c r="A11" s="321"/>
      <c r="B11" s="322" t="str">
        <f>IF(C11="","",VLOOKUP(C11,구분표!$A$3:$C$214,3,))</f>
        <v/>
      </c>
      <c r="C11" s="382"/>
      <c r="D11" s="383"/>
      <c r="E11" s="384"/>
      <c r="F11" s="383"/>
      <c r="G11" s="385"/>
      <c r="H11" s="386"/>
      <c r="I11" s="386"/>
      <c r="J11" s="316" t="str">
        <f t="shared" si="10"/>
        <v/>
      </c>
      <c r="K11" s="216"/>
      <c r="L11" s="217"/>
      <c r="M11" s="218">
        <f t="shared" si="11"/>
        <v>0</v>
      </c>
      <c r="N11" s="216"/>
      <c r="O11" s="217"/>
      <c r="P11" s="269">
        <f t="shared" si="12"/>
        <v>0</v>
      </c>
      <c r="Q11" s="220" t="str">
        <f t="shared" si="13"/>
        <v>X</v>
      </c>
      <c r="R11" s="262"/>
      <c r="S11" s="328"/>
      <c r="T11" s="262"/>
      <c r="U11" s="221"/>
      <c r="W11" s="221"/>
      <c r="X11" s="216">
        <f t="shared" si="2"/>
        <v>0</v>
      </c>
      <c r="Y11" s="216">
        <f t="shared" si="3"/>
        <v>0</v>
      </c>
      <c r="Z11" s="221" t="str">
        <f t="shared" si="4"/>
        <v>OK</v>
      </c>
      <c r="AB11" s="221"/>
      <c r="AC11" s="216">
        <f t="shared" si="5"/>
        <v>0</v>
      </c>
      <c r="AD11" s="216">
        <f t="shared" si="6"/>
        <v>0</v>
      </c>
      <c r="AE11" s="221" t="str">
        <f t="shared" si="7"/>
        <v>OK</v>
      </c>
      <c r="AG11" s="221" t="str">
        <f>IF(AI11="","",IF(W11="도비","세입없음",CONCATENATE(AI11,"-",COUNTIF($AI$7:AI11,AI11))))</f>
        <v/>
      </c>
      <c r="AI11" s="221" t="str">
        <f t="array" ref="AI11">IF(C11="","",INDEX(구분표!$I$2:$I$311, MATCH(1,(구분표!$E$2:$E$311='2추일입'!B11)*(구분표!$F$2:$F$311='2추일입'!C11)*(구분표!$G$2:$G$311='2추일입'!A11),0)))</f>
        <v/>
      </c>
      <c r="AK11" s="221"/>
      <c r="AM11" s="216">
        <f>IF(AG11="",0,SUMIFS('2추일출'!$Z$6:$Z$238,'2추일출'!$AI$6:$AI$238,'2추일입'!$AG11))</f>
        <v>0</v>
      </c>
      <c r="AN11" s="216" t="str">
        <f>IF(AG11="","",COUNTIFS('2추일출'!$AI$6:$AI$238,'2추일입'!AG11))</f>
        <v/>
      </c>
      <c r="AO11" s="221" t="str">
        <f t="shared" si="8"/>
        <v>OK</v>
      </c>
      <c r="AQ11" s="216">
        <f>IF(AG11="",0,SUMIFS('2추일출'!$AE$6:$AE$238,'2추일출'!$AI$6:$AI$238,'2추일입'!$AG11))</f>
        <v>0</v>
      </c>
      <c r="AR11" s="216" t="str">
        <f>IF(AG11="","",COUNTIFS('2추일출'!$AI$6:$AI$238,AG11))</f>
        <v/>
      </c>
      <c r="AS11" s="221" t="str">
        <f t="shared" si="9"/>
        <v>OK</v>
      </c>
    </row>
    <row r="12" spans="1:45" ht="60" customHeight="1">
      <c r="A12" s="321"/>
      <c r="B12" s="322" t="str">
        <f>IF(C12="","",VLOOKUP(C12,구분표!$A$3:$C$214,3,))</f>
        <v/>
      </c>
      <c r="C12" s="387"/>
      <c r="D12" s="383"/>
      <c r="E12" s="384"/>
      <c r="F12" s="383"/>
      <c r="G12" s="385"/>
      <c r="H12" s="386"/>
      <c r="I12" s="386"/>
      <c r="J12" s="316" t="str">
        <f t="shared" si="10"/>
        <v/>
      </c>
      <c r="K12" s="216"/>
      <c r="L12" s="217"/>
      <c r="M12" s="218">
        <f t="shared" si="11"/>
        <v>0</v>
      </c>
      <c r="N12" s="216"/>
      <c r="O12" s="217"/>
      <c r="P12" s="269">
        <f t="shared" si="12"/>
        <v>0</v>
      </c>
      <c r="Q12" s="220" t="str">
        <f t="shared" si="13"/>
        <v>X</v>
      </c>
      <c r="R12" s="262"/>
      <c r="S12" s="328"/>
      <c r="T12" s="262"/>
      <c r="U12" s="221"/>
      <c r="W12" s="221"/>
      <c r="X12" s="216">
        <f t="shared" si="2"/>
        <v>0</v>
      </c>
      <c r="Y12" s="216">
        <f t="shared" si="3"/>
        <v>0</v>
      </c>
      <c r="Z12" s="221" t="str">
        <f t="shared" si="4"/>
        <v>OK</v>
      </c>
      <c r="AB12" s="221"/>
      <c r="AC12" s="216">
        <f t="shared" si="5"/>
        <v>0</v>
      </c>
      <c r="AD12" s="216">
        <f t="shared" si="6"/>
        <v>0</v>
      </c>
      <c r="AE12" s="221" t="str">
        <f t="shared" si="7"/>
        <v>OK</v>
      </c>
      <c r="AG12" s="221" t="str">
        <f>IF(AI12="","",IF(W12="도비","세입없음",CONCATENATE(AI12,"-",COUNTIF($AI$7:AI12,AI12))))</f>
        <v/>
      </c>
      <c r="AI12" s="221" t="str">
        <f t="array" ref="AI12">IF(C12="","",INDEX(구분표!$I$2:$I$311, MATCH(1,(구분표!$E$2:$E$311='2추일입'!B12)*(구분표!$F$2:$F$311='2추일입'!C12)*(구분표!$G$2:$G$311='2추일입'!A12),0)))</f>
        <v/>
      </c>
      <c r="AK12" s="221"/>
      <c r="AM12" s="216">
        <f>IF(AG12="",0,SUMIFS('2추일출'!$Z$6:$Z$238,'2추일출'!$AI$6:$AI$238,'2추일입'!$AG12))</f>
        <v>0</v>
      </c>
      <c r="AN12" s="216" t="str">
        <f>IF(AG12="","",COUNTIFS('2추일출'!$AI$6:$AI$238,'2추일입'!AG12))</f>
        <v/>
      </c>
      <c r="AO12" s="221" t="str">
        <f t="shared" si="8"/>
        <v>OK</v>
      </c>
      <c r="AQ12" s="216">
        <f>IF(AG12="",0,SUMIFS('2추일출'!$AE$6:$AE$238,'2추일출'!$AI$6:$AI$238,'2추일입'!$AG12))</f>
        <v>0</v>
      </c>
      <c r="AR12" s="216" t="str">
        <f>IF(AG12="","",COUNTIFS('2추일출'!$AI$6:$AI$238,AG12))</f>
        <v/>
      </c>
      <c r="AS12" s="221" t="str">
        <f t="shared" si="9"/>
        <v>OK</v>
      </c>
    </row>
    <row r="13" spans="1:45" ht="60" customHeight="1">
      <c r="A13" s="321"/>
      <c r="B13" s="322" t="str">
        <f>IF(C13="","",VLOOKUP(C13,구분표!$A$3:$C$214,3,))</f>
        <v/>
      </c>
      <c r="C13" s="382"/>
      <c r="D13" s="383"/>
      <c r="E13" s="383"/>
      <c r="F13" s="384"/>
      <c r="G13" s="385"/>
      <c r="H13" s="386"/>
      <c r="I13" s="386"/>
      <c r="J13" s="316" t="str">
        <f t="shared" si="10"/>
        <v/>
      </c>
      <c r="K13" s="216"/>
      <c r="L13" s="217"/>
      <c r="M13" s="218">
        <f t="shared" si="11"/>
        <v>0</v>
      </c>
      <c r="N13" s="216"/>
      <c r="O13" s="217"/>
      <c r="P13" s="269">
        <f t="shared" si="12"/>
        <v>0</v>
      </c>
      <c r="Q13" s="220" t="str">
        <f t="shared" si="13"/>
        <v>X</v>
      </c>
      <c r="R13" s="262"/>
      <c r="S13" s="328"/>
      <c r="T13" s="262"/>
      <c r="U13" s="221"/>
      <c r="W13" s="221"/>
      <c r="X13" s="216">
        <f t="shared" si="2"/>
        <v>0</v>
      </c>
      <c r="Y13" s="216">
        <f t="shared" si="3"/>
        <v>0</v>
      </c>
      <c r="Z13" s="221" t="str">
        <f t="shared" si="4"/>
        <v>OK</v>
      </c>
      <c r="AB13" s="221"/>
      <c r="AC13" s="216">
        <f t="shared" si="5"/>
        <v>0</v>
      </c>
      <c r="AD13" s="216">
        <f t="shared" si="6"/>
        <v>0</v>
      </c>
      <c r="AE13" s="221" t="str">
        <f t="shared" si="7"/>
        <v>OK</v>
      </c>
      <c r="AG13" s="221" t="str">
        <f>IF(AI13="","",IF(W13="도비","세입없음",CONCATENATE(AI13,"-",COUNTIF($AI$7:AI13,AI13))))</f>
        <v/>
      </c>
      <c r="AI13" s="221" t="str">
        <f t="array" ref="AI13">IF(C13="","",INDEX(구분표!$I$2:$I$311, MATCH(1,(구분표!$E$2:$E$311='2추일입'!B13)*(구분표!$F$2:$F$311='2추일입'!C13)*(구분표!$G$2:$G$311='2추일입'!A13),0)))</f>
        <v/>
      </c>
      <c r="AK13" s="221"/>
      <c r="AM13" s="216">
        <f>IF(AG13="",0,SUMIFS('2추일출'!$Z$6:$Z$238,'2추일출'!$AI$6:$AI$238,'2추일입'!$AG13))</f>
        <v>0</v>
      </c>
      <c r="AN13" s="216" t="str">
        <f>IF(AG13="","",COUNTIFS('2추일출'!$AI$6:$AI$238,'2추일입'!AG13))</f>
        <v/>
      </c>
      <c r="AO13" s="221" t="str">
        <f t="shared" si="8"/>
        <v>OK</v>
      </c>
      <c r="AQ13" s="216">
        <f>IF(AG13="",0,SUMIFS('2추일출'!$AE$6:$AE$238,'2추일출'!$AI$6:$AI$238,'2추일입'!$AG13))</f>
        <v>0</v>
      </c>
      <c r="AR13" s="216" t="str">
        <f>IF(AG13="","",COUNTIFS('2추일출'!$AI$6:$AI$238,AG13))</f>
        <v/>
      </c>
      <c r="AS13" s="221" t="str">
        <f t="shared" si="9"/>
        <v>OK</v>
      </c>
    </row>
    <row r="14" spans="1:45" ht="60" customHeight="1">
      <c r="A14" s="210"/>
      <c r="B14" s="322" t="str">
        <f>IF(C14="","",VLOOKUP(C14,구분표!$A$3:$C$214,3,))</f>
        <v/>
      </c>
      <c r="C14" s="382"/>
      <c r="D14" s="383"/>
      <c r="E14" s="384"/>
      <c r="F14" s="324"/>
      <c r="G14" s="385"/>
      <c r="H14" s="386"/>
      <c r="I14" s="386"/>
      <c r="J14" s="316" t="str">
        <f t="shared" si="10"/>
        <v/>
      </c>
      <c r="K14" s="216"/>
      <c r="L14" s="217"/>
      <c r="M14" s="218">
        <f t="shared" si="11"/>
        <v>0</v>
      </c>
      <c r="N14" s="273"/>
      <c r="O14" s="219"/>
      <c r="P14" s="269">
        <f t="shared" si="12"/>
        <v>0</v>
      </c>
      <c r="Q14" s="220" t="str">
        <f t="shared" si="13"/>
        <v>X</v>
      </c>
      <c r="R14" s="220"/>
      <c r="S14" s="220"/>
      <c r="T14" s="262"/>
      <c r="U14" s="221"/>
      <c r="W14" s="221"/>
      <c r="X14" s="216">
        <f t="shared" si="2"/>
        <v>0</v>
      </c>
      <c r="Y14" s="216">
        <f t="shared" si="3"/>
        <v>0</v>
      </c>
      <c r="Z14" s="221" t="str">
        <f t="shared" si="4"/>
        <v>OK</v>
      </c>
      <c r="AB14" s="221"/>
      <c r="AC14" s="216">
        <f t="shared" si="5"/>
        <v>0</v>
      </c>
      <c r="AD14" s="216">
        <f t="shared" si="6"/>
        <v>0</v>
      </c>
      <c r="AE14" s="221" t="str">
        <f t="shared" si="7"/>
        <v>OK</v>
      </c>
      <c r="AG14" s="221" t="str">
        <f>IF(AI14="","",IF(W14="도비","세입없음",CONCATENATE(AI14,"-",COUNTIF($AI$7:AI14,AI14))))</f>
        <v/>
      </c>
      <c r="AI14" s="221" t="str">
        <f t="array" ref="AI14">IF(C14="","",INDEX(구분표!$I$2:$I$311, MATCH(1,(구분표!$E$2:$E$311='2추일입'!B14)*(구분표!$F$2:$F$311='2추일입'!C14)*(구분표!$G$2:$G$311='2추일입'!A14),0)))</f>
        <v/>
      </c>
      <c r="AK14" s="221"/>
      <c r="AM14" s="216">
        <f>IF(AG14="",0,SUMIFS('2추일출'!$Z$6:$Z$238,'2추일출'!$AI$6:$AI$238,'2추일입'!$AG14))</f>
        <v>0</v>
      </c>
      <c r="AN14" s="216" t="str">
        <f>IF(AG14="","",COUNTIFS('2추일출'!$AI$6:$AI$238,'2추일입'!AG14))</f>
        <v/>
      </c>
      <c r="AO14" s="221" t="str">
        <f t="shared" si="8"/>
        <v>OK</v>
      </c>
      <c r="AQ14" s="216">
        <f>IF(AG14="",0,SUMIFS('2추일출'!$AE$6:$AE$238,'2추일출'!$AI$6:$AI$238,'2추일입'!$AG14))</f>
        <v>0</v>
      </c>
      <c r="AR14" s="216" t="str">
        <f>IF(AG14="","",COUNTIFS('2추일출'!$AI$6:$AI$238,AG14))</f>
        <v/>
      </c>
      <c r="AS14" s="221" t="str">
        <f t="shared" si="9"/>
        <v>OK</v>
      </c>
    </row>
    <row r="15" spans="1:45" ht="60" customHeight="1">
      <c r="A15" s="210"/>
      <c r="B15" s="322" t="str">
        <f>IF(C15="","",VLOOKUP(C15,구분표!$A$3:$C$214,3,))</f>
        <v/>
      </c>
      <c r="C15" s="382"/>
      <c r="D15" s="383"/>
      <c r="E15" s="384"/>
      <c r="F15" s="383"/>
      <c r="G15" s="385"/>
      <c r="H15" s="386"/>
      <c r="I15" s="386"/>
      <c r="J15" s="316" t="str">
        <f t="shared" si="10"/>
        <v/>
      </c>
      <c r="K15" s="216"/>
      <c r="L15" s="217"/>
      <c r="M15" s="218">
        <f t="shared" si="11"/>
        <v>0</v>
      </c>
      <c r="N15" s="273"/>
      <c r="O15" s="219"/>
      <c r="P15" s="269">
        <f t="shared" si="12"/>
        <v>0</v>
      </c>
      <c r="Q15" s="220" t="str">
        <f t="shared" si="13"/>
        <v>X</v>
      </c>
      <c r="R15" s="220"/>
      <c r="S15" s="220"/>
      <c r="T15" s="262"/>
      <c r="U15" s="221"/>
      <c r="W15" s="221"/>
      <c r="X15" s="216">
        <f t="shared" si="2"/>
        <v>0</v>
      </c>
      <c r="Y15" s="216">
        <f t="shared" si="3"/>
        <v>0</v>
      </c>
      <c r="Z15" s="221" t="str">
        <f t="shared" si="4"/>
        <v>OK</v>
      </c>
      <c r="AB15" s="221"/>
      <c r="AC15" s="216">
        <f t="shared" si="5"/>
        <v>0</v>
      </c>
      <c r="AD15" s="216">
        <f t="shared" si="6"/>
        <v>0</v>
      </c>
      <c r="AE15" s="221" t="str">
        <f t="shared" si="7"/>
        <v>OK</v>
      </c>
      <c r="AG15" s="221" t="str">
        <f>IF(AI15="","",IF(W15="도비","세입없음",CONCATENATE(AI15,"-",COUNTIF($AI$7:AI15,AI15))))</f>
        <v/>
      </c>
      <c r="AI15" s="221" t="str">
        <f t="array" ref="AI15">IF(C15="","",INDEX(구분표!$I$2:$I$311, MATCH(1,(구분표!$E$2:$E$311='2추일입'!B15)*(구분표!$F$2:$F$311='2추일입'!C15)*(구분표!$G$2:$G$311='2추일입'!A15),0)))</f>
        <v/>
      </c>
      <c r="AK15" s="221"/>
      <c r="AM15" s="216">
        <f>IF(AG15="",0,SUMIFS('2추일출'!$Z$6:$Z$238,'2추일출'!$AI$6:$AI$238,'2추일입'!$AG15))</f>
        <v>0</v>
      </c>
      <c r="AN15" s="216" t="str">
        <f>IF(AG15="","",COUNTIFS('2추일출'!$AI$6:$AI$238,'2추일입'!AG15))</f>
        <v/>
      </c>
      <c r="AO15" s="221" t="str">
        <f t="shared" si="8"/>
        <v>OK</v>
      </c>
      <c r="AQ15" s="216">
        <f>IF(AG15="",0,SUMIFS('2추일출'!$AE$6:$AE$238,'2추일출'!$AI$6:$AI$238,'2추일입'!$AG15))</f>
        <v>0</v>
      </c>
      <c r="AR15" s="216" t="str">
        <f>IF(AG15="","",COUNTIFS('2추일출'!$AI$6:$AI$238,AG15))</f>
        <v/>
      </c>
      <c r="AS15" s="221" t="str">
        <f t="shared" si="9"/>
        <v>OK</v>
      </c>
    </row>
    <row r="16" spans="1:45" ht="60" customHeight="1">
      <c r="A16" s="210"/>
      <c r="B16" s="322" t="str">
        <f>IF(C16="","",VLOOKUP(C16,구분표!$A$3:$C$214,3,))</f>
        <v/>
      </c>
      <c r="C16" s="382"/>
      <c r="D16" s="383"/>
      <c r="E16" s="384"/>
      <c r="F16" s="383"/>
      <c r="G16" s="385"/>
      <c r="H16" s="386"/>
      <c r="I16" s="386"/>
      <c r="J16" s="316" t="str">
        <f t="shared" si="10"/>
        <v/>
      </c>
      <c r="K16" s="216"/>
      <c r="L16" s="217"/>
      <c r="M16" s="218">
        <f t="shared" si="11"/>
        <v>0</v>
      </c>
      <c r="N16" s="273"/>
      <c r="O16" s="219"/>
      <c r="P16" s="269">
        <f t="shared" si="12"/>
        <v>0</v>
      </c>
      <c r="Q16" s="220" t="str">
        <f t="shared" si="13"/>
        <v>X</v>
      </c>
      <c r="R16" s="220"/>
      <c r="S16" s="220"/>
      <c r="T16" s="262"/>
      <c r="U16" s="221"/>
      <c r="W16" s="221"/>
      <c r="X16" s="216">
        <f t="shared" si="2"/>
        <v>0</v>
      </c>
      <c r="Y16" s="216">
        <f t="shared" si="3"/>
        <v>0</v>
      </c>
      <c r="Z16" s="221" t="str">
        <f t="shared" si="4"/>
        <v>OK</v>
      </c>
      <c r="AB16" s="221"/>
      <c r="AC16" s="216">
        <f t="shared" si="5"/>
        <v>0</v>
      </c>
      <c r="AD16" s="216">
        <f t="shared" si="6"/>
        <v>0</v>
      </c>
      <c r="AE16" s="221" t="str">
        <f t="shared" si="7"/>
        <v>OK</v>
      </c>
      <c r="AG16" s="221" t="str">
        <f>IF(AI16="","",IF(W16="도비","세입없음",CONCATENATE(AI16,"-",COUNTIF($AI$7:AI16,AI16))))</f>
        <v/>
      </c>
      <c r="AI16" s="221" t="str">
        <f t="array" ref="AI16">IF(C16="","",INDEX(구분표!$I$2:$I$311, MATCH(1,(구분표!$E$2:$E$311='2추일입'!B16)*(구분표!$F$2:$F$311='2추일입'!C16)*(구분표!$G$2:$G$311='2추일입'!A16),0)))</f>
        <v/>
      </c>
      <c r="AK16" s="221"/>
      <c r="AM16" s="216">
        <f>IF(AG16="",0,SUMIFS('2추일출'!$Z$6:$Z$238,'2추일출'!$AI$6:$AI$238,'2추일입'!$AG16))</f>
        <v>0</v>
      </c>
      <c r="AN16" s="216" t="str">
        <f>IF(AG16="","",COUNTIFS('2추일출'!$AI$6:$AI$238,'2추일입'!AG16))</f>
        <v/>
      </c>
      <c r="AO16" s="221" t="str">
        <f t="shared" si="8"/>
        <v>OK</v>
      </c>
      <c r="AQ16" s="216">
        <f>IF(AG16="",0,SUMIFS('2추일출'!$AE$6:$AE$238,'2추일출'!$AI$6:$AI$238,'2추일입'!$AG16))</f>
        <v>0</v>
      </c>
      <c r="AR16" s="216" t="str">
        <f>IF(AG16="","",COUNTIFS('2추일출'!$AI$6:$AI$238,AG16))</f>
        <v/>
      </c>
      <c r="AS16" s="221" t="str">
        <f t="shared" si="9"/>
        <v>OK</v>
      </c>
    </row>
    <row r="17" spans="1:45" ht="60" customHeight="1">
      <c r="A17" s="210"/>
      <c r="B17" s="322" t="str">
        <f>IF(C17="","",VLOOKUP(C17,구분표!$A$3:$C$214,3,))</f>
        <v/>
      </c>
      <c r="C17" s="382"/>
      <c r="D17" s="383"/>
      <c r="E17" s="384"/>
      <c r="F17" s="383"/>
      <c r="G17" s="385"/>
      <c r="H17" s="386"/>
      <c r="I17" s="386"/>
      <c r="J17" s="316" t="str">
        <f t="shared" si="10"/>
        <v/>
      </c>
      <c r="K17" s="216"/>
      <c r="L17" s="217"/>
      <c r="M17" s="218">
        <f t="shared" si="11"/>
        <v>0</v>
      </c>
      <c r="N17" s="273"/>
      <c r="O17" s="219"/>
      <c r="P17" s="269">
        <f t="shared" si="12"/>
        <v>0</v>
      </c>
      <c r="Q17" s="220" t="str">
        <f t="shared" si="13"/>
        <v>X</v>
      </c>
      <c r="R17" s="220"/>
      <c r="S17" s="220"/>
      <c r="T17" s="262"/>
      <c r="U17" s="221"/>
      <c r="W17" s="221"/>
      <c r="X17" s="216">
        <f t="shared" si="2"/>
        <v>0</v>
      </c>
      <c r="Y17" s="216">
        <f t="shared" si="3"/>
        <v>0</v>
      </c>
      <c r="Z17" s="221" t="str">
        <f t="shared" si="4"/>
        <v>OK</v>
      </c>
      <c r="AB17" s="221"/>
      <c r="AC17" s="216">
        <f t="shared" si="5"/>
        <v>0</v>
      </c>
      <c r="AD17" s="216">
        <f t="shared" si="6"/>
        <v>0</v>
      </c>
      <c r="AE17" s="221" t="str">
        <f t="shared" si="7"/>
        <v>OK</v>
      </c>
      <c r="AG17" s="221" t="str">
        <f>IF(AI17="","",IF(W17="도비","세입없음",CONCATENATE(AI17,"-",COUNTIF($AI$7:AI17,AI17))))</f>
        <v/>
      </c>
      <c r="AI17" s="221" t="str">
        <f t="array" ref="AI17">IF(C17="","",INDEX(구분표!$I$2:$I$311, MATCH(1,(구분표!$E$2:$E$311='2추일입'!B17)*(구분표!$F$2:$F$311='2추일입'!C17)*(구분표!$G$2:$G$311='2추일입'!A17),0)))</f>
        <v/>
      </c>
      <c r="AK17" s="221"/>
      <c r="AM17" s="216">
        <f>IF(AG17="",0,SUMIFS('2추일출'!$Z$6:$Z$238,'2추일출'!$AI$6:$AI$238,'2추일입'!$AG17))</f>
        <v>0</v>
      </c>
      <c r="AN17" s="216" t="str">
        <f>IF(AG17="","",COUNTIFS('2추일출'!$AI$6:$AI$238,'2추일입'!AG17))</f>
        <v/>
      </c>
      <c r="AO17" s="221" t="str">
        <f t="shared" si="8"/>
        <v>OK</v>
      </c>
      <c r="AQ17" s="216">
        <f>IF(AG17="",0,SUMIFS('2추일출'!$AE$6:$AE$238,'2추일출'!$AI$6:$AI$238,'2추일입'!$AG17))</f>
        <v>0</v>
      </c>
      <c r="AR17" s="216" t="str">
        <f>IF(AG17="","",COUNTIFS('2추일출'!$AI$6:$AI$238,AG17))</f>
        <v/>
      </c>
      <c r="AS17" s="221" t="str">
        <f t="shared" si="9"/>
        <v>OK</v>
      </c>
    </row>
    <row r="18" spans="1:45" ht="60" customHeight="1">
      <c r="A18" s="321"/>
      <c r="B18" s="322" t="str">
        <f>IF(C18="","",VLOOKUP(C18,구분표!$A$3:$C$214,3,))</f>
        <v/>
      </c>
      <c r="C18" s="382"/>
      <c r="D18" s="383"/>
      <c r="E18" s="384"/>
      <c r="F18" s="383"/>
      <c r="G18" s="385"/>
      <c r="H18" s="386"/>
      <c r="I18" s="386"/>
      <c r="J18" s="316" t="str">
        <f t="shared" si="10"/>
        <v/>
      </c>
      <c r="K18" s="216"/>
      <c r="L18" s="217"/>
      <c r="M18" s="218">
        <f t="shared" si="11"/>
        <v>0</v>
      </c>
      <c r="N18" s="273"/>
      <c r="O18" s="219"/>
      <c r="P18" s="269">
        <f t="shared" si="12"/>
        <v>0</v>
      </c>
      <c r="Q18" s="220" t="str">
        <f t="shared" si="13"/>
        <v>X</v>
      </c>
      <c r="R18" s="220"/>
      <c r="S18" s="220"/>
      <c r="T18" s="262"/>
      <c r="U18" s="221"/>
      <c r="W18" s="221"/>
      <c r="X18" s="216">
        <f t="shared" si="2"/>
        <v>0</v>
      </c>
      <c r="Y18" s="216">
        <f t="shared" si="3"/>
        <v>0</v>
      </c>
      <c r="Z18" s="221" t="str">
        <f t="shared" si="4"/>
        <v>OK</v>
      </c>
      <c r="AB18" s="221"/>
      <c r="AC18" s="216">
        <f t="shared" si="5"/>
        <v>0</v>
      </c>
      <c r="AD18" s="216">
        <f t="shared" si="6"/>
        <v>0</v>
      </c>
      <c r="AE18" s="221" t="str">
        <f t="shared" si="7"/>
        <v>OK</v>
      </c>
      <c r="AG18" s="221" t="str">
        <f>IF(AI18="","",IF(W18="도비","세입없음",CONCATENATE(AI18,"-",COUNTIF($AI$7:AI18,AI18))))</f>
        <v/>
      </c>
      <c r="AI18" s="221" t="str">
        <f t="array" ref="AI18">IF(C18="","",INDEX(구분표!$I$2:$I$311, MATCH(1,(구분표!$E$2:$E$311='2추일입'!B18)*(구분표!$F$2:$F$311='2추일입'!C18)*(구분표!$G$2:$G$311='2추일입'!A18),0)))</f>
        <v/>
      </c>
      <c r="AK18" s="221"/>
      <c r="AM18" s="216">
        <f>IF(AG18="",0,SUMIFS('2추일출'!$Z$6:$Z$238,'2추일출'!$AI$6:$AI$238,'2추일입'!$AG18))</f>
        <v>0</v>
      </c>
      <c r="AN18" s="216" t="str">
        <f>IF(AG18="","",COUNTIFS('2추일출'!$AI$6:$AI$238,'2추일입'!AG18))</f>
        <v/>
      </c>
      <c r="AO18" s="221" t="str">
        <f t="shared" si="8"/>
        <v>OK</v>
      </c>
      <c r="AQ18" s="216">
        <f>IF(AG18="",0,SUMIFS('2추일출'!$AE$6:$AE$238,'2추일출'!$AI$6:$AI$238,'2추일입'!$AG18))</f>
        <v>0</v>
      </c>
      <c r="AR18" s="216" t="str">
        <f>IF(AG18="","",COUNTIFS('2추일출'!$AI$6:$AI$238,AG18))</f>
        <v/>
      </c>
      <c r="AS18" s="221" t="str">
        <f t="shared" si="9"/>
        <v>OK</v>
      </c>
    </row>
    <row r="19" spans="1:45" ht="60" customHeight="1">
      <c r="A19" s="210"/>
      <c r="B19" s="322" t="str">
        <f>IF(C19="","",VLOOKUP(C19,구분표!$A$3:$C$214,3,))</f>
        <v/>
      </c>
      <c r="C19" s="382"/>
      <c r="D19" s="383"/>
      <c r="E19" s="384"/>
      <c r="F19" s="383"/>
      <c r="G19" s="385"/>
      <c r="H19" s="386"/>
      <c r="I19" s="386"/>
      <c r="J19" s="316" t="str">
        <f t="shared" si="10"/>
        <v/>
      </c>
      <c r="K19" s="216"/>
      <c r="L19" s="217"/>
      <c r="M19" s="218">
        <f t="shared" si="11"/>
        <v>0</v>
      </c>
      <c r="N19" s="273"/>
      <c r="O19" s="219"/>
      <c r="P19" s="269">
        <f t="shared" si="12"/>
        <v>0</v>
      </c>
      <c r="Q19" s="220" t="str">
        <f t="shared" si="13"/>
        <v>X</v>
      </c>
      <c r="R19" s="220"/>
      <c r="S19" s="220"/>
      <c r="T19" s="262"/>
      <c r="U19" s="221"/>
      <c r="W19" s="221"/>
      <c r="X19" s="216">
        <f t="shared" si="2"/>
        <v>0</v>
      </c>
      <c r="Y19" s="216">
        <f t="shared" si="3"/>
        <v>0</v>
      </c>
      <c r="Z19" s="221" t="str">
        <f t="shared" si="4"/>
        <v>OK</v>
      </c>
      <c r="AB19" s="221"/>
      <c r="AC19" s="216">
        <f t="shared" si="5"/>
        <v>0</v>
      </c>
      <c r="AD19" s="216">
        <f t="shared" si="6"/>
        <v>0</v>
      </c>
      <c r="AE19" s="221" t="str">
        <f t="shared" si="7"/>
        <v>OK</v>
      </c>
      <c r="AG19" s="221" t="str">
        <f>IF(AI19="","",IF(W19="도비","세입없음",CONCATENATE(AI19,"-",COUNTIF($AI$7:AI19,AI19))))</f>
        <v/>
      </c>
      <c r="AI19" s="221" t="str">
        <f t="array" ref="AI19">IF(C19="","",INDEX(구분표!$I$2:$I$311, MATCH(1,(구분표!$E$2:$E$311='2추일입'!B19)*(구분표!$F$2:$F$311='2추일입'!C19)*(구분표!$G$2:$G$311='2추일입'!A19),0)))</f>
        <v/>
      </c>
      <c r="AK19" s="221"/>
      <c r="AM19" s="216">
        <f>IF(AG19="",0,SUMIFS('2추일출'!$Z$6:$Z$238,'2추일출'!$AI$6:$AI$238,'2추일입'!$AG19))</f>
        <v>0</v>
      </c>
      <c r="AN19" s="216" t="str">
        <f>IF(AG19="","",COUNTIFS('2추일출'!$AI$6:$AI$238,'2추일입'!AG19))</f>
        <v/>
      </c>
      <c r="AO19" s="221" t="str">
        <f t="shared" si="8"/>
        <v>OK</v>
      </c>
      <c r="AQ19" s="216">
        <f>IF(AG19="",0,SUMIFS('2추일출'!$AE$6:$AE$238,'2추일출'!$AI$6:$AI$238,'2추일입'!$AG19))</f>
        <v>0</v>
      </c>
      <c r="AR19" s="216" t="str">
        <f>IF(AG19="","",COUNTIFS('2추일출'!$AI$6:$AI$238,AG19))</f>
        <v/>
      </c>
      <c r="AS19" s="221" t="str">
        <f t="shared" si="9"/>
        <v>OK</v>
      </c>
    </row>
    <row r="20" spans="1:45" ht="60" customHeight="1">
      <c r="A20" s="210"/>
      <c r="B20" s="211"/>
      <c r="C20" s="382"/>
      <c r="D20" s="383"/>
      <c r="E20" s="384"/>
      <c r="F20" s="383"/>
      <c r="G20" s="385"/>
      <c r="H20" s="386"/>
      <c r="I20" s="386"/>
      <c r="J20" s="316" t="str">
        <f t="shared" si="10"/>
        <v/>
      </c>
      <c r="K20" s="216"/>
      <c r="L20" s="217"/>
      <c r="M20" s="218">
        <f t="shared" si="11"/>
        <v>0</v>
      </c>
      <c r="N20" s="273"/>
      <c r="O20" s="219"/>
      <c r="P20" s="269">
        <f t="shared" si="12"/>
        <v>0</v>
      </c>
      <c r="Q20" s="220" t="str">
        <f t="shared" si="13"/>
        <v>X</v>
      </c>
      <c r="R20" s="220"/>
      <c r="S20" s="220"/>
      <c r="T20" s="262"/>
      <c r="U20" s="221"/>
      <c r="W20" s="221"/>
      <c r="X20" s="216">
        <f t="shared" ref="X20:X70" si="14">IF($W20&lt;&gt;"도비",IF($U20="국도비","직접입력",SUM($K20:$L20)),)</f>
        <v>0</v>
      </c>
      <c r="Y20" s="216">
        <f t="shared" ref="Y20:Y70" si="15">IF($W20="도비",SUM($K20:$L20),IF($U20="국도비","직접입력",SUM($K20:$L20)-$X20))</f>
        <v>0</v>
      </c>
      <c r="Z20" s="221" t="str">
        <f t="shared" si="4"/>
        <v>OK</v>
      </c>
      <c r="AB20" s="221"/>
      <c r="AC20" s="216">
        <f t="shared" si="5"/>
        <v>0</v>
      </c>
      <c r="AD20" s="216">
        <f t="shared" si="6"/>
        <v>0</v>
      </c>
      <c r="AE20" s="221" t="str">
        <f t="shared" si="7"/>
        <v>OK</v>
      </c>
      <c r="AG20" s="221" t="str">
        <f>IF(AI20="","",IF(W20="도비","세입없음",CONCATENATE(AI20,"-",COUNTIF($AI$7:AI20,AI20))))</f>
        <v/>
      </c>
      <c r="AI20" s="221" t="str">
        <f t="array" ref="AI20">IF(C20="","",INDEX(구분표!$I$2:$I$311, MATCH(1,(구분표!$E$2:$E$311='2추일입'!B20)*(구분표!$F$2:$F$311='2추일입'!C20)*(구분표!$G$2:$G$311='2추일입'!A20),0)))</f>
        <v/>
      </c>
      <c r="AK20" s="221"/>
      <c r="AM20" s="216">
        <f>IF(AG20="",0,SUMIFS('2추일출'!$Z$6:$Z$238,'2추일출'!$AI$6:$AI$238,'2추일입'!$AG20))</f>
        <v>0</v>
      </c>
      <c r="AN20" s="216" t="str">
        <f>IF(AG20="","",COUNTIFS('2추일출'!$AI$6:$AI$238,'2추일입'!AG20))</f>
        <v/>
      </c>
      <c r="AO20" s="221" t="str">
        <f t="shared" si="8"/>
        <v>OK</v>
      </c>
      <c r="AQ20" s="216">
        <f>IF(AG20="",0,SUMIFS('2추일출'!$AE$6:$AE$238,'2추일출'!$AI$6:$AI$238,'2추일입'!$AG20))</f>
        <v>0</v>
      </c>
      <c r="AR20" s="216" t="str">
        <f>IF(AG20="","",COUNTIFS('2추일출'!$AI$6:$AI$238,AG20))</f>
        <v/>
      </c>
      <c r="AS20" s="221" t="str">
        <f t="shared" si="9"/>
        <v>OK</v>
      </c>
    </row>
    <row r="21" spans="1:45" ht="60" customHeight="1">
      <c r="A21" s="210"/>
      <c r="B21" s="211"/>
      <c r="C21" s="382"/>
      <c r="D21" s="383"/>
      <c r="E21" s="384"/>
      <c r="F21" s="383"/>
      <c r="G21" s="385"/>
      <c r="H21" s="386"/>
      <c r="I21" s="386"/>
      <c r="J21" s="316" t="str">
        <f t="shared" si="10"/>
        <v/>
      </c>
      <c r="K21" s="216"/>
      <c r="L21" s="217"/>
      <c r="M21" s="218">
        <f t="shared" si="11"/>
        <v>0</v>
      </c>
      <c r="N21" s="273"/>
      <c r="O21" s="219"/>
      <c r="P21" s="269">
        <f t="shared" si="12"/>
        <v>0</v>
      </c>
      <c r="Q21" s="220" t="str">
        <f t="shared" si="13"/>
        <v>X</v>
      </c>
      <c r="R21" s="220"/>
      <c r="S21" s="220"/>
      <c r="T21" s="262"/>
      <c r="U21" s="221"/>
      <c r="W21" s="221"/>
      <c r="X21" s="216">
        <f t="shared" si="14"/>
        <v>0</v>
      </c>
      <c r="Y21" s="216">
        <f t="shared" si="15"/>
        <v>0</v>
      </c>
      <c r="Z21" s="221" t="str">
        <f t="shared" si="4"/>
        <v>OK</v>
      </c>
      <c r="AB21" s="221"/>
      <c r="AC21" s="216">
        <f t="shared" ref="AC21:AC70" si="16">IF($W21&lt;&gt;"도비",IF($U21="국도비","직접입력",SUM($N21:$O21)),)</f>
        <v>0</v>
      </c>
      <c r="AD21" s="216">
        <f t="shared" ref="AD21:AD70" si="17">IF($W21="도비",SUM(N21:O21),IF($U21="국도비","직접입력",SUM(N21:O21)-AC21))</f>
        <v>0</v>
      </c>
      <c r="AE21" s="221" t="str">
        <f t="shared" ref="AE21:AE70" si="18">IF(SUM(N21:O21)=SUM(AC21:AD21),"OK","검토")</f>
        <v>OK</v>
      </c>
      <c r="AG21" s="221" t="str">
        <f>IF(AI21="","",IF(W21="도비","세입없음",CONCATENATE(AI21,"-",COUNTIF($AI$7:AI21,AI21))))</f>
        <v/>
      </c>
      <c r="AI21" s="221" t="str">
        <f t="array" ref="AI21">IF(C21="","",INDEX(구분표!$I$2:$I$311, MATCH(1,(구분표!$E$2:$E$311='2추일입'!B21)*(구분표!$F$2:$F$311='2추일입'!C21)*(구분표!$G$2:$G$311='2추일입'!A21),0)))</f>
        <v/>
      </c>
      <c r="AK21" s="221"/>
      <c r="AM21" s="216">
        <f>IF(AG21="",0,SUMIFS('2추일출'!$Z$6:$Z$238,'2추일출'!$AI$6:$AI$238,'2추일입'!$AG21))</f>
        <v>0</v>
      </c>
      <c r="AN21" s="216" t="str">
        <f>IF(AG21="","",COUNTIFS('2추일출'!$AI$6:$AI$238,'2추일입'!AG21))</f>
        <v/>
      </c>
      <c r="AO21" s="221" t="str">
        <f t="shared" si="8"/>
        <v>OK</v>
      </c>
      <c r="AQ21" s="216">
        <f>IF(AG21="",0,SUMIFS('2추일출'!$AE$6:$AE$238,'2추일출'!$AI$6:$AI$238,'2추일입'!$AG21))</f>
        <v>0</v>
      </c>
      <c r="AR21" s="216" t="str">
        <f>IF(AG21="","",COUNTIFS('2추일출'!$AI$6:$AI$238,AG21))</f>
        <v/>
      </c>
      <c r="AS21" s="221" t="str">
        <f t="shared" si="9"/>
        <v>OK</v>
      </c>
    </row>
    <row r="22" spans="1:45" ht="60" customHeight="1">
      <c r="A22" s="210"/>
      <c r="B22" s="211"/>
      <c r="C22" s="382"/>
      <c r="D22" s="383"/>
      <c r="E22" s="384"/>
      <c r="F22" s="383"/>
      <c r="G22" s="385"/>
      <c r="H22" s="386"/>
      <c r="I22" s="386"/>
      <c r="J22" s="316" t="str">
        <f t="shared" si="10"/>
        <v/>
      </c>
      <c r="K22" s="216"/>
      <c r="L22" s="217"/>
      <c r="M22" s="218">
        <f t="shared" si="11"/>
        <v>0</v>
      </c>
      <c r="N22" s="273"/>
      <c r="O22" s="219"/>
      <c r="P22" s="269">
        <f t="shared" si="12"/>
        <v>0</v>
      </c>
      <c r="Q22" s="220" t="str">
        <f t="shared" si="13"/>
        <v>X</v>
      </c>
      <c r="R22" s="220"/>
      <c r="S22" s="220"/>
      <c r="T22" s="262"/>
      <c r="U22" s="221"/>
      <c r="W22" s="221"/>
      <c r="X22" s="216">
        <f t="shared" si="14"/>
        <v>0</v>
      </c>
      <c r="Y22" s="216">
        <f t="shared" si="15"/>
        <v>0</v>
      </c>
      <c r="Z22" s="221" t="str">
        <f t="shared" si="4"/>
        <v>OK</v>
      </c>
      <c r="AB22" s="221"/>
      <c r="AC22" s="216">
        <f t="shared" si="16"/>
        <v>0</v>
      </c>
      <c r="AD22" s="216">
        <f t="shared" si="17"/>
        <v>0</v>
      </c>
      <c r="AE22" s="221" t="str">
        <f t="shared" si="18"/>
        <v>OK</v>
      </c>
      <c r="AG22" s="221" t="str">
        <f>IF(AI22="","",IF(W22="도비","세입없음",CONCATENATE(AI22,"-",COUNTIF($AI$7:AI22,AI22))))</f>
        <v/>
      </c>
      <c r="AI22" s="221" t="str">
        <f t="array" ref="AI22">IF(C22="","",INDEX(구분표!$I$2:$I$311, MATCH(1,(구분표!$E$2:$E$311='2추일입'!B22)*(구분표!$F$2:$F$311='2추일입'!C22)*(구분표!$G$2:$G$311='2추일입'!A22),0)))</f>
        <v/>
      </c>
      <c r="AK22" s="221"/>
      <c r="AM22" s="216">
        <f>IF(AG22="",0,SUMIFS('2추일출'!$Z$6:$Z$238,'2추일출'!$AI$6:$AI$238,'2추일입'!$AG22))</f>
        <v>0</v>
      </c>
      <c r="AN22" s="216" t="str">
        <f>IF(AG22="","",COUNTIFS('2추일출'!$AI$6:$AI$238,'2추일입'!AG22))</f>
        <v/>
      </c>
      <c r="AO22" s="221" t="str">
        <f t="shared" si="8"/>
        <v>OK</v>
      </c>
      <c r="AQ22" s="216">
        <f>IF(AG22="",0,SUMIFS('2추일출'!$AE$6:$AE$238,'2추일출'!$AI$6:$AI$238,'2추일입'!$AG22))</f>
        <v>0</v>
      </c>
      <c r="AR22" s="216" t="str">
        <f>IF(AG22="","",COUNTIFS('2추일출'!$AI$6:$AI$238,AG22))</f>
        <v/>
      </c>
      <c r="AS22" s="221" t="str">
        <f t="shared" si="9"/>
        <v>OK</v>
      </c>
    </row>
    <row r="23" spans="1:45" ht="60" customHeight="1">
      <c r="A23" s="210"/>
      <c r="B23" s="211"/>
      <c r="C23" s="382"/>
      <c r="D23" s="383"/>
      <c r="E23" s="384"/>
      <c r="F23" s="383"/>
      <c r="G23" s="385"/>
      <c r="H23" s="386"/>
      <c r="I23" s="386"/>
      <c r="J23" s="316" t="str">
        <f t="shared" si="10"/>
        <v/>
      </c>
      <c r="K23" s="216"/>
      <c r="L23" s="217"/>
      <c r="M23" s="218">
        <f t="shared" si="11"/>
        <v>0</v>
      </c>
      <c r="N23" s="273"/>
      <c r="O23" s="219"/>
      <c r="P23" s="269">
        <f t="shared" si="12"/>
        <v>0</v>
      </c>
      <c r="Q23" s="220" t="str">
        <f t="shared" si="13"/>
        <v>X</v>
      </c>
      <c r="R23" s="220"/>
      <c r="S23" s="220"/>
      <c r="T23" s="262"/>
      <c r="U23" s="221"/>
      <c r="W23" s="221"/>
      <c r="X23" s="216">
        <f t="shared" si="14"/>
        <v>0</v>
      </c>
      <c r="Y23" s="216">
        <f t="shared" si="15"/>
        <v>0</v>
      </c>
      <c r="Z23" s="221" t="str">
        <f t="shared" si="4"/>
        <v>OK</v>
      </c>
      <c r="AB23" s="221"/>
      <c r="AC23" s="216">
        <f t="shared" si="16"/>
        <v>0</v>
      </c>
      <c r="AD23" s="216">
        <f t="shared" si="17"/>
        <v>0</v>
      </c>
      <c r="AE23" s="221" t="str">
        <f t="shared" si="18"/>
        <v>OK</v>
      </c>
      <c r="AG23" s="221" t="str">
        <f>IF(AI23="","",IF(W23="도비","세입없음",CONCATENATE(AI23,"-",COUNTIF($AI$7:AI23,AI23))))</f>
        <v/>
      </c>
      <c r="AI23" s="221" t="str">
        <f t="array" ref="AI23">IF(C23="","",INDEX(구분표!$I$2:$I$311, MATCH(1,(구분표!$E$2:$E$311='2추일입'!B23)*(구분표!$F$2:$F$311='2추일입'!C23)*(구분표!$G$2:$G$311='2추일입'!A23),0)))</f>
        <v/>
      </c>
      <c r="AK23" s="221"/>
      <c r="AM23" s="216">
        <f>IF(AG23="",0,SUMIFS('2추일출'!$Z$6:$Z$238,'2추일출'!$AI$6:$AI$238,'2추일입'!$AG23))</f>
        <v>0</v>
      </c>
      <c r="AN23" s="216" t="str">
        <f>IF(AG23="","",COUNTIFS('2추일출'!$AI$6:$AI$238,'2추일입'!AG23))</f>
        <v/>
      </c>
      <c r="AO23" s="221" t="str">
        <f t="shared" si="8"/>
        <v>OK</v>
      </c>
      <c r="AQ23" s="216">
        <f>IF(AG23="",0,SUMIFS('2추일출'!$AE$6:$AE$238,'2추일출'!$AI$6:$AI$238,'2추일입'!$AG23))</f>
        <v>0</v>
      </c>
      <c r="AR23" s="216" t="str">
        <f>IF(AG23="","",COUNTIFS('2추일출'!$AI$6:$AI$238,AG23))</f>
        <v/>
      </c>
      <c r="AS23" s="221" t="str">
        <f t="shared" si="9"/>
        <v>OK</v>
      </c>
    </row>
    <row r="24" spans="1:45" ht="60" customHeight="1">
      <c r="A24" s="210"/>
      <c r="B24" s="211"/>
      <c r="C24" s="382"/>
      <c r="D24" s="383"/>
      <c r="E24" s="384"/>
      <c r="F24" s="383"/>
      <c r="G24" s="385"/>
      <c r="H24" s="386"/>
      <c r="I24" s="386"/>
      <c r="J24" s="316" t="str">
        <f t="shared" si="10"/>
        <v/>
      </c>
      <c r="K24" s="216"/>
      <c r="L24" s="217"/>
      <c r="M24" s="218">
        <f t="shared" si="11"/>
        <v>0</v>
      </c>
      <c r="N24" s="273"/>
      <c r="O24" s="219"/>
      <c r="P24" s="269">
        <f t="shared" si="12"/>
        <v>0</v>
      </c>
      <c r="Q24" s="220" t="str">
        <f t="shared" si="13"/>
        <v>X</v>
      </c>
      <c r="R24" s="220"/>
      <c r="S24" s="220"/>
      <c r="T24" s="262"/>
      <c r="U24" s="221"/>
      <c r="W24" s="221"/>
      <c r="X24" s="216">
        <f t="shared" si="14"/>
        <v>0</v>
      </c>
      <c r="Y24" s="216">
        <f t="shared" si="15"/>
        <v>0</v>
      </c>
      <c r="Z24" s="221" t="str">
        <f t="shared" si="4"/>
        <v>OK</v>
      </c>
      <c r="AB24" s="221"/>
      <c r="AC24" s="216">
        <f t="shared" si="16"/>
        <v>0</v>
      </c>
      <c r="AD24" s="216">
        <f t="shared" si="17"/>
        <v>0</v>
      </c>
      <c r="AE24" s="221" t="str">
        <f t="shared" si="18"/>
        <v>OK</v>
      </c>
      <c r="AG24" s="221" t="str">
        <f>IF(AI24="","",IF(W24="도비","세입없음",CONCATENATE(AI24,"-",COUNTIF($AI$7:AI24,AI24))))</f>
        <v/>
      </c>
      <c r="AI24" s="221" t="str">
        <f t="array" ref="AI24">IF(C24="","",INDEX(구분표!$I$2:$I$311, MATCH(1,(구분표!$E$2:$E$311='2추일입'!B24)*(구분표!$F$2:$F$311='2추일입'!C24)*(구분표!$G$2:$G$311='2추일입'!A24),0)))</f>
        <v/>
      </c>
      <c r="AK24" s="221"/>
      <c r="AM24" s="216">
        <f>IF(AG24="",0,SUMIFS('2추일출'!$Z$6:$Z$238,'2추일출'!$AI$6:$AI$238,'2추일입'!$AG24))</f>
        <v>0</v>
      </c>
      <c r="AN24" s="216" t="str">
        <f>IF(AG24="","",COUNTIFS('2추일출'!$AI$6:$AI$238,'2추일입'!AG24))</f>
        <v/>
      </c>
      <c r="AO24" s="221" t="str">
        <f t="shared" si="8"/>
        <v>OK</v>
      </c>
      <c r="AQ24" s="216">
        <f>IF(AG24="",0,SUMIFS('2추일출'!$AE$6:$AE$238,'2추일출'!$AI$6:$AI$238,'2추일입'!$AG24))</f>
        <v>0</v>
      </c>
      <c r="AR24" s="216" t="str">
        <f>IF(AG24="","",COUNTIFS('2추일출'!$AI$6:$AI$238,AG24))</f>
        <v/>
      </c>
      <c r="AS24" s="221" t="str">
        <f t="shared" si="9"/>
        <v>OK</v>
      </c>
    </row>
    <row r="25" spans="1:45" ht="60" customHeight="1">
      <c r="A25" s="210"/>
      <c r="B25" s="211"/>
      <c r="C25" s="382"/>
      <c r="D25" s="383"/>
      <c r="E25" s="384"/>
      <c r="F25" s="383"/>
      <c r="G25" s="385"/>
      <c r="H25" s="386"/>
      <c r="I25" s="386"/>
      <c r="J25" s="316" t="str">
        <f t="shared" si="10"/>
        <v/>
      </c>
      <c r="K25" s="216"/>
      <c r="L25" s="217"/>
      <c r="M25" s="218">
        <f t="shared" si="11"/>
        <v>0</v>
      </c>
      <c r="N25" s="273"/>
      <c r="O25" s="219"/>
      <c r="P25" s="269">
        <f t="shared" si="12"/>
        <v>0</v>
      </c>
      <c r="Q25" s="220" t="str">
        <f t="shared" si="13"/>
        <v>X</v>
      </c>
      <c r="R25" s="220"/>
      <c r="S25" s="220"/>
      <c r="T25" s="262"/>
      <c r="U25" s="221"/>
      <c r="W25" s="221"/>
      <c r="X25" s="216">
        <f t="shared" si="14"/>
        <v>0</v>
      </c>
      <c r="Y25" s="216">
        <f t="shared" si="15"/>
        <v>0</v>
      </c>
      <c r="Z25" s="221" t="str">
        <f t="shared" si="4"/>
        <v>OK</v>
      </c>
      <c r="AB25" s="221"/>
      <c r="AC25" s="216">
        <f t="shared" si="16"/>
        <v>0</v>
      </c>
      <c r="AD25" s="216">
        <f t="shared" si="17"/>
        <v>0</v>
      </c>
      <c r="AE25" s="221" t="str">
        <f t="shared" si="18"/>
        <v>OK</v>
      </c>
      <c r="AG25" s="221" t="str">
        <f>IF(AI25="","",IF(W25="도비","세입없음",CONCATENATE(AI25,"-",COUNTIF($AI$7:AI25,AI25))))</f>
        <v/>
      </c>
      <c r="AI25" s="221" t="str">
        <f t="array" ref="AI25">IF(C25="","",INDEX(구분표!$I$2:$I$311, MATCH(1,(구분표!$E$2:$E$311='2추일입'!B25)*(구분표!$F$2:$F$311='2추일입'!C25)*(구분표!$G$2:$G$311='2추일입'!A25),0)))</f>
        <v/>
      </c>
      <c r="AK25" s="221"/>
      <c r="AM25" s="216">
        <f>IF(AG25="",0,SUMIFS('2추일출'!$Z$6:$Z$238,'2추일출'!$AI$6:$AI$238,'2추일입'!$AG25))</f>
        <v>0</v>
      </c>
      <c r="AN25" s="216" t="str">
        <f>IF(AG25="","",COUNTIFS('2추일출'!$AI$6:$AI$238,'2추일입'!AG25))</f>
        <v/>
      </c>
      <c r="AO25" s="221" t="str">
        <f t="shared" si="8"/>
        <v>OK</v>
      </c>
      <c r="AQ25" s="216">
        <f>IF(AG25="",0,SUMIFS('2추일출'!$AE$6:$AE$238,'2추일출'!$AI$6:$AI$238,'2추일입'!$AG25))</f>
        <v>0</v>
      </c>
      <c r="AR25" s="216" t="str">
        <f>IF(AG25="","",COUNTIFS('2추일출'!$AI$6:$AI$238,AG25))</f>
        <v/>
      </c>
      <c r="AS25" s="221" t="str">
        <f t="shared" si="9"/>
        <v>OK</v>
      </c>
    </row>
    <row r="26" spans="1:45" ht="60" customHeight="1">
      <c r="A26" s="210"/>
      <c r="B26" s="211"/>
      <c r="C26" s="382"/>
      <c r="D26" s="383"/>
      <c r="E26" s="384"/>
      <c r="F26" s="383"/>
      <c r="G26" s="385"/>
      <c r="H26" s="386"/>
      <c r="I26" s="386"/>
      <c r="J26" s="316" t="str">
        <f t="shared" si="10"/>
        <v/>
      </c>
      <c r="K26" s="216"/>
      <c r="L26" s="217"/>
      <c r="M26" s="218">
        <f t="shared" si="11"/>
        <v>0</v>
      </c>
      <c r="N26" s="273"/>
      <c r="O26" s="219"/>
      <c r="P26" s="269">
        <f t="shared" si="12"/>
        <v>0</v>
      </c>
      <c r="Q26" s="220" t="str">
        <f t="shared" si="13"/>
        <v>X</v>
      </c>
      <c r="R26" s="220"/>
      <c r="S26" s="220"/>
      <c r="T26" s="262"/>
      <c r="U26" s="221"/>
      <c r="W26" s="221"/>
      <c r="X26" s="216">
        <f t="shared" si="14"/>
        <v>0</v>
      </c>
      <c r="Y26" s="216">
        <f t="shared" si="15"/>
        <v>0</v>
      </c>
      <c r="Z26" s="221" t="str">
        <f t="shared" si="4"/>
        <v>OK</v>
      </c>
      <c r="AB26" s="221"/>
      <c r="AC26" s="216">
        <f t="shared" si="16"/>
        <v>0</v>
      </c>
      <c r="AD26" s="216">
        <f t="shared" si="17"/>
        <v>0</v>
      </c>
      <c r="AE26" s="221" t="str">
        <f t="shared" si="18"/>
        <v>OK</v>
      </c>
      <c r="AG26" s="221" t="str">
        <f>IF(AI26="","",IF(W26="도비","세입없음",CONCATENATE(AI26,"-",COUNTIF($AI$7:AI26,AI26))))</f>
        <v/>
      </c>
      <c r="AI26" s="221" t="str">
        <f t="array" ref="AI26">IF(C26="","",INDEX(구분표!$I$2:$I$311, MATCH(1,(구분표!$E$2:$E$311='2추일입'!B26)*(구분표!$F$2:$F$311='2추일입'!C26)*(구분표!$G$2:$G$311='2추일입'!A26),0)))</f>
        <v/>
      </c>
      <c r="AK26" s="221"/>
      <c r="AM26" s="216">
        <f>IF(AG26="",0,SUMIFS('2추일출'!$Z$6:$Z$238,'2추일출'!$AI$6:$AI$238,'2추일입'!$AG26))</f>
        <v>0</v>
      </c>
      <c r="AN26" s="216" t="str">
        <f>IF(AG26="","",COUNTIFS('2추일출'!$AI$6:$AI$238,'2추일입'!AG26))</f>
        <v/>
      </c>
      <c r="AO26" s="221" t="str">
        <f t="shared" si="8"/>
        <v>OK</v>
      </c>
      <c r="AQ26" s="216">
        <f>IF(AG26="",0,SUMIFS('2추일출'!$AE$6:$AE$238,'2추일출'!$AI$6:$AI$238,'2추일입'!$AG26))</f>
        <v>0</v>
      </c>
      <c r="AR26" s="216" t="str">
        <f>IF(AG26="","",COUNTIFS('2추일출'!$AI$6:$AI$238,AG26))</f>
        <v/>
      </c>
      <c r="AS26" s="221" t="str">
        <f t="shared" si="9"/>
        <v>OK</v>
      </c>
    </row>
    <row r="27" spans="1:45" ht="60" customHeight="1">
      <c r="A27" s="210"/>
      <c r="B27" s="211"/>
      <c r="C27" s="382"/>
      <c r="D27" s="383"/>
      <c r="E27" s="384"/>
      <c r="F27" s="383"/>
      <c r="G27" s="385"/>
      <c r="H27" s="386"/>
      <c r="I27" s="386"/>
      <c r="J27" s="316" t="str">
        <f t="shared" si="10"/>
        <v/>
      </c>
      <c r="K27" s="216"/>
      <c r="L27" s="217"/>
      <c r="M27" s="218">
        <f t="shared" si="11"/>
        <v>0</v>
      </c>
      <c r="N27" s="273"/>
      <c r="O27" s="219"/>
      <c r="P27" s="269">
        <f t="shared" si="12"/>
        <v>0</v>
      </c>
      <c r="Q27" s="220" t="str">
        <f t="shared" si="13"/>
        <v>X</v>
      </c>
      <c r="R27" s="220"/>
      <c r="S27" s="220"/>
      <c r="T27" s="262"/>
      <c r="U27" s="221"/>
      <c r="W27" s="221"/>
      <c r="X27" s="216">
        <f t="shared" si="14"/>
        <v>0</v>
      </c>
      <c r="Y27" s="216">
        <f t="shared" si="15"/>
        <v>0</v>
      </c>
      <c r="Z27" s="221" t="str">
        <f t="shared" si="4"/>
        <v>OK</v>
      </c>
      <c r="AB27" s="221"/>
      <c r="AC27" s="216">
        <f t="shared" si="16"/>
        <v>0</v>
      </c>
      <c r="AD27" s="216">
        <f t="shared" si="17"/>
        <v>0</v>
      </c>
      <c r="AE27" s="221" t="str">
        <f t="shared" si="18"/>
        <v>OK</v>
      </c>
      <c r="AG27" s="221" t="str">
        <f>IF(AI27="","",IF(W27="도비","세입없음",CONCATENATE(AI27,"-",COUNTIF($AI$7:AI27,AI27))))</f>
        <v/>
      </c>
      <c r="AI27" s="221" t="str">
        <f t="array" ref="AI27">IF(C27="","",INDEX(구분표!$I$2:$I$311, MATCH(1,(구분표!$E$2:$E$311='2추일입'!B27)*(구분표!$F$2:$F$311='2추일입'!C27)*(구분표!$G$2:$G$311='2추일입'!A27),0)))</f>
        <v/>
      </c>
      <c r="AK27" s="221"/>
      <c r="AM27" s="216">
        <f>IF(AG27="",0,SUMIFS('2추일출'!$Z$6:$Z$238,'2추일출'!$AI$6:$AI$238,'2추일입'!$AG27))</f>
        <v>0</v>
      </c>
      <c r="AN27" s="216" t="str">
        <f>IF(AG27="","",COUNTIFS('2추일출'!$AI$6:$AI$238,'2추일입'!AG27))</f>
        <v/>
      </c>
      <c r="AO27" s="221" t="str">
        <f t="shared" si="8"/>
        <v>OK</v>
      </c>
      <c r="AQ27" s="216">
        <f>IF(AG27="",0,SUMIFS('2추일출'!$AE$6:$AE$238,'2추일출'!$AI$6:$AI$238,'2추일입'!$AG27))</f>
        <v>0</v>
      </c>
      <c r="AR27" s="216" t="str">
        <f>IF(AG27="","",COUNTIFS('2추일출'!$AI$6:$AI$238,AG27))</f>
        <v/>
      </c>
      <c r="AS27" s="221" t="str">
        <f t="shared" si="9"/>
        <v>OK</v>
      </c>
    </row>
    <row r="28" spans="1:45" ht="60" customHeight="1">
      <c r="A28" s="210"/>
      <c r="B28" s="211"/>
      <c r="C28" s="382"/>
      <c r="D28" s="383"/>
      <c r="E28" s="384"/>
      <c r="F28" s="383"/>
      <c r="G28" s="385"/>
      <c r="H28" s="386"/>
      <c r="I28" s="386"/>
      <c r="J28" s="316" t="str">
        <f t="shared" si="10"/>
        <v/>
      </c>
      <c r="K28" s="216"/>
      <c r="L28" s="217"/>
      <c r="M28" s="218">
        <f t="shared" si="11"/>
        <v>0</v>
      </c>
      <c r="N28" s="273"/>
      <c r="O28" s="219"/>
      <c r="P28" s="269">
        <f t="shared" si="12"/>
        <v>0</v>
      </c>
      <c r="Q28" s="220" t="str">
        <f t="shared" si="13"/>
        <v>X</v>
      </c>
      <c r="R28" s="220"/>
      <c r="S28" s="220"/>
      <c r="T28" s="262"/>
      <c r="U28" s="221"/>
      <c r="W28" s="221"/>
      <c r="X28" s="216">
        <f t="shared" si="14"/>
        <v>0</v>
      </c>
      <c r="Y28" s="216">
        <f t="shared" si="15"/>
        <v>0</v>
      </c>
      <c r="Z28" s="221" t="str">
        <f t="shared" si="4"/>
        <v>OK</v>
      </c>
      <c r="AB28" s="221"/>
      <c r="AC28" s="216">
        <f t="shared" si="16"/>
        <v>0</v>
      </c>
      <c r="AD28" s="216">
        <f t="shared" si="17"/>
        <v>0</v>
      </c>
      <c r="AE28" s="221" t="str">
        <f t="shared" si="18"/>
        <v>OK</v>
      </c>
      <c r="AG28" s="221" t="str">
        <f>IF(AI28="","",IF(W28="도비","세입없음",CONCATENATE(AI28,"-",COUNTIF($AI$7:AI28,AI28))))</f>
        <v/>
      </c>
      <c r="AI28" s="221" t="str">
        <f t="array" ref="AI28">IF(C28="","",INDEX(구분표!$I$2:$I$311, MATCH(1,(구분표!$E$2:$E$311='2추일입'!B28)*(구분표!$F$2:$F$311='2추일입'!C28)*(구분표!$G$2:$G$311='2추일입'!A28),0)))</f>
        <v/>
      </c>
      <c r="AK28" s="221"/>
      <c r="AM28" s="216">
        <f>IF(AG28="",0,SUMIFS('2추일출'!$Z$6:$Z$238,'2추일출'!$AI$6:$AI$238,'2추일입'!$AG28))</f>
        <v>0</v>
      </c>
      <c r="AN28" s="216" t="str">
        <f>IF(AG28="","",COUNTIFS('2추일출'!$AI$6:$AI$238,'2추일입'!AG28))</f>
        <v/>
      </c>
      <c r="AO28" s="221" t="str">
        <f t="shared" si="8"/>
        <v>OK</v>
      </c>
      <c r="AQ28" s="216">
        <f>IF(AG28="",0,SUMIFS('2추일출'!$AE$6:$AE$238,'2추일출'!$AI$6:$AI$238,'2추일입'!$AG28))</f>
        <v>0</v>
      </c>
      <c r="AR28" s="216" t="str">
        <f>IF(AG28="","",COUNTIFS('2추일출'!$AI$6:$AI$238,AG28))</f>
        <v/>
      </c>
      <c r="AS28" s="221" t="str">
        <f t="shared" si="9"/>
        <v>OK</v>
      </c>
    </row>
    <row r="29" spans="1:45" ht="60" customHeight="1">
      <c r="A29" s="210"/>
      <c r="B29" s="211"/>
      <c r="C29" s="382"/>
      <c r="D29" s="383"/>
      <c r="E29" s="384"/>
      <c r="F29" s="383"/>
      <c r="G29" s="385"/>
      <c r="H29" s="386"/>
      <c r="I29" s="386"/>
      <c r="J29" s="316" t="str">
        <f t="shared" si="10"/>
        <v/>
      </c>
      <c r="K29" s="216"/>
      <c r="L29" s="217"/>
      <c r="M29" s="218">
        <f t="shared" si="11"/>
        <v>0</v>
      </c>
      <c r="N29" s="273"/>
      <c r="O29" s="219"/>
      <c r="P29" s="269">
        <f t="shared" si="12"/>
        <v>0</v>
      </c>
      <c r="Q29" s="220" t="str">
        <f t="shared" si="13"/>
        <v>X</v>
      </c>
      <c r="R29" s="220"/>
      <c r="S29" s="220"/>
      <c r="T29" s="262"/>
      <c r="U29" s="221"/>
      <c r="W29" s="221"/>
      <c r="X29" s="216">
        <f t="shared" si="14"/>
        <v>0</v>
      </c>
      <c r="Y29" s="216">
        <f t="shared" si="15"/>
        <v>0</v>
      </c>
      <c r="Z29" s="221" t="str">
        <f t="shared" si="4"/>
        <v>OK</v>
      </c>
      <c r="AB29" s="221"/>
      <c r="AC29" s="216">
        <f t="shared" si="16"/>
        <v>0</v>
      </c>
      <c r="AD29" s="216">
        <f t="shared" si="17"/>
        <v>0</v>
      </c>
      <c r="AE29" s="221" t="str">
        <f t="shared" si="18"/>
        <v>OK</v>
      </c>
      <c r="AG29" s="221" t="str">
        <f>IF(AI29="","",IF(W29="도비","세입없음",CONCATENATE(AI29,"-",COUNTIF($AI$7:AI29,AI29))))</f>
        <v/>
      </c>
      <c r="AI29" s="221" t="str">
        <f t="array" ref="AI29">IF(C29="","",INDEX(구분표!$I$2:$I$311, MATCH(1,(구분표!$E$2:$E$311='2추일입'!B29)*(구분표!$F$2:$F$311='2추일입'!C29)*(구분표!$G$2:$G$311='2추일입'!A29),0)))</f>
        <v/>
      </c>
      <c r="AK29" s="221"/>
      <c r="AM29" s="216">
        <f>IF(AG29="",0,SUMIFS('2추일출'!$Z$6:$Z$238,'2추일출'!$AI$6:$AI$238,'2추일입'!$AG29))</f>
        <v>0</v>
      </c>
      <c r="AN29" s="216" t="str">
        <f>IF(AG29="","",COUNTIFS('2추일출'!$AI$6:$AI$238,'2추일입'!AG29))</f>
        <v/>
      </c>
      <c r="AO29" s="221" t="str">
        <f t="shared" si="8"/>
        <v>OK</v>
      </c>
      <c r="AQ29" s="216">
        <f>IF(AG29="",0,SUMIFS('2추일출'!$AE$6:$AE$238,'2추일출'!$AI$6:$AI$238,'2추일입'!$AG29))</f>
        <v>0</v>
      </c>
      <c r="AR29" s="216" t="str">
        <f>IF(AG29="","",COUNTIFS('2추일출'!$AI$6:$AI$238,AG29))</f>
        <v/>
      </c>
      <c r="AS29" s="221" t="str">
        <f t="shared" si="9"/>
        <v>OK</v>
      </c>
    </row>
    <row r="30" spans="1:45" ht="60" customHeight="1">
      <c r="A30" s="210"/>
      <c r="B30" s="211"/>
      <c r="C30" s="382"/>
      <c r="D30" s="383"/>
      <c r="E30" s="384"/>
      <c r="F30" s="383"/>
      <c r="G30" s="385"/>
      <c r="H30" s="386"/>
      <c r="I30" s="386"/>
      <c r="J30" s="316" t="str">
        <f t="shared" si="10"/>
        <v/>
      </c>
      <c r="K30" s="216"/>
      <c r="L30" s="217"/>
      <c r="M30" s="218">
        <f t="shared" si="11"/>
        <v>0</v>
      </c>
      <c r="N30" s="273"/>
      <c r="O30" s="219"/>
      <c r="P30" s="269">
        <f t="shared" si="12"/>
        <v>0</v>
      </c>
      <c r="Q30" s="220" t="str">
        <f t="shared" si="13"/>
        <v>X</v>
      </c>
      <c r="R30" s="220"/>
      <c r="S30" s="220"/>
      <c r="T30" s="262"/>
      <c r="U30" s="221"/>
      <c r="W30" s="221"/>
      <c r="X30" s="216">
        <f t="shared" si="14"/>
        <v>0</v>
      </c>
      <c r="Y30" s="216">
        <f t="shared" si="15"/>
        <v>0</v>
      </c>
      <c r="Z30" s="221" t="str">
        <f t="shared" si="4"/>
        <v>OK</v>
      </c>
      <c r="AB30" s="221"/>
      <c r="AC30" s="216">
        <f t="shared" si="16"/>
        <v>0</v>
      </c>
      <c r="AD30" s="216">
        <f t="shared" si="17"/>
        <v>0</v>
      </c>
      <c r="AE30" s="221" t="str">
        <f t="shared" si="18"/>
        <v>OK</v>
      </c>
      <c r="AG30" s="221" t="str">
        <f>IF(AI30="","",IF(W30="도비","세입없음",CONCATENATE(AI30,"-",COUNTIF($AI$7:AI30,AI30))))</f>
        <v/>
      </c>
      <c r="AI30" s="221" t="str">
        <f t="array" ref="AI30">IF(C30="","",INDEX(구분표!$I$2:$I$311, MATCH(1,(구분표!$E$2:$E$311='2추일입'!B30)*(구분표!$F$2:$F$311='2추일입'!C30)*(구분표!$G$2:$G$311='2추일입'!A30),0)))</f>
        <v/>
      </c>
      <c r="AK30" s="221"/>
      <c r="AM30" s="216">
        <f>IF(AG30="",0,SUMIFS('2추일출'!$Z$6:$Z$238,'2추일출'!$AI$6:$AI$238,'2추일입'!$AG30))</f>
        <v>0</v>
      </c>
      <c r="AN30" s="216" t="str">
        <f>IF(AG30="","",COUNTIFS('2추일출'!$AI$6:$AI$238,'2추일입'!AG30))</f>
        <v/>
      </c>
      <c r="AO30" s="221" t="str">
        <f t="shared" si="8"/>
        <v>OK</v>
      </c>
      <c r="AQ30" s="216">
        <f>IF(AG30="",0,SUMIFS('2추일출'!$AE$6:$AE$238,'2추일출'!$AI$6:$AI$238,'2추일입'!$AG30))</f>
        <v>0</v>
      </c>
      <c r="AR30" s="216" t="str">
        <f>IF(AG30="","",COUNTIFS('2추일출'!$AI$6:$AI$238,AG30))</f>
        <v/>
      </c>
      <c r="AS30" s="221" t="str">
        <f t="shared" si="9"/>
        <v>OK</v>
      </c>
    </row>
    <row r="31" spans="1:45" ht="60" customHeight="1">
      <c r="A31" s="210"/>
      <c r="B31" s="211"/>
      <c r="C31" s="382"/>
      <c r="D31" s="383"/>
      <c r="E31" s="384"/>
      <c r="F31" s="383"/>
      <c r="G31" s="385"/>
      <c r="H31" s="386"/>
      <c r="I31" s="386"/>
      <c r="J31" s="316" t="str">
        <f t="shared" si="10"/>
        <v/>
      </c>
      <c r="K31" s="216"/>
      <c r="L31" s="217"/>
      <c r="M31" s="218">
        <f t="shared" si="11"/>
        <v>0</v>
      </c>
      <c r="N31" s="273"/>
      <c r="O31" s="219"/>
      <c r="P31" s="269">
        <f t="shared" si="12"/>
        <v>0</v>
      </c>
      <c r="Q31" s="220" t="str">
        <f t="shared" si="13"/>
        <v>X</v>
      </c>
      <c r="R31" s="220"/>
      <c r="S31" s="220"/>
      <c r="T31" s="262"/>
      <c r="U31" s="221"/>
      <c r="W31" s="221"/>
      <c r="X31" s="216">
        <f t="shared" si="14"/>
        <v>0</v>
      </c>
      <c r="Y31" s="216">
        <f t="shared" si="15"/>
        <v>0</v>
      </c>
      <c r="Z31" s="221" t="str">
        <f t="shared" si="4"/>
        <v>OK</v>
      </c>
      <c r="AB31" s="221"/>
      <c r="AC31" s="216">
        <f t="shared" si="16"/>
        <v>0</v>
      </c>
      <c r="AD31" s="216">
        <f t="shared" si="17"/>
        <v>0</v>
      </c>
      <c r="AE31" s="221" t="str">
        <f t="shared" si="18"/>
        <v>OK</v>
      </c>
      <c r="AG31" s="221" t="str">
        <f>IF(AI31="","",IF(W31="도비","세입없음",CONCATENATE(AI31,"-",COUNTIF($AI$7:AI31,AI31))))</f>
        <v/>
      </c>
      <c r="AI31" s="221" t="str">
        <f t="array" ref="AI31">IF(C31="","",INDEX(구분표!$I$2:$I$311, MATCH(1,(구분표!$E$2:$E$311='2추일입'!B31)*(구분표!$F$2:$F$311='2추일입'!C31)*(구분표!$G$2:$G$311='2추일입'!A31),0)))</f>
        <v/>
      </c>
      <c r="AK31" s="221"/>
      <c r="AM31" s="216">
        <f>IF(AG31="",0,SUMIFS('2추일출'!$Z$6:$Z$238,'2추일출'!$AI$6:$AI$238,'2추일입'!$AG31))</f>
        <v>0</v>
      </c>
      <c r="AN31" s="216" t="str">
        <f>IF(AG31="","",COUNTIFS('2추일출'!$AI$6:$AI$238,'2추일입'!AG31))</f>
        <v/>
      </c>
      <c r="AO31" s="221" t="str">
        <f t="shared" si="8"/>
        <v>OK</v>
      </c>
      <c r="AQ31" s="216">
        <f>IF(AG31="",0,SUMIFS('2추일출'!$AE$6:$AE$238,'2추일출'!$AI$6:$AI$238,'2추일입'!$AG31))</f>
        <v>0</v>
      </c>
      <c r="AR31" s="216" t="str">
        <f>IF(AG31="","",COUNTIFS('2추일출'!$AI$6:$AI$238,AG31))</f>
        <v/>
      </c>
      <c r="AS31" s="221" t="str">
        <f t="shared" si="9"/>
        <v>OK</v>
      </c>
    </row>
    <row r="32" spans="1:45" ht="60" customHeight="1">
      <c r="A32" s="210"/>
      <c r="B32" s="211"/>
      <c r="C32" s="382"/>
      <c r="D32" s="383"/>
      <c r="E32" s="384"/>
      <c r="F32" s="383"/>
      <c r="G32" s="385"/>
      <c r="H32" s="386"/>
      <c r="I32" s="386"/>
      <c r="J32" s="316" t="str">
        <f t="shared" si="10"/>
        <v/>
      </c>
      <c r="K32" s="216"/>
      <c r="L32" s="217"/>
      <c r="M32" s="218">
        <f t="shared" si="11"/>
        <v>0</v>
      </c>
      <c r="N32" s="273"/>
      <c r="O32" s="219"/>
      <c r="P32" s="269">
        <f t="shared" si="12"/>
        <v>0</v>
      </c>
      <c r="Q32" s="220" t="str">
        <f t="shared" si="13"/>
        <v>X</v>
      </c>
      <c r="R32" s="220"/>
      <c r="S32" s="220"/>
      <c r="T32" s="262"/>
      <c r="U32" s="221"/>
      <c r="W32" s="221"/>
      <c r="X32" s="216">
        <f t="shared" si="14"/>
        <v>0</v>
      </c>
      <c r="Y32" s="216">
        <f t="shared" si="15"/>
        <v>0</v>
      </c>
      <c r="Z32" s="221" t="str">
        <f t="shared" si="4"/>
        <v>OK</v>
      </c>
      <c r="AB32" s="221"/>
      <c r="AC32" s="216">
        <f t="shared" si="16"/>
        <v>0</v>
      </c>
      <c r="AD32" s="216">
        <f t="shared" si="17"/>
        <v>0</v>
      </c>
      <c r="AE32" s="221" t="str">
        <f t="shared" si="18"/>
        <v>OK</v>
      </c>
      <c r="AG32" s="221" t="str">
        <f>IF(AI32="","",IF(W32="도비","세입없음",CONCATENATE(AI32,"-",COUNTIF($AI$7:AI32,AI32))))</f>
        <v/>
      </c>
      <c r="AI32" s="221" t="str">
        <f t="array" ref="AI32">IF(C32="","",INDEX(구분표!$I$2:$I$311, MATCH(1,(구분표!$E$2:$E$311='2추일입'!B32)*(구분표!$F$2:$F$311='2추일입'!C32)*(구분표!$G$2:$G$311='2추일입'!A32),0)))</f>
        <v/>
      </c>
      <c r="AK32" s="221"/>
      <c r="AM32" s="216">
        <f>IF(AG32="",0,SUMIFS('2추일출'!$Z$6:$Z$238,'2추일출'!$AI$6:$AI$238,'2추일입'!$AG32))</f>
        <v>0</v>
      </c>
      <c r="AN32" s="216" t="str">
        <f>IF(AG32="","",COUNTIFS('2추일출'!$AI$6:$AI$238,'2추일입'!AG32))</f>
        <v/>
      </c>
      <c r="AO32" s="221" t="str">
        <f t="shared" si="8"/>
        <v>OK</v>
      </c>
      <c r="AQ32" s="216">
        <f>IF(AG32="",0,SUMIFS('2추일출'!$AE$6:$AE$238,'2추일출'!$AI$6:$AI$238,'2추일입'!$AG32))</f>
        <v>0</v>
      </c>
      <c r="AR32" s="216" t="str">
        <f>IF(AG32="","",COUNTIFS('2추일출'!$AI$6:$AI$238,AG32))</f>
        <v/>
      </c>
      <c r="AS32" s="221" t="str">
        <f t="shared" si="9"/>
        <v>OK</v>
      </c>
    </row>
    <row r="33" spans="1:45" ht="60" customHeight="1">
      <c r="A33" s="210"/>
      <c r="B33" s="211"/>
      <c r="C33" s="382"/>
      <c r="D33" s="383"/>
      <c r="E33" s="384"/>
      <c r="F33" s="383"/>
      <c r="G33" s="385"/>
      <c r="H33" s="386"/>
      <c r="I33" s="386"/>
      <c r="J33" s="316" t="str">
        <f t="shared" si="10"/>
        <v/>
      </c>
      <c r="K33" s="216"/>
      <c r="L33" s="217"/>
      <c r="M33" s="218">
        <f t="shared" si="11"/>
        <v>0</v>
      </c>
      <c r="N33" s="273"/>
      <c r="O33" s="219"/>
      <c r="P33" s="269">
        <f t="shared" si="12"/>
        <v>0</v>
      </c>
      <c r="Q33" s="220" t="str">
        <f t="shared" si="13"/>
        <v>X</v>
      </c>
      <c r="R33" s="220"/>
      <c r="S33" s="220"/>
      <c r="T33" s="262"/>
      <c r="U33" s="221"/>
      <c r="W33" s="221"/>
      <c r="X33" s="216">
        <f t="shared" si="14"/>
        <v>0</v>
      </c>
      <c r="Y33" s="216">
        <f t="shared" si="15"/>
        <v>0</v>
      </c>
      <c r="Z33" s="221" t="str">
        <f t="shared" si="4"/>
        <v>OK</v>
      </c>
      <c r="AB33" s="221"/>
      <c r="AC33" s="216">
        <f t="shared" si="16"/>
        <v>0</v>
      </c>
      <c r="AD33" s="216">
        <f t="shared" si="17"/>
        <v>0</v>
      </c>
      <c r="AE33" s="221" t="str">
        <f t="shared" si="18"/>
        <v>OK</v>
      </c>
      <c r="AG33" s="221" t="str">
        <f>IF(AI33="","",IF(W33="도비","세입없음",CONCATENATE(AI33,"-",COUNTIF($AI$7:AI33,AI33))))</f>
        <v/>
      </c>
      <c r="AI33" s="221" t="str">
        <f t="array" ref="AI33">IF(C33="","",INDEX(구분표!$I$2:$I$311, MATCH(1,(구분표!$E$2:$E$311='2추일입'!B33)*(구분표!$F$2:$F$311='2추일입'!C33)*(구분표!$G$2:$G$311='2추일입'!A33),0)))</f>
        <v/>
      </c>
      <c r="AK33" s="221"/>
      <c r="AM33" s="216">
        <f>IF(AG33="",0,SUMIFS('2추일출'!$Z$6:$Z$238,'2추일출'!$AI$6:$AI$238,'2추일입'!$AG33))</f>
        <v>0</v>
      </c>
      <c r="AN33" s="216" t="str">
        <f>IF(AG33="","",COUNTIFS('2추일출'!$AI$6:$AI$238,'2추일입'!AG33))</f>
        <v/>
      </c>
      <c r="AO33" s="221" t="str">
        <f t="shared" si="8"/>
        <v>OK</v>
      </c>
      <c r="AQ33" s="216">
        <f>IF(AG33="",0,SUMIFS('2추일출'!$AE$6:$AE$238,'2추일출'!$AI$6:$AI$238,'2추일입'!$AG33))</f>
        <v>0</v>
      </c>
      <c r="AR33" s="216" t="str">
        <f>IF(AG33="","",COUNTIFS('2추일출'!$AI$6:$AI$238,AG33))</f>
        <v/>
      </c>
      <c r="AS33" s="221" t="str">
        <f t="shared" si="9"/>
        <v>OK</v>
      </c>
    </row>
    <row r="34" spans="1:45" ht="60" customHeight="1">
      <c r="A34" s="210"/>
      <c r="B34" s="211"/>
      <c r="C34" s="382"/>
      <c r="D34" s="383"/>
      <c r="E34" s="384"/>
      <c r="F34" s="383"/>
      <c r="G34" s="385"/>
      <c r="H34" s="386"/>
      <c r="I34" s="386"/>
      <c r="J34" s="316" t="str">
        <f t="shared" si="10"/>
        <v/>
      </c>
      <c r="K34" s="216"/>
      <c r="L34" s="217"/>
      <c r="M34" s="218">
        <f t="shared" si="11"/>
        <v>0</v>
      </c>
      <c r="N34" s="273"/>
      <c r="O34" s="219"/>
      <c r="P34" s="269">
        <f t="shared" si="12"/>
        <v>0</v>
      </c>
      <c r="Q34" s="220" t="str">
        <f t="shared" si="13"/>
        <v>X</v>
      </c>
      <c r="R34" s="220"/>
      <c r="S34" s="220"/>
      <c r="T34" s="262"/>
      <c r="U34" s="221"/>
      <c r="W34" s="221"/>
      <c r="X34" s="216">
        <f t="shared" si="14"/>
        <v>0</v>
      </c>
      <c r="Y34" s="216">
        <f t="shared" si="15"/>
        <v>0</v>
      </c>
      <c r="Z34" s="221" t="str">
        <f t="shared" si="4"/>
        <v>OK</v>
      </c>
      <c r="AB34" s="221"/>
      <c r="AC34" s="216">
        <f t="shared" si="16"/>
        <v>0</v>
      </c>
      <c r="AD34" s="216">
        <f t="shared" si="17"/>
        <v>0</v>
      </c>
      <c r="AE34" s="221" t="str">
        <f t="shared" si="18"/>
        <v>OK</v>
      </c>
      <c r="AG34" s="221" t="str">
        <f>IF(AI34="","",IF(W34="도비","세입없음",CONCATENATE(AI34,"-",COUNTIF($AI$7:AI34,AI34))))</f>
        <v/>
      </c>
      <c r="AI34" s="221" t="str">
        <f t="array" ref="AI34">IF(C34="","",INDEX(구분표!$I$2:$I$311, MATCH(1,(구분표!$E$2:$E$311='2추일입'!B34)*(구분표!$F$2:$F$311='2추일입'!C34)*(구분표!$G$2:$G$311='2추일입'!A34),0)))</f>
        <v/>
      </c>
      <c r="AK34" s="221"/>
      <c r="AM34" s="216">
        <f>IF(AG34="",0,SUMIFS('2추일출'!$Z$6:$Z$238,'2추일출'!$AI$6:$AI$238,'2추일입'!$AG34))</f>
        <v>0</v>
      </c>
      <c r="AN34" s="216" t="str">
        <f>IF(AG34="","",COUNTIFS('2추일출'!$AI$6:$AI$238,'2추일입'!AG34))</f>
        <v/>
      </c>
      <c r="AO34" s="221" t="str">
        <f t="shared" si="8"/>
        <v>OK</v>
      </c>
      <c r="AQ34" s="216">
        <f>IF(AG34="",0,SUMIFS('2추일출'!$AE$6:$AE$238,'2추일출'!$AI$6:$AI$238,'2추일입'!$AG34))</f>
        <v>0</v>
      </c>
      <c r="AR34" s="216" t="str">
        <f>IF(AG34="","",COUNTIFS('2추일출'!$AI$6:$AI$238,AG34))</f>
        <v/>
      </c>
      <c r="AS34" s="221" t="str">
        <f t="shared" si="9"/>
        <v>OK</v>
      </c>
    </row>
    <row r="35" spans="1:45" ht="60" customHeight="1">
      <c r="A35" s="210"/>
      <c r="B35" s="211"/>
      <c r="C35" s="212"/>
      <c r="D35" s="213"/>
      <c r="E35" s="214"/>
      <c r="F35" s="213"/>
      <c r="G35" s="222"/>
      <c r="H35" s="216"/>
      <c r="I35" s="216"/>
      <c r="J35" s="316" t="str">
        <f t="shared" si="10"/>
        <v/>
      </c>
      <c r="K35" s="216"/>
      <c r="L35" s="217"/>
      <c r="M35" s="218">
        <f t="shared" si="11"/>
        <v>0</v>
      </c>
      <c r="N35" s="273"/>
      <c r="O35" s="219"/>
      <c r="P35" s="269">
        <f t="shared" si="12"/>
        <v>0</v>
      </c>
      <c r="Q35" s="220" t="str">
        <f t="shared" si="13"/>
        <v>X</v>
      </c>
      <c r="R35" s="220"/>
      <c r="S35" s="220"/>
      <c r="T35" s="262"/>
      <c r="U35" s="221"/>
      <c r="W35" s="221"/>
      <c r="X35" s="216">
        <f t="shared" si="14"/>
        <v>0</v>
      </c>
      <c r="Y35" s="216">
        <f t="shared" si="15"/>
        <v>0</v>
      </c>
      <c r="Z35" s="221" t="str">
        <f t="shared" si="4"/>
        <v>OK</v>
      </c>
      <c r="AB35" s="221"/>
      <c r="AC35" s="216">
        <f t="shared" si="16"/>
        <v>0</v>
      </c>
      <c r="AD35" s="216">
        <f t="shared" si="17"/>
        <v>0</v>
      </c>
      <c r="AE35" s="221" t="str">
        <f t="shared" si="18"/>
        <v>OK</v>
      </c>
      <c r="AG35" s="221" t="str">
        <f>IF(AI35="","",IF(W35="도비","세입없음",CONCATENATE(AI35,"-",COUNTIF($AI$7:AI35,AI35))))</f>
        <v/>
      </c>
      <c r="AI35" s="221" t="str">
        <f t="array" ref="AI35">IF(C35="","",INDEX(구분표!$I$2:$I$311, MATCH(1,(구분표!$E$2:$E$311='2추일입'!B35)*(구분표!$F$2:$F$311='2추일입'!C35)*(구분표!$G$2:$G$311='2추일입'!A35),0)))</f>
        <v/>
      </c>
      <c r="AK35" s="221"/>
      <c r="AM35" s="216">
        <f>IF(AG35="",0,SUMIFS('2추일출'!$Z$6:$Z$238,'2추일출'!$AI$6:$AI$238,'2추일입'!$AG35))</f>
        <v>0</v>
      </c>
      <c r="AN35" s="216" t="str">
        <f>IF(AG35="","",COUNTIFS('2추일출'!$AI$6:$AI$238,'2추일입'!AG35))</f>
        <v/>
      </c>
      <c r="AO35" s="221" t="str">
        <f t="shared" si="8"/>
        <v>OK</v>
      </c>
      <c r="AQ35" s="216">
        <f>IF(AG35="",0,SUMIFS('2추일출'!$AE$6:$AE$238,'2추일출'!$AI$6:$AI$238,'2추일입'!$AG35))</f>
        <v>0</v>
      </c>
      <c r="AR35" s="216" t="str">
        <f>IF(AG35="","",COUNTIFS('2추일출'!$AI$6:$AI$238,AG35))</f>
        <v/>
      </c>
      <c r="AS35" s="221" t="str">
        <f t="shared" si="9"/>
        <v>OK</v>
      </c>
    </row>
    <row r="36" spans="1:45" ht="60" customHeight="1">
      <c r="A36" s="210"/>
      <c r="B36" s="211"/>
      <c r="C36" s="212"/>
      <c r="D36" s="213"/>
      <c r="E36" s="214"/>
      <c r="F36" s="213"/>
      <c r="G36" s="222"/>
      <c r="H36" s="216"/>
      <c r="I36" s="216"/>
      <c r="J36" s="316" t="str">
        <f t="shared" si="10"/>
        <v/>
      </c>
      <c r="K36" s="216"/>
      <c r="L36" s="217"/>
      <c r="M36" s="218">
        <f t="shared" si="11"/>
        <v>0</v>
      </c>
      <c r="N36" s="273"/>
      <c r="O36" s="219"/>
      <c r="P36" s="269">
        <f t="shared" si="12"/>
        <v>0</v>
      </c>
      <c r="Q36" s="220" t="str">
        <f t="shared" si="13"/>
        <v>X</v>
      </c>
      <c r="R36" s="220"/>
      <c r="S36" s="220"/>
      <c r="T36" s="262"/>
      <c r="U36" s="221"/>
      <c r="W36" s="221"/>
      <c r="X36" s="216">
        <f t="shared" si="14"/>
        <v>0</v>
      </c>
      <c r="Y36" s="216">
        <f t="shared" si="15"/>
        <v>0</v>
      </c>
      <c r="Z36" s="221" t="str">
        <f t="shared" si="4"/>
        <v>OK</v>
      </c>
      <c r="AB36" s="221"/>
      <c r="AC36" s="216">
        <f t="shared" si="16"/>
        <v>0</v>
      </c>
      <c r="AD36" s="216">
        <f t="shared" si="17"/>
        <v>0</v>
      </c>
      <c r="AE36" s="221" t="str">
        <f t="shared" si="18"/>
        <v>OK</v>
      </c>
      <c r="AG36" s="221" t="str">
        <f>IF(AI36="","",IF(W36="도비","세입없음",CONCATENATE(AI36,"-",COUNTIF($AI$7:AI36,AI36))))</f>
        <v/>
      </c>
      <c r="AI36" s="221" t="str">
        <f t="array" ref="AI36">IF(C36="","",INDEX(구분표!$I$2:$I$311, MATCH(1,(구분표!$E$2:$E$311='2추일입'!B36)*(구분표!$F$2:$F$311='2추일입'!C36)*(구분표!$G$2:$G$311='2추일입'!A36),0)))</f>
        <v/>
      </c>
      <c r="AK36" s="221"/>
      <c r="AM36" s="216">
        <f>IF(AG36="",0,SUMIFS('2추일출'!$Z$6:$Z$238,'2추일출'!$AI$6:$AI$238,'2추일입'!$AG36))</f>
        <v>0</v>
      </c>
      <c r="AN36" s="216" t="str">
        <f>IF(AG36="","",COUNTIFS('2추일출'!$AI$6:$AI$238,'2추일입'!AG36))</f>
        <v/>
      </c>
      <c r="AO36" s="221" t="str">
        <f t="shared" si="8"/>
        <v>OK</v>
      </c>
      <c r="AQ36" s="216">
        <f>IF(AG36="",0,SUMIFS('2추일출'!$AE$6:$AE$238,'2추일출'!$AI$6:$AI$238,'2추일입'!$AG36))</f>
        <v>0</v>
      </c>
      <c r="AR36" s="216" t="str">
        <f>IF(AG36="","",COUNTIFS('2추일출'!$AI$6:$AI$238,AG36))</f>
        <v/>
      </c>
      <c r="AS36" s="221" t="str">
        <f t="shared" si="9"/>
        <v>OK</v>
      </c>
    </row>
    <row r="37" spans="1:45" ht="60" customHeight="1">
      <c r="A37" s="210"/>
      <c r="B37" s="211"/>
      <c r="C37" s="212"/>
      <c r="D37" s="213"/>
      <c r="E37" s="214"/>
      <c r="F37" s="213"/>
      <c r="G37" s="222"/>
      <c r="H37" s="216"/>
      <c r="I37" s="216"/>
      <c r="J37" s="316" t="str">
        <f t="shared" si="10"/>
        <v/>
      </c>
      <c r="K37" s="216"/>
      <c r="L37" s="217"/>
      <c r="M37" s="218">
        <f t="shared" si="11"/>
        <v>0</v>
      </c>
      <c r="N37" s="273"/>
      <c r="O37" s="219"/>
      <c r="P37" s="269">
        <f t="shared" si="12"/>
        <v>0</v>
      </c>
      <c r="Q37" s="220" t="str">
        <f t="shared" si="13"/>
        <v>X</v>
      </c>
      <c r="R37" s="220"/>
      <c r="S37" s="220"/>
      <c r="T37" s="262"/>
      <c r="U37" s="221"/>
      <c r="W37" s="221"/>
      <c r="X37" s="216">
        <f t="shared" si="14"/>
        <v>0</v>
      </c>
      <c r="Y37" s="216">
        <f t="shared" si="15"/>
        <v>0</v>
      </c>
      <c r="Z37" s="221" t="str">
        <f t="shared" si="4"/>
        <v>OK</v>
      </c>
      <c r="AB37" s="221"/>
      <c r="AC37" s="216">
        <f t="shared" si="16"/>
        <v>0</v>
      </c>
      <c r="AD37" s="216">
        <f t="shared" si="17"/>
        <v>0</v>
      </c>
      <c r="AE37" s="221" t="str">
        <f t="shared" si="18"/>
        <v>OK</v>
      </c>
      <c r="AG37" s="221" t="str">
        <f>IF(AI37="","",IF(W37="도비","세입없음",CONCATENATE(AI37,"-",COUNTIF($AI$7:AI37,AI37))))</f>
        <v/>
      </c>
      <c r="AI37" s="221" t="str">
        <f t="array" ref="AI37">IF(C37="","",INDEX(구분표!$I$2:$I$311, MATCH(1,(구분표!$E$2:$E$311='2추일입'!B37)*(구분표!$F$2:$F$311='2추일입'!C37)*(구분표!$G$2:$G$311='2추일입'!A37),0)))</f>
        <v/>
      </c>
      <c r="AK37" s="221"/>
      <c r="AM37" s="216">
        <f>IF(AG37="",0,SUMIFS('2추일출'!$Z$6:$Z$238,'2추일출'!$AI$6:$AI$238,'2추일입'!$AG37))</f>
        <v>0</v>
      </c>
      <c r="AN37" s="216" t="str">
        <f>IF(AG37="","",COUNTIFS('2추일출'!$AI$6:$AI$238,'2추일입'!AG37))</f>
        <v/>
      </c>
      <c r="AO37" s="221" t="str">
        <f t="shared" si="8"/>
        <v>OK</v>
      </c>
      <c r="AQ37" s="216">
        <f>IF(AG37="",0,SUMIFS('2추일출'!$AE$6:$AE$238,'2추일출'!$AI$6:$AI$238,'2추일입'!$AG37))</f>
        <v>0</v>
      </c>
      <c r="AR37" s="216" t="str">
        <f>IF(AG37="","",COUNTIFS('2추일출'!$AI$6:$AI$238,AG37))</f>
        <v/>
      </c>
      <c r="AS37" s="221" t="str">
        <f t="shared" si="9"/>
        <v>OK</v>
      </c>
    </row>
    <row r="38" spans="1:45" ht="60" customHeight="1">
      <c r="A38" s="210"/>
      <c r="B38" s="211"/>
      <c r="C38" s="212"/>
      <c r="D38" s="213"/>
      <c r="E38" s="214"/>
      <c r="F38" s="213"/>
      <c r="G38" s="222"/>
      <c r="H38" s="216"/>
      <c r="I38" s="216"/>
      <c r="J38" s="316" t="str">
        <f t="shared" si="10"/>
        <v/>
      </c>
      <c r="K38" s="216"/>
      <c r="L38" s="217"/>
      <c r="M38" s="218">
        <f t="shared" si="11"/>
        <v>0</v>
      </c>
      <c r="N38" s="273"/>
      <c r="O38" s="219"/>
      <c r="P38" s="269">
        <f t="shared" si="12"/>
        <v>0</v>
      </c>
      <c r="Q38" s="220" t="str">
        <f t="shared" si="13"/>
        <v>X</v>
      </c>
      <c r="R38" s="220"/>
      <c r="S38" s="220"/>
      <c r="T38" s="262"/>
      <c r="U38" s="221"/>
      <c r="W38" s="221"/>
      <c r="X38" s="216">
        <f t="shared" si="14"/>
        <v>0</v>
      </c>
      <c r="Y38" s="216">
        <f t="shared" si="15"/>
        <v>0</v>
      </c>
      <c r="Z38" s="221" t="str">
        <f t="shared" si="4"/>
        <v>OK</v>
      </c>
      <c r="AB38" s="221"/>
      <c r="AC38" s="216">
        <f t="shared" si="16"/>
        <v>0</v>
      </c>
      <c r="AD38" s="216">
        <f t="shared" si="17"/>
        <v>0</v>
      </c>
      <c r="AE38" s="221" t="str">
        <f t="shared" si="18"/>
        <v>OK</v>
      </c>
      <c r="AG38" s="221" t="str">
        <f>IF(AI38="","",IF(W38="도비","세입없음",CONCATENATE(AI38,"-",COUNTIF($AI$7:AI38,AI38))))</f>
        <v/>
      </c>
      <c r="AI38" s="221" t="str">
        <f t="array" ref="AI38">IF(C38="","",INDEX(구분표!$I$2:$I$311, MATCH(1,(구분표!$E$2:$E$311='2추일입'!B38)*(구분표!$F$2:$F$311='2추일입'!C38)*(구분표!$G$2:$G$311='2추일입'!A38),0)))</f>
        <v/>
      </c>
      <c r="AK38" s="221"/>
      <c r="AM38" s="216">
        <f>IF(AG38="",0,SUMIFS('2추일출'!$Z$6:$Z$238,'2추일출'!$AI$6:$AI$238,'2추일입'!$AG38))</f>
        <v>0</v>
      </c>
      <c r="AN38" s="216" t="str">
        <f>IF(AG38="","",COUNTIFS('2추일출'!$AI$6:$AI$238,'2추일입'!AG38))</f>
        <v/>
      </c>
      <c r="AO38" s="221" t="str">
        <f t="shared" si="8"/>
        <v>OK</v>
      </c>
      <c r="AQ38" s="216">
        <f>IF(AG38="",0,SUMIFS('2추일출'!$AE$6:$AE$238,'2추일출'!$AI$6:$AI$238,'2추일입'!$AG38))</f>
        <v>0</v>
      </c>
      <c r="AR38" s="216" t="str">
        <f>IF(AG38="","",COUNTIFS('2추일출'!$AI$6:$AI$238,AG38))</f>
        <v/>
      </c>
      <c r="AS38" s="221" t="str">
        <f t="shared" si="9"/>
        <v>OK</v>
      </c>
    </row>
    <row r="39" spans="1:45" ht="60" customHeight="1">
      <c r="A39" s="210"/>
      <c r="B39" s="211"/>
      <c r="C39" s="212"/>
      <c r="D39" s="213"/>
      <c r="E39" s="214"/>
      <c r="F39" s="213"/>
      <c r="G39" s="222"/>
      <c r="H39" s="216"/>
      <c r="I39" s="216"/>
      <c r="J39" s="316" t="str">
        <f t="shared" si="10"/>
        <v/>
      </c>
      <c r="K39" s="216"/>
      <c r="L39" s="217"/>
      <c r="M39" s="218">
        <f t="shared" si="11"/>
        <v>0</v>
      </c>
      <c r="N39" s="273"/>
      <c r="O39" s="219"/>
      <c r="P39" s="269">
        <f t="shared" si="12"/>
        <v>0</v>
      </c>
      <c r="Q39" s="220" t="str">
        <f t="shared" si="13"/>
        <v>X</v>
      </c>
      <c r="R39" s="220"/>
      <c r="S39" s="220"/>
      <c r="T39" s="262"/>
      <c r="U39" s="221"/>
      <c r="W39" s="221"/>
      <c r="X39" s="216">
        <f t="shared" si="14"/>
        <v>0</v>
      </c>
      <c r="Y39" s="216">
        <f t="shared" si="15"/>
        <v>0</v>
      </c>
      <c r="Z39" s="221" t="str">
        <f t="shared" si="4"/>
        <v>OK</v>
      </c>
      <c r="AB39" s="221"/>
      <c r="AC39" s="216">
        <f t="shared" si="16"/>
        <v>0</v>
      </c>
      <c r="AD39" s="216">
        <f t="shared" si="17"/>
        <v>0</v>
      </c>
      <c r="AE39" s="221" t="str">
        <f t="shared" si="18"/>
        <v>OK</v>
      </c>
      <c r="AG39" s="221" t="str">
        <f>IF(AI39="","",IF(W39="도비","세입없음",CONCATENATE(AI39,"-",COUNTIF($AI$7:AI39,AI39))))</f>
        <v/>
      </c>
      <c r="AI39" s="221" t="str">
        <f t="array" ref="AI39">IF(C39="","",INDEX(구분표!$I$2:$I$311, MATCH(1,(구분표!$E$2:$E$311='2추일입'!B39)*(구분표!$F$2:$F$311='2추일입'!C39)*(구분표!$G$2:$G$311='2추일입'!A39),0)))</f>
        <v/>
      </c>
      <c r="AK39" s="221"/>
      <c r="AM39" s="216">
        <f>IF(AG39="",0,SUMIFS('2추일출'!$Z$6:$Z$238,'2추일출'!$AI$6:$AI$238,'2추일입'!$AG39))</f>
        <v>0</v>
      </c>
      <c r="AN39" s="216" t="str">
        <f>IF(AG39="","",COUNTIFS('2추일출'!$AI$6:$AI$238,'2추일입'!AG39))</f>
        <v/>
      </c>
      <c r="AO39" s="221" t="str">
        <f t="shared" si="8"/>
        <v>OK</v>
      </c>
      <c r="AQ39" s="216">
        <f>IF(AG39="",0,SUMIFS('2추일출'!$AE$6:$AE$238,'2추일출'!$AI$6:$AI$238,'2추일입'!$AG39))</f>
        <v>0</v>
      </c>
      <c r="AR39" s="216" t="str">
        <f>IF(AG39="","",COUNTIFS('2추일출'!$AI$6:$AI$238,AG39))</f>
        <v/>
      </c>
      <c r="AS39" s="221" t="str">
        <f t="shared" si="9"/>
        <v>OK</v>
      </c>
    </row>
    <row r="40" spans="1:45" ht="60" customHeight="1">
      <c r="A40" s="210"/>
      <c r="B40" s="211"/>
      <c r="C40" s="212"/>
      <c r="D40" s="213"/>
      <c r="E40" s="214"/>
      <c r="F40" s="213"/>
      <c r="G40" s="222"/>
      <c r="H40" s="216"/>
      <c r="I40" s="216"/>
      <c r="J40" s="316" t="str">
        <f t="shared" si="10"/>
        <v/>
      </c>
      <c r="K40" s="216"/>
      <c r="L40" s="217"/>
      <c r="M40" s="218">
        <f t="shared" si="11"/>
        <v>0</v>
      </c>
      <c r="N40" s="273"/>
      <c r="O40" s="219"/>
      <c r="P40" s="269">
        <f t="shared" si="12"/>
        <v>0</v>
      </c>
      <c r="Q40" s="220" t="str">
        <f t="shared" si="13"/>
        <v>X</v>
      </c>
      <c r="R40" s="220"/>
      <c r="S40" s="220"/>
      <c r="T40" s="262"/>
      <c r="U40" s="221"/>
      <c r="W40" s="221"/>
      <c r="X40" s="216">
        <f t="shared" si="14"/>
        <v>0</v>
      </c>
      <c r="Y40" s="216">
        <f t="shared" si="15"/>
        <v>0</v>
      </c>
      <c r="Z40" s="221" t="str">
        <f t="shared" si="4"/>
        <v>OK</v>
      </c>
      <c r="AB40" s="221"/>
      <c r="AC40" s="216">
        <f t="shared" si="16"/>
        <v>0</v>
      </c>
      <c r="AD40" s="216">
        <f t="shared" si="17"/>
        <v>0</v>
      </c>
      <c r="AE40" s="221" t="str">
        <f t="shared" si="18"/>
        <v>OK</v>
      </c>
      <c r="AG40" s="221" t="str">
        <f>IF(AI40="","",IF(W40="도비","세입없음",CONCATENATE(AI40,"-",COUNTIF($AI$7:AI40,AI40))))</f>
        <v/>
      </c>
      <c r="AI40" s="221" t="str">
        <f t="array" ref="AI40">IF(C40="","",INDEX(구분표!$I$2:$I$311, MATCH(1,(구분표!$E$2:$E$311='2추일입'!B40)*(구분표!$F$2:$F$311='2추일입'!C40)*(구분표!$G$2:$G$311='2추일입'!A40),0)))</f>
        <v/>
      </c>
      <c r="AK40" s="221"/>
      <c r="AM40" s="216">
        <f>IF(AG40="",0,SUMIFS('2추일출'!$Z$6:$Z$238,'2추일출'!$AI$6:$AI$238,'2추일입'!$AG40))</f>
        <v>0</v>
      </c>
      <c r="AN40" s="216" t="str">
        <f>IF(AG40="","",COUNTIFS('2추일출'!$AI$6:$AI$238,'2추일입'!AG40))</f>
        <v/>
      </c>
      <c r="AO40" s="221" t="str">
        <f t="shared" si="8"/>
        <v>OK</v>
      </c>
      <c r="AQ40" s="216">
        <f>IF(AG40="",0,SUMIFS('2추일출'!$AE$6:$AE$238,'2추일출'!$AI$6:$AI$238,'2추일입'!$AG40))</f>
        <v>0</v>
      </c>
      <c r="AR40" s="216" t="str">
        <f>IF(AG40="","",COUNTIFS('2추일출'!$AI$6:$AI$238,AG40))</f>
        <v/>
      </c>
      <c r="AS40" s="221" t="str">
        <f t="shared" si="9"/>
        <v>OK</v>
      </c>
    </row>
    <row r="41" spans="1:45" ht="60" customHeight="1">
      <c r="A41" s="210"/>
      <c r="B41" s="211"/>
      <c r="C41" s="212"/>
      <c r="D41" s="213"/>
      <c r="E41" s="214"/>
      <c r="F41" s="213"/>
      <c r="G41" s="222"/>
      <c r="H41" s="216"/>
      <c r="I41" s="216"/>
      <c r="J41" s="316" t="str">
        <f t="shared" si="10"/>
        <v/>
      </c>
      <c r="K41" s="216"/>
      <c r="L41" s="217"/>
      <c r="M41" s="218">
        <f t="shared" si="11"/>
        <v>0</v>
      </c>
      <c r="N41" s="273"/>
      <c r="O41" s="219"/>
      <c r="P41" s="269">
        <f t="shared" si="12"/>
        <v>0</v>
      </c>
      <c r="Q41" s="220" t="str">
        <f t="shared" si="13"/>
        <v>X</v>
      </c>
      <c r="R41" s="220"/>
      <c r="S41" s="220"/>
      <c r="T41" s="262"/>
      <c r="U41" s="221"/>
      <c r="W41" s="221"/>
      <c r="X41" s="216">
        <f t="shared" si="14"/>
        <v>0</v>
      </c>
      <c r="Y41" s="216">
        <f t="shared" si="15"/>
        <v>0</v>
      </c>
      <c r="Z41" s="221" t="str">
        <f t="shared" si="4"/>
        <v>OK</v>
      </c>
      <c r="AB41" s="221"/>
      <c r="AC41" s="216">
        <f t="shared" si="16"/>
        <v>0</v>
      </c>
      <c r="AD41" s="216">
        <f t="shared" si="17"/>
        <v>0</v>
      </c>
      <c r="AE41" s="221" t="str">
        <f t="shared" si="18"/>
        <v>OK</v>
      </c>
      <c r="AG41" s="221" t="str">
        <f>IF(AI41="","",IF(W41="도비","세입없음",CONCATENATE(AI41,"-",COUNTIF($AI$7:AI41,AI41))))</f>
        <v/>
      </c>
      <c r="AI41" s="221" t="str">
        <f t="array" ref="AI41">IF(C41="","",INDEX(구분표!$I$2:$I$311, MATCH(1,(구분표!$E$2:$E$311='2추일입'!B41)*(구분표!$F$2:$F$311='2추일입'!C41)*(구분표!$G$2:$G$311='2추일입'!A41),0)))</f>
        <v/>
      </c>
      <c r="AK41" s="221"/>
      <c r="AM41" s="216">
        <f>IF(AG41="",0,SUMIFS('2추일출'!$Z$6:$Z$238,'2추일출'!$AI$6:$AI$238,'2추일입'!$AG41))</f>
        <v>0</v>
      </c>
      <c r="AN41" s="216" t="str">
        <f>IF(AG41="","",COUNTIFS('2추일출'!$AI$6:$AI$238,'2추일입'!AG41))</f>
        <v/>
      </c>
      <c r="AO41" s="221" t="str">
        <f t="shared" si="8"/>
        <v>OK</v>
      </c>
      <c r="AQ41" s="216">
        <f>IF(AG41="",0,SUMIFS('2추일출'!$AE$6:$AE$238,'2추일출'!$AI$6:$AI$238,'2추일입'!$AG41))</f>
        <v>0</v>
      </c>
      <c r="AR41" s="216" t="str">
        <f>IF(AG41="","",COUNTIFS('2추일출'!$AI$6:$AI$238,AG41))</f>
        <v/>
      </c>
      <c r="AS41" s="221" t="str">
        <f t="shared" si="9"/>
        <v>OK</v>
      </c>
    </row>
    <row r="42" spans="1:45" ht="60" customHeight="1">
      <c r="A42" s="210"/>
      <c r="B42" s="211"/>
      <c r="C42" s="212"/>
      <c r="D42" s="213"/>
      <c r="E42" s="214"/>
      <c r="F42" s="213"/>
      <c r="G42" s="222"/>
      <c r="H42" s="216"/>
      <c r="I42" s="216"/>
      <c r="J42" s="316" t="str">
        <f t="shared" si="10"/>
        <v/>
      </c>
      <c r="K42" s="216"/>
      <c r="L42" s="217"/>
      <c r="M42" s="218">
        <f t="shared" si="11"/>
        <v>0</v>
      </c>
      <c r="N42" s="273"/>
      <c r="O42" s="219"/>
      <c r="P42" s="269">
        <f t="shared" si="12"/>
        <v>0</v>
      </c>
      <c r="Q42" s="220" t="str">
        <f t="shared" si="13"/>
        <v>X</v>
      </c>
      <c r="R42" s="220"/>
      <c r="S42" s="220"/>
      <c r="T42" s="262"/>
      <c r="U42" s="221"/>
      <c r="W42" s="221"/>
      <c r="X42" s="216">
        <f t="shared" si="14"/>
        <v>0</v>
      </c>
      <c r="Y42" s="216">
        <f t="shared" si="15"/>
        <v>0</v>
      </c>
      <c r="Z42" s="221" t="str">
        <f t="shared" si="4"/>
        <v>OK</v>
      </c>
      <c r="AB42" s="221"/>
      <c r="AC42" s="216">
        <f t="shared" si="16"/>
        <v>0</v>
      </c>
      <c r="AD42" s="216">
        <f t="shared" si="17"/>
        <v>0</v>
      </c>
      <c r="AE42" s="221" t="str">
        <f t="shared" si="18"/>
        <v>OK</v>
      </c>
      <c r="AG42" s="221" t="str">
        <f>IF(AI42="","",IF(W42="도비","세입없음",CONCATENATE(AI42,"-",COUNTIF($AI$7:AI42,AI42))))</f>
        <v/>
      </c>
      <c r="AI42" s="221" t="str">
        <f t="array" ref="AI42">IF(C42="","",INDEX(구분표!$I$2:$I$311, MATCH(1,(구분표!$E$2:$E$311='2추일입'!B42)*(구분표!$F$2:$F$311='2추일입'!C42)*(구분표!$G$2:$G$311='2추일입'!A42),0)))</f>
        <v/>
      </c>
      <c r="AK42" s="221"/>
      <c r="AM42" s="216">
        <f>IF(AG42="",0,SUMIFS('2추일출'!$Z$6:$Z$238,'2추일출'!$AI$6:$AI$238,'2추일입'!$AG42))</f>
        <v>0</v>
      </c>
      <c r="AN42" s="216" t="str">
        <f>IF(AG42="","",COUNTIFS('2추일출'!$AI$6:$AI$238,'2추일입'!AG42))</f>
        <v/>
      </c>
      <c r="AO42" s="221" t="str">
        <f t="shared" si="8"/>
        <v>OK</v>
      </c>
      <c r="AQ42" s="216">
        <f>IF(AG42="",0,SUMIFS('2추일출'!$AE$6:$AE$238,'2추일출'!$AI$6:$AI$238,'2추일입'!$AG42))</f>
        <v>0</v>
      </c>
      <c r="AR42" s="216" t="str">
        <f>IF(AG42="","",COUNTIFS('2추일출'!$AI$6:$AI$238,AG42))</f>
        <v/>
      </c>
      <c r="AS42" s="221" t="str">
        <f t="shared" si="9"/>
        <v>OK</v>
      </c>
    </row>
    <row r="43" spans="1:45" ht="60" customHeight="1">
      <c r="A43" s="210"/>
      <c r="B43" s="211"/>
      <c r="C43" s="212"/>
      <c r="D43" s="213"/>
      <c r="E43" s="214"/>
      <c r="F43" s="213"/>
      <c r="G43" s="222"/>
      <c r="H43" s="216"/>
      <c r="I43" s="216"/>
      <c r="J43" s="316" t="str">
        <f t="shared" si="10"/>
        <v/>
      </c>
      <c r="K43" s="216"/>
      <c r="L43" s="217"/>
      <c r="M43" s="218">
        <f t="shared" si="11"/>
        <v>0</v>
      </c>
      <c r="N43" s="273"/>
      <c r="O43" s="219"/>
      <c r="P43" s="269">
        <f t="shared" si="12"/>
        <v>0</v>
      </c>
      <c r="Q43" s="220" t="str">
        <f t="shared" si="13"/>
        <v>X</v>
      </c>
      <c r="R43" s="220"/>
      <c r="S43" s="220"/>
      <c r="T43" s="262"/>
      <c r="U43" s="221"/>
      <c r="W43" s="221"/>
      <c r="X43" s="216">
        <f t="shared" si="14"/>
        <v>0</v>
      </c>
      <c r="Y43" s="216">
        <f t="shared" si="15"/>
        <v>0</v>
      </c>
      <c r="Z43" s="221" t="str">
        <f t="shared" si="4"/>
        <v>OK</v>
      </c>
      <c r="AB43" s="221"/>
      <c r="AC43" s="216">
        <f t="shared" si="16"/>
        <v>0</v>
      </c>
      <c r="AD43" s="216">
        <f t="shared" si="17"/>
        <v>0</v>
      </c>
      <c r="AE43" s="221" t="str">
        <f t="shared" si="18"/>
        <v>OK</v>
      </c>
      <c r="AG43" s="221" t="str">
        <f>IF(AI43="","",IF(W43="도비","세입없음",CONCATENATE(AI43,"-",COUNTIF($AI$7:AI43,AI43))))</f>
        <v/>
      </c>
      <c r="AI43" s="221" t="str">
        <f t="array" ref="AI43">IF(C43="","",INDEX(구분표!$I$2:$I$311, MATCH(1,(구분표!$E$2:$E$311='2추일입'!B43)*(구분표!$F$2:$F$311='2추일입'!C43)*(구분표!$G$2:$G$311='2추일입'!A43),0)))</f>
        <v/>
      </c>
      <c r="AK43" s="221"/>
      <c r="AM43" s="216">
        <f>IF(AG43="",0,SUMIFS('2추일출'!$Z$6:$Z$238,'2추일출'!$AI$6:$AI$238,'2추일입'!$AG43))</f>
        <v>0</v>
      </c>
      <c r="AN43" s="216" t="str">
        <f>IF(AG43="","",COUNTIFS('2추일출'!$AI$6:$AI$238,'2추일입'!AG43))</f>
        <v/>
      </c>
      <c r="AO43" s="221" t="str">
        <f t="shared" si="8"/>
        <v>OK</v>
      </c>
      <c r="AQ43" s="216">
        <f>IF(AG43="",0,SUMIFS('2추일출'!$AE$6:$AE$238,'2추일출'!$AI$6:$AI$238,'2추일입'!$AG43))</f>
        <v>0</v>
      </c>
      <c r="AR43" s="216" t="str">
        <f>IF(AG43="","",COUNTIFS('2추일출'!$AI$6:$AI$238,AG43))</f>
        <v/>
      </c>
      <c r="AS43" s="221" t="str">
        <f t="shared" si="9"/>
        <v>OK</v>
      </c>
    </row>
    <row r="44" spans="1:45" ht="60" customHeight="1">
      <c r="A44" s="210"/>
      <c r="B44" s="211"/>
      <c r="C44" s="212"/>
      <c r="D44" s="213"/>
      <c r="E44" s="214"/>
      <c r="F44" s="213"/>
      <c r="G44" s="222"/>
      <c r="H44" s="216"/>
      <c r="I44" s="216"/>
      <c r="J44" s="316" t="str">
        <f t="shared" si="10"/>
        <v/>
      </c>
      <c r="K44" s="216"/>
      <c r="L44" s="217"/>
      <c r="M44" s="218">
        <f t="shared" si="11"/>
        <v>0</v>
      </c>
      <c r="N44" s="273"/>
      <c r="O44" s="219"/>
      <c r="P44" s="269">
        <f t="shared" si="12"/>
        <v>0</v>
      </c>
      <c r="Q44" s="220" t="str">
        <f t="shared" si="13"/>
        <v>X</v>
      </c>
      <c r="R44" s="220"/>
      <c r="S44" s="220"/>
      <c r="T44" s="262"/>
      <c r="U44" s="221"/>
      <c r="W44" s="221"/>
      <c r="X44" s="216">
        <f t="shared" si="14"/>
        <v>0</v>
      </c>
      <c r="Y44" s="216">
        <f t="shared" si="15"/>
        <v>0</v>
      </c>
      <c r="Z44" s="221" t="str">
        <f t="shared" si="4"/>
        <v>OK</v>
      </c>
      <c r="AB44" s="221"/>
      <c r="AC44" s="216">
        <f t="shared" si="16"/>
        <v>0</v>
      </c>
      <c r="AD44" s="216">
        <f t="shared" si="17"/>
        <v>0</v>
      </c>
      <c r="AE44" s="221" t="str">
        <f t="shared" si="18"/>
        <v>OK</v>
      </c>
      <c r="AG44" s="221" t="str">
        <f>IF(AI44="","",IF(W44="도비","세입없음",CONCATENATE(AI44,"-",COUNTIF($AI$7:AI44,AI44))))</f>
        <v/>
      </c>
      <c r="AI44" s="221" t="str">
        <f t="array" ref="AI44">IF(C44="","",INDEX(구분표!$I$2:$I$311, MATCH(1,(구분표!$E$2:$E$311='2추일입'!B44)*(구분표!$F$2:$F$311='2추일입'!C44)*(구분표!$G$2:$G$311='2추일입'!A44),0)))</f>
        <v/>
      </c>
      <c r="AK44" s="221"/>
      <c r="AM44" s="216">
        <f>IF(AG44="",0,SUMIFS('2추일출'!$Z$6:$Z$238,'2추일출'!$AI$6:$AI$238,'2추일입'!$AG44))</f>
        <v>0</v>
      </c>
      <c r="AN44" s="216" t="str">
        <f>IF(AG44="","",COUNTIFS('2추일출'!$AI$6:$AI$238,'2추일입'!AG44))</f>
        <v/>
      </c>
      <c r="AO44" s="221" t="str">
        <f t="shared" si="8"/>
        <v>OK</v>
      </c>
      <c r="AQ44" s="216">
        <f>IF(AG44="",0,SUMIFS('2추일출'!$AE$6:$AE$238,'2추일출'!$AI$6:$AI$238,'2추일입'!$AG44))</f>
        <v>0</v>
      </c>
      <c r="AR44" s="216" t="str">
        <f>IF(AG44="","",COUNTIFS('2추일출'!$AI$6:$AI$238,AG44))</f>
        <v/>
      </c>
      <c r="AS44" s="221" t="str">
        <f t="shared" si="9"/>
        <v>OK</v>
      </c>
    </row>
    <row r="45" spans="1:45" ht="60" customHeight="1">
      <c r="A45" s="210"/>
      <c r="B45" s="211"/>
      <c r="C45" s="212"/>
      <c r="D45" s="213"/>
      <c r="E45" s="214"/>
      <c r="F45" s="213"/>
      <c r="G45" s="222"/>
      <c r="H45" s="216"/>
      <c r="I45" s="216"/>
      <c r="J45" s="316" t="str">
        <f t="shared" si="10"/>
        <v/>
      </c>
      <c r="K45" s="216"/>
      <c r="L45" s="217"/>
      <c r="M45" s="218">
        <f t="shared" si="11"/>
        <v>0</v>
      </c>
      <c r="N45" s="273"/>
      <c r="O45" s="219"/>
      <c r="P45" s="269">
        <f t="shared" si="12"/>
        <v>0</v>
      </c>
      <c r="Q45" s="220" t="str">
        <f t="shared" si="13"/>
        <v>X</v>
      </c>
      <c r="R45" s="220"/>
      <c r="S45" s="220"/>
      <c r="T45" s="262"/>
      <c r="U45" s="221"/>
      <c r="W45" s="221"/>
      <c r="X45" s="216">
        <f t="shared" si="14"/>
        <v>0</v>
      </c>
      <c r="Y45" s="216">
        <f t="shared" si="15"/>
        <v>0</v>
      </c>
      <c r="Z45" s="221" t="str">
        <f t="shared" si="4"/>
        <v>OK</v>
      </c>
      <c r="AB45" s="221"/>
      <c r="AC45" s="216">
        <f t="shared" si="16"/>
        <v>0</v>
      </c>
      <c r="AD45" s="216">
        <f t="shared" si="17"/>
        <v>0</v>
      </c>
      <c r="AE45" s="221" t="str">
        <f t="shared" si="18"/>
        <v>OK</v>
      </c>
      <c r="AG45" s="221" t="str">
        <f>IF(AI45="","",IF(W45="도비","세입없음",CONCATENATE(AI45,"-",COUNTIF($AI$7:AI45,AI45))))</f>
        <v/>
      </c>
      <c r="AI45" s="221" t="str">
        <f t="array" ref="AI45">IF(C45="","",INDEX(구분표!$I$2:$I$311, MATCH(1,(구분표!$E$2:$E$311='2추일입'!B45)*(구분표!$F$2:$F$311='2추일입'!C45)*(구분표!$G$2:$G$311='2추일입'!A45),0)))</f>
        <v/>
      </c>
      <c r="AK45" s="221"/>
      <c r="AM45" s="216">
        <f>IF(AG45="",0,SUMIFS('2추일출'!$Z$6:$Z$238,'2추일출'!$AI$6:$AI$238,'2추일입'!$AG45))</f>
        <v>0</v>
      </c>
      <c r="AN45" s="216" t="str">
        <f>IF(AG45="","",COUNTIFS('2추일출'!$AI$6:$AI$238,'2추일입'!AG45))</f>
        <v/>
      </c>
      <c r="AO45" s="221" t="str">
        <f t="shared" si="8"/>
        <v>OK</v>
      </c>
      <c r="AQ45" s="216">
        <f>IF(AG45="",0,SUMIFS('2추일출'!$AE$6:$AE$238,'2추일출'!$AI$6:$AI$238,'2추일입'!$AG45))</f>
        <v>0</v>
      </c>
      <c r="AR45" s="216" t="str">
        <f>IF(AG45="","",COUNTIFS('2추일출'!$AI$6:$AI$238,AG45))</f>
        <v/>
      </c>
      <c r="AS45" s="221" t="str">
        <f t="shared" si="9"/>
        <v>OK</v>
      </c>
    </row>
    <row r="46" spans="1:45" ht="60" customHeight="1">
      <c r="A46" s="210"/>
      <c r="B46" s="211"/>
      <c r="C46" s="212"/>
      <c r="D46" s="213"/>
      <c r="E46" s="214"/>
      <c r="F46" s="213"/>
      <c r="G46" s="215"/>
      <c r="H46" s="216"/>
      <c r="I46" s="216"/>
      <c r="J46" s="316" t="str">
        <f t="shared" si="10"/>
        <v/>
      </c>
      <c r="K46" s="216"/>
      <c r="L46" s="217"/>
      <c r="M46" s="218">
        <f t="shared" si="11"/>
        <v>0</v>
      </c>
      <c r="N46" s="273"/>
      <c r="O46" s="219"/>
      <c r="P46" s="269">
        <f t="shared" si="12"/>
        <v>0</v>
      </c>
      <c r="Q46" s="220" t="str">
        <f t="shared" si="13"/>
        <v>X</v>
      </c>
      <c r="R46" s="220"/>
      <c r="S46" s="220"/>
      <c r="T46" s="262"/>
      <c r="U46" s="221"/>
      <c r="W46" s="221"/>
      <c r="X46" s="216">
        <f t="shared" si="14"/>
        <v>0</v>
      </c>
      <c r="Y46" s="216">
        <f t="shared" si="15"/>
        <v>0</v>
      </c>
      <c r="Z46" s="221" t="str">
        <f t="shared" si="4"/>
        <v>OK</v>
      </c>
      <c r="AB46" s="221"/>
      <c r="AC46" s="216">
        <f t="shared" si="16"/>
        <v>0</v>
      </c>
      <c r="AD46" s="216">
        <f t="shared" si="17"/>
        <v>0</v>
      </c>
      <c r="AE46" s="221" t="str">
        <f t="shared" si="18"/>
        <v>OK</v>
      </c>
      <c r="AG46" s="221" t="str">
        <f>IF(AI46="","",IF(W46="도비","세입없음",CONCATENATE(AI46,"-",COUNTIF($AI$7:AI46,AI46))))</f>
        <v/>
      </c>
      <c r="AI46" s="221" t="str">
        <f t="array" ref="AI46">IF(C46="","",INDEX(구분표!$I$2:$I$311, MATCH(1,(구분표!$E$2:$E$311='2추일입'!B46)*(구분표!$F$2:$F$311='2추일입'!C46)*(구분표!$G$2:$G$311='2추일입'!A46),0)))</f>
        <v/>
      </c>
      <c r="AK46" s="221"/>
      <c r="AM46" s="216">
        <f>IF(AG46="",0,SUMIFS('2추일출'!$Z$6:$Z$238,'2추일출'!$AI$6:$AI$238,'2추일입'!$AG46))</f>
        <v>0</v>
      </c>
      <c r="AN46" s="216" t="str">
        <f>IF(AG46="","",COUNTIFS('2추일출'!$AI$6:$AI$238,'2추일입'!AG46))</f>
        <v/>
      </c>
      <c r="AO46" s="221" t="str">
        <f t="shared" si="8"/>
        <v>OK</v>
      </c>
      <c r="AQ46" s="216">
        <f>IF(AG46="",0,SUMIFS('2추일출'!$AE$6:$AE$238,'2추일출'!$AI$6:$AI$238,'2추일입'!$AG46))</f>
        <v>0</v>
      </c>
      <c r="AR46" s="216" t="str">
        <f>IF(AG46="","",COUNTIFS('2추일출'!$AI$6:$AI$238,AG46))</f>
        <v/>
      </c>
      <c r="AS46" s="221" t="str">
        <f t="shared" si="9"/>
        <v>OK</v>
      </c>
    </row>
    <row r="47" spans="1:45" ht="60" customHeight="1">
      <c r="A47" s="210"/>
      <c r="B47" s="211"/>
      <c r="C47" s="212"/>
      <c r="D47" s="213"/>
      <c r="E47" s="214"/>
      <c r="F47" s="213"/>
      <c r="G47" s="215"/>
      <c r="H47" s="216"/>
      <c r="I47" s="216"/>
      <c r="J47" s="316" t="str">
        <f t="shared" si="10"/>
        <v/>
      </c>
      <c r="K47" s="216"/>
      <c r="L47" s="217"/>
      <c r="M47" s="218">
        <f t="shared" si="11"/>
        <v>0</v>
      </c>
      <c r="N47" s="273"/>
      <c r="O47" s="219"/>
      <c r="P47" s="269">
        <f t="shared" si="12"/>
        <v>0</v>
      </c>
      <c r="Q47" s="220" t="str">
        <f t="shared" si="13"/>
        <v>X</v>
      </c>
      <c r="R47" s="220"/>
      <c r="S47" s="220"/>
      <c r="T47" s="262"/>
      <c r="U47" s="221"/>
      <c r="W47" s="221"/>
      <c r="X47" s="216">
        <f t="shared" si="14"/>
        <v>0</v>
      </c>
      <c r="Y47" s="216">
        <f t="shared" si="15"/>
        <v>0</v>
      </c>
      <c r="Z47" s="221" t="str">
        <f t="shared" si="4"/>
        <v>OK</v>
      </c>
      <c r="AB47" s="221"/>
      <c r="AC47" s="216">
        <f t="shared" si="16"/>
        <v>0</v>
      </c>
      <c r="AD47" s="216">
        <f t="shared" si="17"/>
        <v>0</v>
      </c>
      <c r="AE47" s="221" t="str">
        <f t="shared" si="18"/>
        <v>OK</v>
      </c>
      <c r="AG47" s="221" t="str">
        <f>IF(AI47="","",IF(W47="도비","세입없음",CONCATENATE(AI47,"-",COUNTIF($AI$7:AI47,AI47))))</f>
        <v/>
      </c>
      <c r="AI47" s="221" t="str">
        <f t="array" ref="AI47">IF(C47="","",INDEX(구분표!$I$2:$I$311, MATCH(1,(구분표!$E$2:$E$311='2추일입'!B47)*(구분표!$F$2:$F$311='2추일입'!C47)*(구분표!$G$2:$G$311='2추일입'!A47),0)))</f>
        <v/>
      </c>
      <c r="AK47" s="221"/>
      <c r="AM47" s="216">
        <f>IF(AG47="",0,SUMIFS('2추일출'!$Z$6:$Z$238,'2추일출'!$AI$6:$AI$238,'2추일입'!$AG47))</f>
        <v>0</v>
      </c>
      <c r="AN47" s="216" t="str">
        <f>IF(AG47="","",COUNTIFS('2추일출'!$AI$6:$AI$238,'2추일입'!AG47))</f>
        <v/>
      </c>
      <c r="AO47" s="221" t="str">
        <f t="shared" si="8"/>
        <v>OK</v>
      </c>
      <c r="AQ47" s="216">
        <f>IF(AG47="",0,SUMIFS('2추일출'!$AE$6:$AE$238,'2추일출'!$AI$6:$AI$238,'2추일입'!$AG47))</f>
        <v>0</v>
      </c>
      <c r="AR47" s="216" t="str">
        <f>IF(AG47="","",COUNTIFS('2추일출'!$AI$6:$AI$238,AG47))</f>
        <v/>
      </c>
      <c r="AS47" s="221" t="str">
        <f t="shared" si="9"/>
        <v>OK</v>
      </c>
    </row>
    <row r="48" spans="1:45" ht="60" customHeight="1">
      <c r="A48" s="210"/>
      <c r="B48" s="211"/>
      <c r="C48" s="212"/>
      <c r="D48" s="213"/>
      <c r="E48" s="214"/>
      <c r="F48" s="213"/>
      <c r="G48" s="215"/>
      <c r="H48" s="216"/>
      <c r="I48" s="216"/>
      <c r="J48" s="316" t="str">
        <f t="shared" si="10"/>
        <v/>
      </c>
      <c r="K48" s="216"/>
      <c r="L48" s="217"/>
      <c r="M48" s="218">
        <f t="shared" si="11"/>
        <v>0</v>
      </c>
      <c r="N48" s="273"/>
      <c r="O48" s="219"/>
      <c r="P48" s="269">
        <f t="shared" si="12"/>
        <v>0</v>
      </c>
      <c r="Q48" s="220" t="str">
        <f t="shared" si="13"/>
        <v>X</v>
      </c>
      <c r="R48" s="220"/>
      <c r="S48" s="220"/>
      <c r="T48" s="262"/>
      <c r="U48" s="221"/>
      <c r="W48" s="221"/>
      <c r="X48" s="216">
        <f t="shared" si="14"/>
        <v>0</v>
      </c>
      <c r="Y48" s="216">
        <f t="shared" si="15"/>
        <v>0</v>
      </c>
      <c r="Z48" s="221" t="str">
        <f t="shared" si="4"/>
        <v>OK</v>
      </c>
      <c r="AB48" s="221"/>
      <c r="AC48" s="216">
        <f t="shared" si="16"/>
        <v>0</v>
      </c>
      <c r="AD48" s="216">
        <f t="shared" si="17"/>
        <v>0</v>
      </c>
      <c r="AE48" s="221" t="str">
        <f t="shared" si="18"/>
        <v>OK</v>
      </c>
      <c r="AG48" s="221" t="str">
        <f>IF(AI48="","",IF(W48="도비","세입없음",CONCATENATE(AI48,"-",COUNTIF($AI$7:AI48,AI48))))</f>
        <v/>
      </c>
      <c r="AI48" s="221" t="str">
        <f t="array" ref="AI48">IF(C48="","",INDEX(구분표!$I$2:$I$311, MATCH(1,(구분표!$E$2:$E$311='2추일입'!B48)*(구분표!$F$2:$F$311='2추일입'!C48)*(구분표!$G$2:$G$311='2추일입'!A48),0)))</f>
        <v/>
      </c>
      <c r="AK48" s="221"/>
      <c r="AM48" s="216">
        <f>IF(AG48="",0,SUMIFS('2추일출'!$Z$6:$Z$238,'2추일출'!$AI$6:$AI$238,'2추일입'!$AG48))</f>
        <v>0</v>
      </c>
      <c r="AN48" s="216" t="str">
        <f>IF(AG48="","",COUNTIFS('2추일출'!$AI$6:$AI$238,'2추일입'!AG48))</f>
        <v/>
      </c>
      <c r="AO48" s="221" t="str">
        <f t="shared" si="8"/>
        <v>OK</v>
      </c>
      <c r="AQ48" s="216">
        <f>IF(AG48="",0,SUMIFS('2추일출'!$AE$6:$AE$238,'2추일출'!$AI$6:$AI$238,'2추일입'!$AG48))</f>
        <v>0</v>
      </c>
      <c r="AR48" s="216" t="str">
        <f>IF(AG48="","",COUNTIFS('2추일출'!$AI$6:$AI$238,AG48))</f>
        <v/>
      </c>
      <c r="AS48" s="221" t="str">
        <f t="shared" si="9"/>
        <v>OK</v>
      </c>
    </row>
    <row r="49" spans="1:45" ht="60" customHeight="1">
      <c r="A49" s="210"/>
      <c r="B49" s="211"/>
      <c r="C49" s="212"/>
      <c r="D49" s="213"/>
      <c r="E49" s="214"/>
      <c r="F49" s="213"/>
      <c r="G49" s="215"/>
      <c r="H49" s="216"/>
      <c r="I49" s="216"/>
      <c r="J49" s="316" t="str">
        <f t="shared" si="10"/>
        <v/>
      </c>
      <c r="K49" s="216"/>
      <c r="L49" s="217"/>
      <c r="M49" s="218">
        <f t="shared" si="11"/>
        <v>0</v>
      </c>
      <c r="N49" s="273"/>
      <c r="O49" s="219"/>
      <c r="P49" s="269">
        <f t="shared" si="12"/>
        <v>0</v>
      </c>
      <c r="Q49" s="220" t="str">
        <f t="shared" si="13"/>
        <v>X</v>
      </c>
      <c r="R49" s="220"/>
      <c r="S49" s="220"/>
      <c r="T49" s="262"/>
      <c r="U49" s="221"/>
      <c r="W49" s="221"/>
      <c r="X49" s="216">
        <f t="shared" si="14"/>
        <v>0</v>
      </c>
      <c r="Y49" s="216">
        <f t="shared" si="15"/>
        <v>0</v>
      </c>
      <c r="Z49" s="221" t="str">
        <f t="shared" si="4"/>
        <v>OK</v>
      </c>
      <c r="AB49" s="221"/>
      <c r="AC49" s="216">
        <f t="shared" si="16"/>
        <v>0</v>
      </c>
      <c r="AD49" s="216">
        <f t="shared" si="17"/>
        <v>0</v>
      </c>
      <c r="AE49" s="221" t="str">
        <f t="shared" si="18"/>
        <v>OK</v>
      </c>
      <c r="AG49" s="221" t="str">
        <f>IF(AI49="","",IF(W49="도비","세입없음",CONCATENATE(AI49,"-",COUNTIF($AI$7:AI49,AI49))))</f>
        <v/>
      </c>
      <c r="AI49" s="221" t="str">
        <f t="array" ref="AI49">IF(C49="","",INDEX(구분표!$I$2:$I$311, MATCH(1,(구분표!$E$2:$E$311='2추일입'!B49)*(구분표!$F$2:$F$311='2추일입'!C49)*(구분표!$G$2:$G$311='2추일입'!A49),0)))</f>
        <v/>
      </c>
      <c r="AK49" s="221"/>
      <c r="AM49" s="216">
        <f>IF(AG49="",0,SUMIFS('2추일출'!$Z$6:$Z$238,'2추일출'!$AI$6:$AI$238,'2추일입'!$AG49))</f>
        <v>0</v>
      </c>
      <c r="AN49" s="216" t="str">
        <f>IF(AG49="","",COUNTIFS('2추일출'!$AI$6:$AI$238,'2추일입'!AG49))</f>
        <v/>
      </c>
      <c r="AO49" s="221" t="str">
        <f t="shared" si="8"/>
        <v>OK</v>
      </c>
      <c r="AQ49" s="216">
        <f>IF(AG49="",0,SUMIFS('2추일출'!$AE$6:$AE$238,'2추일출'!$AI$6:$AI$238,'2추일입'!$AG49))</f>
        <v>0</v>
      </c>
      <c r="AR49" s="216" t="str">
        <f>IF(AG49="","",COUNTIFS('2추일출'!$AI$6:$AI$238,AG49))</f>
        <v/>
      </c>
      <c r="AS49" s="221" t="str">
        <f t="shared" si="9"/>
        <v>OK</v>
      </c>
    </row>
    <row r="50" spans="1:45" ht="60" customHeight="1">
      <c r="A50" s="210"/>
      <c r="B50" s="211"/>
      <c r="C50" s="212"/>
      <c r="D50" s="213"/>
      <c r="E50" s="214"/>
      <c r="F50" s="213"/>
      <c r="G50" s="215"/>
      <c r="H50" s="216"/>
      <c r="I50" s="216"/>
      <c r="J50" s="316" t="str">
        <f t="shared" si="10"/>
        <v/>
      </c>
      <c r="K50" s="216"/>
      <c r="L50" s="217"/>
      <c r="M50" s="218">
        <f t="shared" si="11"/>
        <v>0</v>
      </c>
      <c r="N50" s="273"/>
      <c r="O50" s="219"/>
      <c r="P50" s="269">
        <f t="shared" si="12"/>
        <v>0</v>
      </c>
      <c r="Q50" s="220" t="str">
        <f t="shared" si="13"/>
        <v>X</v>
      </c>
      <c r="R50" s="220"/>
      <c r="S50" s="220"/>
      <c r="T50" s="262"/>
      <c r="U50" s="221"/>
      <c r="W50" s="221"/>
      <c r="X50" s="216">
        <f t="shared" si="14"/>
        <v>0</v>
      </c>
      <c r="Y50" s="216">
        <f t="shared" si="15"/>
        <v>0</v>
      </c>
      <c r="Z50" s="221" t="str">
        <f t="shared" si="4"/>
        <v>OK</v>
      </c>
      <c r="AB50" s="221"/>
      <c r="AC50" s="216">
        <f t="shared" si="16"/>
        <v>0</v>
      </c>
      <c r="AD50" s="216">
        <f t="shared" si="17"/>
        <v>0</v>
      </c>
      <c r="AE50" s="221" t="str">
        <f t="shared" si="18"/>
        <v>OK</v>
      </c>
      <c r="AG50" s="221" t="str">
        <f>IF(AI50="","",IF(W50="도비","세입없음",CONCATENATE(AI50,"-",COUNTIF($AI$7:AI50,AI50))))</f>
        <v/>
      </c>
      <c r="AI50" s="221" t="str">
        <f t="array" ref="AI50">IF(C50="","",INDEX(구분표!$I$2:$I$311, MATCH(1,(구분표!$E$2:$E$311='2추일입'!B50)*(구분표!$F$2:$F$311='2추일입'!C50)*(구분표!$G$2:$G$311='2추일입'!A50),0)))</f>
        <v/>
      </c>
      <c r="AK50" s="221"/>
      <c r="AM50" s="216">
        <f>IF(AG50="",0,SUMIFS('2추일출'!$Z$6:$Z$238,'2추일출'!$AI$6:$AI$238,'2추일입'!$AG50))</f>
        <v>0</v>
      </c>
      <c r="AN50" s="216" t="str">
        <f>IF(AG50="","",COUNTIFS('2추일출'!$AI$6:$AI$238,'2추일입'!AG50))</f>
        <v/>
      </c>
      <c r="AO50" s="221" t="str">
        <f t="shared" si="8"/>
        <v>OK</v>
      </c>
      <c r="AQ50" s="216">
        <f>IF(AG50="",0,SUMIFS('2추일출'!$AE$6:$AE$238,'2추일출'!$AI$6:$AI$238,'2추일입'!$AG50))</f>
        <v>0</v>
      </c>
      <c r="AR50" s="216" t="str">
        <f>IF(AG50="","",COUNTIFS('2추일출'!$AI$6:$AI$238,AG50))</f>
        <v/>
      </c>
      <c r="AS50" s="221" t="str">
        <f t="shared" si="9"/>
        <v>OK</v>
      </c>
    </row>
    <row r="51" spans="1:45" ht="60" customHeight="1">
      <c r="A51" s="210"/>
      <c r="B51" s="211"/>
      <c r="C51" s="212"/>
      <c r="D51" s="213"/>
      <c r="E51" s="214"/>
      <c r="F51" s="213"/>
      <c r="G51" s="215"/>
      <c r="H51" s="216"/>
      <c r="I51" s="216"/>
      <c r="J51" s="316" t="str">
        <f t="shared" si="10"/>
        <v/>
      </c>
      <c r="K51" s="216"/>
      <c r="L51" s="217"/>
      <c r="M51" s="218">
        <f t="shared" si="11"/>
        <v>0</v>
      </c>
      <c r="N51" s="273"/>
      <c r="O51" s="219"/>
      <c r="P51" s="269">
        <f t="shared" si="12"/>
        <v>0</v>
      </c>
      <c r="Q51" s="220" t="str">
        <f t="shared" si="13"/>
        <v>X</v>
      </c>
      <c r="R51" s="220"/>
      <c r="S51" s="220"/>
      <c r="T51" s="262"/>
      <c r="U51" s="221"/>
      <c r="W51" s="221"/>
      <c r="X51" s="216">
        <f t="shared" si="14"/>
        <v>0</v>
      </c>
      <c r="Y51" s="216">
        <f t="shared" si="15"/>
        <v>0</v>
      </c>
      <c r="Z51" s="221" t="str">
        <f t="shared" si="4"/>
        <v>OK</v>
      </c>
      <c r="AB51" s="221"/>
      <c r="AC51" s="216">
        <f t="shared" si="16"/>
        <v>0</v>
      </c>
      <c r="AD51" s="216">
        <f t="shared" si="17"/>
        <v>0</v>
      </c>
      <c r="AE51" s="221" t="str">
        <f t="shared" si="18"/>
        <v>OK</v>
      </c>
      <c r="AG51" s="221" t="str">
        <f>IF(AI51="","",IF(W51="도비","세입없음",CONCATENATE(AI51,"-",COUNTIF($AI$7:AI51,AI51))))</f>
        <v/>
      </c>
      <c r="AI51" s="221" t="str">
        <f t="array" ref="AI51">IF(C51="","",INDEX(구분표!$I$2:$I$311, MATCH(1,(구분표!$E$2:$E$311='2추일입'!B51)*(구분표!$F$2:$F$311='2추일입'!C51)*(구분표!$G$2:$G$311='2추일입'!A51),0)))</f>
        <v/>
      </c>
      <c r="AK51" s="221"/>
      <c r="AM51" s="216">
        <f>IF(AG51="",0,SUMIFS('2추일출'!$Z$6:$Z$238,'2추일출'!$AI$6:$AI$238,'2추일입'!$AG51))</f>
        <v>0</v>
      </c>
      <c r="AN51" s="216" t="str">
        <f>IF(AG51="","",COUNTIFS('2추일출'!$AI$6:$AI$238,'2추일입'!AG51))</f>
        <v/>
      </c>
      <c r="AO51" s="221" t="str">
        <f t="shared" si="8"/>
        <v>OK</v>
      </c>
      <c r="AQ51" s="216">
        <f>IF(AG51="",0,SUMIFS('2추일출'!$AE$6:$AE$238,'2추일출'!$AI$6:$AI$238,'2추일입'!$AG51))</f>
        <v>0</v>
      </c>
      <c r="AR51" s="216" t="str">
        <f>IF(AG51="","",COUNTIFS('2추일출'!$AI$6:$AI$238,AG51))</f>
        <v/>
      </c>
      <c r="AS51" s="221" t="str">
        <f t="shared" si="9"/>
        <v>OK</v>
      </c>
    </row>
    <row r="52" spans="1:45" ht="60" customHeight="1">
      <c r="A52" s="210"/>
      <c r="B52" s="211"/>
      <c r="C52" s="212"/>
      <c r="D52" s="213"/>
      <c r="E52" s="214"/>
      <c r="F52" s="213"/>
      <c r="G52" s="215"/>
      <c r="H52" s="216"/>
      <c r="I52" s="216"/>
      <c r="J52" s="316" t="str">
        <f t="shared" si="10"/>
        <v/>
      </c>
      <c r="K52" s="216"/>
      <c r="L52" s="217"/>
      <c r="M52" s="218">
        <f t="shared" si="11"/>
        <v>0</v>
      </c>
      <c r="N52" s="273"/>
      <c r="O52" s="219"/>
      <c r="P52" s="269">
        <f t="shared" si="12"/>
        <v>0</v>
      </c>
      <c r="Q52" s="220" t="str">
        <f t="shared" si="13"/>
        <v>X</v>
      </c>
      <c r="R52" s="220"/>
      <c r="S52" s="220"/>
      <c r="T52" s="262"/>
      <c r="U52" s="221"/>
      <c r="W52" s="221"/>
      <c r="X52" s="216">
        <f t="shared" si="14"/>
        <v>0</v>
      </c>
      <c r="Y52" s="216">
        <f t="shared" si="15"/>
        <v>0</v>
      </c>
      <c r="Z52" s="221" t="str">
        <f t="shared" si="4"/>
        <v>OK</v>
      </c>
      <c r="AB52" s="221"/>
      <c r="AC52" s="216">
        <f t="shared" si="16"/>
        <v>0</v>
      </c>
      <c r="AD52" s="216">
        <f t="shared" si="17"/>
        <v>0</v>
      </c>
      <c r="AE52" s="221" t="str">
        <f t="shared" si="18"/>
        <v>OK</v>
      </c>
      <c r="AG52" s="221" t="str">
        <f>IF(AI52="","",IF(W52="도비","세입없음",CONCATENATE(AI52,"-",COUNTIF($AI$7:AI52,AI52))))</f>
        <v/>
      </c>
      <c r="AI52" s="221" t="str">
        <f t="array" ref="AI52">IF(C52="","",INDEX(구분표!$I$2:$I$311, MATCH(1,(구분표!$E$2:$E$311='2추일입'!B52)*(구분표!$F$2:$F$311='2추일입'!C52)*(구분표!$G$2:$G$311='2추일입'!A52),0)))</f>
        <v/>
      </c>
      <c r="AK52" s="221"/>
      <c r="AM52" s="216">
        <f>IF(AG52="",0,SUMIFS('2추일출'!$Z$6:$Z$238,'2추일출'!$AI$6:$AI$238,'2추일입'!$AG52))</f>
        <v>0</v>
      </c>
      <c r="AN52" s="216" t="str">
        <f>IF(AG52="","",COUNTIFS('2추일출'!$AI$6:$AI$238,'2추일입'!AG52))</f>
        <v/>
      </c>
      <c r="AO52" s="221" t="str">
        <f t="shared" si="8"/>
        <v>OK</v>
      </c>
      <c r="AQ52" s="216">
        <f>IF(AG52="",0,SUMIFS('2추일출'!$AE$6:$AE$238,'2추일출'!$AI$6:$AI$238,'2추일입'!$AG52))</f>
        <v>0</v>
      </c>
      <c r="AR52" s="216" t="str">
        <f>IF(AG52="","",COUNTIFS('2추일출'!$AI$6:$AI$238,AG52))</f>
        <v/>
      </c>
      <c r="AS52" s="221" t="str">
        <f t="shared" si="9"/>
        <v>OK</v>
      </c>
    </row>
    <row r="53" spans="1:45" ht="60" customHeight="1">
      <c r="A53" s="210"/>
      <c r="B53" s="211"/>
      <c r="C53" s="212"/>
      <c r="D53" s="213"/>
      <c r="E53" s="214"/>
      <c r="F53" s="213"/>
      <c r="G53" s="222"/>
      <c r="H53" s="216"/>
      <c r="I53" s="216"/>
      <c r="J53" s="316" t="str">
        <f t="shared" si="10"/>
        <v/>
      </c>
      <c r="K53" s="216"/>
      <c r="L53" s="217"/>
      <c r="M53" s="218">
        <f t="shared" si="11"/>
        <v>0</v>
      </c>
      <c r="N53" s="273"/>
      <c r="O53" s="219"/>
      <c r="P53" s="269">
        <f t="shared" si="12"/>
        <v>0</v>
      </c>
      <c r="Q53" s="220" t="str">
        <f t="shared" si="13"/>
        <v>X</v>
      </c>
      <c r="R53" s="220"/>
      <c r="S53" s="220"/>
      <c r="T53" s="262"/>
      <c r="U53" s="221"/>
      <c r="W53" s="221"/>
      <c r="X53" s="216">
        <f t="shared" si="14"/>
        <v>0</v>
      </c>
      <c r="Y53" s="216">
        <f t="shared" si="15"/>
        <v>0</v>
      </c>
      <c r="Z53" s="221" t="str">
        <f t="shared" si="4"/>
        <v>OK</v>
      </c>
      <c r="AB53" s="221"/>
      <c r="AC53" s="216">
        <f t="shared" si="16"/>
        <v>0</v>
      </c>
      <c r="AD53" s="216">
        <f t="shared" si="17"/>
        <v>0</v>
      </c>
      <c r="AE53" s="221" t="str">
        <f t="shared" si="18"/>
        <v>OK</v>
      </c>
      <c r="AG53" s="221" t="str">
        <f>IF(AI53="","",IF(W53="도비","세입없음",CONCATENATE(AI53,"-",COUNTIF($AI$7:AI53,AI53))))</f>
        <v/>
      </c>
      <c r="AI53" s="221" t="str">
        <f t="array" ref="AI53">IF(C53="","",INDEX(구분표!$I$2:$I$311, MATCH(1,(구분표!$E$2:$E$311='2추일입'!B53)*(구분표!$F$2:$F$311='2추일입'!C53)*(구분표!$G$2:$G$311='2추일입'!A53),0)))</f>
        <v/>
      </c>
      <c r="AK53" s="221"/>
      <c r="AM53" s="216">
        <f>IF(AG53="",0,SUMIFS('2추일출'!$Z$6:$Z$238,'2추일출'!$AI$6:$AI$238,'2추일입'!$AG53))</f>
        <v>0</v>
      </c>
      <c r="AN53" s="216" t="str">
        <f>IF(AG53="","",COUNTIFS('2추일출'!$AI$6:$AI$238,'2추일입'!AG53))</f>
        <v/>
      </c>
      <c r="AO53" s="221" t="str">
        <f t="shared" si="8"/>
        <v>OK</v>
      </c>
      <c r="AQ53" s="216">
        <f>IF(AG53="",0,SUMIFS('2추일출'!$AE$6:$AE$238,'2추일출'!$AI$6:$AI$238,'2추일입'!$AG53))</f>
        <v>0</v>
      </c>
      <c r="AR53" s="216" t="str">
        <f>IF(AG53="","",COUNTIFS('2추일출'!$AI$6:$AI$238,AG53))</f>
        <v/>
      </c>
      <c r="AS53" s="221" t="str">
        <f t="shared" si="9"/>
        <v>OK</v>
      </c>
    </row>
    <row r="54" spans="1:45" ht="60" customHeight="1">
      <c r="A54" s="210"/>
      <c r="B54" s="211"/>
      <c r="C54" s="212"/>
      <c r="D54" s="213"/>
      <c r="E54" s="214"/>
      <c r="F54" s="213"/>
      <c r="G54" s="222"/>
      <c r="H54" s="216"/>
      <c r="I54" s="216"/>
      <c r="J54" s="316" t="str">
        <f t="shared" si="10"/>
        <v/>
      </c>
      <c r="K54" s="216"/>
      <c r="L54" s="217"/>
      <c r="M54" s="218">
        <f t="shared" si="11"/>
        <v>0</v>
      </c>
      <c r="N54" s="273"/>
      <c r="O54" s="219"/>
      <c r="P54" s="269">
        <f t="shared" si="12"/>
        <v>0</v>
      </c>
      <c r="Q54" s="220" t="str">
        <f t="shared" si="13"/>
        <v>X</v>
      </c>
      <c r="R54" s="220"/>
      <c r="S54" s="220"/>
      <c r="T54" s="262"/>
      <c r="U54" s="221"/>
      <c r="W54" s="221"/>
      <c r="X54" s="216">
        <f t="shared" si="14"/>
        <v>0</v>
      </c>
      <c r="Y54" s="216">
        <f t="shared" si="15"/>
        <v>0</v>
      </c>
      <c r="Z54" s="221" t="str">
        <f t="shared" si="4"/>
        <v>OK</v>
      </c>
      <c r="AB54" s="221"/>
      <c r="AC54" s="216">
        <f t="shared" si="16"/>
        <v>0</v>
      </c>
      <c r="AD54" s="216">
        <f t="shared" si="17"/>
        <v>0</v>
      </c>
      <c r="AE54" s="221" t="str">
        <f t="shared" si="18"/>
        <v>OK</v>
      </c>
      <c r="AG54" s="221" t="str">
        <f>IF(AI54="","",IF(W54="도비","세입없음",CONCATENATE(AI54,"-",COUNTIF($AI$7:AI54,AI54))))</f>
        <v/>
      </c>
      <c r="AI54" s="221" t="str">
        <f t="array" ref="AI54">IF(C54="","",INDEX(구분표!$I$2:$I$311, MATCH(1,(구분표!$E$2:$E$311='2추일입'!B54)*(구분표!$F$2:$F$311='2추일입'!C54)*(구분표!$G$2:$G$311='2추일입'!A54),0)))</f>
        <v/>
      </c>
      <c r="AK54" s="221"/>
      <c r="AM54" s="216">
        <f>IF(AG54="",0,SUMIFS('2추일출'!$Z$6:$Z$238,'2추일출'!$AI$6:$AI$238,'2추일입'!$AG54))</f>
        <v>0</v>
      </c>
      <c r="AN54" s="216" t="str">
        <f>IF(AG54="","",COUNTIFS('2추일출'!$AI$6:$AI$238,'2추일입'!AG54))</f>
        <v/>
      </c>
      <c r="AO54" s="221" t="str">
        <f t="shared" si="8"/>
        <v>OK</v>
      </c>
      <c r="AQ54" s="216">
        <f>IF(AG54="",0,SUMIFS('2추일출'!$AE$6:$AE$238,'2추일출'!$AI$6:$AI$238,'2추일입'!$AG54))</f>
        <v>0</v>
      </c>
      <c r="AR54" s="216" t="str">
        <f>IF(AG54="","",COUNTIFS('2추일출'!$AI$6:$AI$238,AG54))</f>
        <v/>
      </c>
      <c r="AS54" s="221" t="str">
        <f t="shared" si="9"/>
        <v>OK</v>
      </c>
    </row>
    <row r="55" spans="1:45" ht="60" customHeight="1">
      <c r="A55" s="210"/>
      <c r="B55" s="211"/>
      <c r="C55" s="212"/>
      <c r="D55" s="213"/>
      <c r="E55" s="214"/>
      <c r="F55" s="213"/>
      <c r="G55" s="222"/>
      <c r="H55" s="216"/>
      <c r="I55" s="216"/>
      <c r="J55" s="316" t="str">
        <f t="shared" si="10"/>
        <v/>
      </c>
      <c r="K55" s="216"/>
      <c r="L55" s="217"/>
      <c r="M55" s="218">
        <f t="shared" si="11"/>
        <v>0</v>
      </c>
      <c r="N55" s="273"/>
      <c r="O55" s="219"/>
      <c r="P55" s="269">
        <f t="shared" si="12"/>
        <v>0</v>
      </c>
      <c r="Q55" s="220" t="str">
        <f t="shared" si="13"/>
        <v>X</v>
      </c>
      <c r="R55" s="220"/>
      <c r="S55" s="220"/>
      <c r="T55" s="262"/>
      <c r="U55" s="221"/>
      <c r="W55" s="221"/>
      <c r="X55" s="216">
        <f t="shared" si="14"/>
        <v>0</v>
      </c>
      <c r="Y55" s="216">
        <f t="shared" si="15"/>
        <v>0</v>
      </c>
      <c r="Z55" s="221" t="str">
        <f t="shared" si="4"/>
        <v>OK</v>
      </c>
      <c r="AB55" s="221"/>
      <c r="AC55" s="216">
        <f t="shared" si="16"/>
        <v>0</v>
      </c>
      <c r="AD55" s="216">
        <f t="shared" si="17"/>
        <v>0</v>
      </c>
      <c r="AE55" s="221" t="str">
        <f t="shared" si="18"/>
        <v>OK</v>
      </c>
      <c r="AG55" s="221" t="str">
        <f>IF(AI55="","",IF(W55="도비","세입없음",CONCATENATE(AI55,"-",COUNTIF($AI$7:AI55,AI55))))</f>
        <v/>
      </c>
      <c r="AI55" s="221" t="str">
        <f t="array" ref="AI55">IF(C55="","",INDEX(구분표!$I$2:$I$311, MATCH(1,(구분표!$E$2:$E$311='2추일입'!B55)*(구분표!$F$2:$F$311='2추일입'!C55)*(구분표!$G$2:$G$311='2추일입'!A55),0)))</f>
        <v/>
      </c>
      <c r="AK55" s="221"/>
      <c r="AM55" s="216">
        <f>IF(AG55="",0,SUMIFS('2추일출'!$Z$6:$Z$238,'2추일출'!$AI$6:$AI$238,'2추일입'!$AG55))</f>
        <v>0</v>
      </c>
      <c r="AN55" s="216" t="str">
        <f>IF(AG55="","",COUNTIFS('2추일출'!$AI$6:$AI$238,'2추일입'!AG55))</f>
        <v/>
      </c>
      <c r="AO55" s="221" t="str">
        <f t="shared" si="8"/>
        <v>OK</v>
      </c>
      <c r="AQ55" s="216">
        <f>IF(AG55="",0,SUMIFS('2추일출'!$AE$6:$AE$238,'2추일출'!$AI$6:$AI$238,'2추일입'!$AG55))</f>
        <v>0</v>
      </c>
      <c r="AR55" s="216" t="str">
        <f>IF(AG55="","",COUNTIFS('2추일출'!$AI$6:$AI$238,AG55))</f>
        <v/>
      </c>
      <c r="AS55" s="221" t="str">
        <f t="shared" si="9"/>
        <v>OK</v>
      </c>
    </row>
    <row r="56" spans="1:45" ht="60" customHeight="1">
      <c r="A56" s="210"/>
      <c r="B56" s="211"/>
      <c r="C56" s="212"/>
      <c r="D56" s="213"/>
      <c r="E56" s="214"/>
      <c r="F56" s="213"/>
      <c r="G56" s="222"/>
      <c r="H56" s="216"/>
      <c r="I56" s="216"/>
      <c r="J56" s="316" t="str">
        <f t="shared" si="10"/>
        <v/>
      </c>
      <c r="K56" s="216"/>
      <c r="L56" s="217"/>
      <c r="M56" s="218">
        <f t="shared" si="11"/>
        <v>0</v>
      </c>
      <c r="N56" s="273"/>
      <c r="O56" s="219"/>
      <c r="P56" s="269">
        <f t="shared" si="12"/>
        <v>0</v>
      </c>
      <c r="Q56" s="220" t="str">
        <f t="shared" si="13"/>
        <v>X</v>
      </c>
      <c r="R56" s="220"/>
      <c r="S56" s="220"/>
      <c r="T56" s="262"/>
      <c r="U56" s="221"/>
      <c r="W56" s="221"/>
      <c r="X56" s="216">
        <f t="shared" si="14"/>
        <v>0</v>
      </c>
      <c r="Y56" s="216">
        <f t="shared" si="15"/>
        <v>0</v>
      </c>
      <c r="Z56" s="221" t="str">
        <f t="shared" si="4"/>
        <v>OK</v>
      </c>
      <c r="AB56" s="221"/>
      <c r="AC56" s="216">
        <f t="shared" si="16"/>
        <v>0</v>
      </c>
      <c r="AD56" s="216">
        <f t="shared" si="17"/>
        <v>0</v>
      </c>
      <c r="AE56" s="221" t="str">
        <f t="shared" si="18"/>
        <v>OK</v>
      </c>
      <c r="AG56" s="221" t="str">
        <f>IF(AI56="","",IF(W56="도비","세입없음",CONCATENATE(AI56,"-",COUNTIF($AI$7:AI56,AI56))))</f>
        <v/>
      </c>
      <c r="AI56" s="221" t="str">
        <f t="array" ref="AI56">IF(C56="","",INDEX(구분표!$I$2:$I$311, MATCH(1,(구분표!$E$2:$E$311='2추일입'!B56)*(구분표!$F$2:$F$311='2추일입'!C56)*(구분표!$G$2:$G$311='2추일입'!A56),0)))</f>
        <v/>
      </c>
      <c r="AK56" s="221"/>
      <c r="AM56" s="216">
        <f>IF(AG56="",0,SUMIFS('2추일출'!$Z$6:$Z$238,'2추일출'!$AI$6:$AI$238,'2추일입'!$AG56))</f>
        <v>0</v>
      </c>
      <c r="AN56" s="216" t="str">
        <f>IF(AG56="","",COUNTIFS('2추일출'!$AI$6:$AI$238,'2추일입'!AG56))</f>
        <v/>
      </c>
      <c r="AO56" s="221" t="str">
        <f t="shared" si="8"/>
        <v>OK</v>
      </c>
      <c r="AQ56" s="216">
        <f>IF(AG56="",0,SUMIFS('2추일출'!$AE$6:$AE$238,'2추일출'!$AI$6:$AI$238,'2추일입'!$AG56))</f>
        <v>0</v>
      </c>
      <c r="AR56" s="216" t="str">
        <f>IF(AG56="","",COUNTIFS('2추일출'!$AI$6:$AI$238,AG56))</f>
        <v/>
      </c>
      <c r="AS56" s="221" t="str">
        <f t="shared" si="9"/>
        <v>OK</v>
      </c>
    </row>
    <row r="57" spans="1:45" ht="60" customHeight="1">
      <c r="A57" s="210"/>
      <c r="B57" s="211"/>
      <c r="C57" s="212"/>
      <c r="D57" s="213"/>
      <c r="E57" s="214"/>
      <c r="F57" s="213"/>
      <c r="G57" s="222"/>
      <c r="H57" s="216"/>
      <c r="I57" s="216"/>
      <c r="J57" s="316" t="str">
        <f t="shared" si="10"/>
        <v/>
      </c>
      <c r="K57" s="216"/>
      <c r="L57" s="217"/>
      <c r="M57" s="218">
        <f t="shared" si="11"/>
        <v>0</v>
      </c>
      <c r="N57" s="273"/>
      <c r="O57" s="219"/>
      <c r="P57" s="269">
        <f t="shared" si="12"/>
        <v>0</v>
      </c>
      <c r="Q57" s="220" t="str">
        <f t="shared" si="13"/>
        <v>X</v>
      </c>
      <c r="R57" s="220"/>
      <c r="S57" s="220"/>
      <c r="T57" s="262"/>
      <c r="U57" s="221"/>
      <c r="W57" s="221"/>
      <c r="X57" s="216">
        <f t="shared" si="14"/>
        <v>0</v>
      </c>
      <c r="Y57" s="216">
        <f t="shared" si="15"/>
        <v>0</v>
      </c>
      <c r="Z57" s="221" t="str">
        <f t="shared" si="4"/>
        <v>OK</v>
      </c>
      <c r="AB57" s="221"/>
      <c r="AC57" s="216">
        <f t="shared" si="16"/>
        <v>0</v>
      </c>
      <c r="AD57" s="216">
        <f t="shared" si="17"/>
        <v>0</v>
      </c>
      <c r="AE57" s="221" t="str">
        <f t="shared" si="18"/>
        <v>OK</v>
      </c>
      <c r="AG57" s="221" t="str">
        <f>IF(AI57="","",IF(W57="도비","세입없음",CONCATENATE(AI57,"-",COUNTIF($AI$7:AI57,AI57))))</f>
        <v/>
      </c>
      <c r="AI57" s="221" t="str">
        <f t="array" ref="AI57">IF(C57="","",INDEX(구분표!$I$2:$I$311, MATCH(1,(구분표!$E$2:$E$311='2추일입'!B57)*(구분표!$F$2:$F$311='2추일입'!C57)*(구분표!$G$2:$G$311='2추일입'!A57),0)))</f>
        <v/>
      </c>
      <c r="AK57" s="221"/>
      <c r="AM57" s="216">
        <f>IF(AG57="",0,SUMIFS('2추일출'!$Z$6:$Z$238,'2추일출'!$AI$6:$AI$238,'2추일입'!$AG57))</f>
        <v>0</v>
      </c>
      <c r="AN57" s="216" t="str">
        <f>IF(AG57="","",COUNTIFS('2추일출'!$AI$6:$AI$238,'2추일입'!AG57))</f>
        <v/>
      </c>
      <c r="AO57" s="221" t="str">
        <f t="shared" si="8"/>
        <v>OK</v>
      </c>
      <c r="AQ57" s="216">
        <f>IF(AG57="",0,SUMIFS('2추일출'!$AE$6:$AE$238,'2추일출'!$AI$6:$AI$238,'2추일입'!$AG57))</f>
        <v>0</v>
      </c>
      <c r="AR57" s="216" t="str">
        <f>IF(AG57="","",COUNTIFS('2추일출'!$AI$6:$AI$238,AG57))</f>
        <v/>
      </c>
      <c r="AS57" s="221" t="str">
        <f t="shared" si="9"/>
        <v>OK</v>
      </c>
    </row>
    <row r="58" spans="1:45" ht="60" customHeight="1">
      <c r="A58" s="210"/>
      <c r="B58" s="211"/>
      <c r="C58" s="212"/>
      <c r="D58" s="213"/>
      <c r="E58" s="214"/>
      <c r="F58" s="213"/>
      <c r="G58" s="222"/>
      <c r="H58" s="216"/>
      <c r="I58" s="216"/>
      <c r="J58" s="316" t="str">
        <f t="shared" si="10"/>
        <v/>
      </c>
      <c r="K58" s="216"/>
      <c r="L58" s="217"/>
      <c r="M58" s="218">
        <f t="shared" si="11"/>
        <v>0</v>
      </c>
      <c r="N58" s="273"/>
      <c r="O58" s="219"/>
      <c r="P58" s="269">
        <f t="shared" si="12"/>
        <v>0</v>
      </c>
      <c r="Q58" s="220" t="str">
        <f t="shared" si="13"/>
        <v>X</v>
      </c>
      <c r="R58" s="220"/>
      <c r="S58" s="220"/>
      <c r="T58" s="262"/>
      <c r="U58" s="221"/>
      <c r="W58" s="221"/>
      <c r="X58" s="216">
        <f t="shared" si="14"/>
        <v>0</v>
      </c>
      <c r="Y58" s="216">
        <f t="shared" si="15"/>
        <v>0</v>
      </c>
      <c r="Z58" s="221" t="str">
        <f t="shared" si="4"/>
        <v>OK</v>
      </c>
      <c r="AB58" s="221"/>
      <c r="AC58" s="216">
        <f t="shared" si="16"/>
        <v>0</v>
      </c>
      <c r="AD58" s="216">
        <f t="shared" si="17"/>
        <v>0</v>
      </c>
      <c r="AE58" s="221" t="str">
        <f t="shared" si="18"/>
        <v>OK</v>
      </c>
      <c r="AG58" s="221" t="str">
        <f>IF(AI58="","",IF(W58="도비","세입없음",CONCATENATE(AI58,"-",COUNTIF($AI$7:AI58,AI58))))</f>
        <v/>
      </c>
      <c r="AI58" s="221" t="str">
        <f t="array" ref="AI58">IF(C58="","",INDEX(구분표!$I$2:$I$311, MATCH(1,(구분표!$E$2:$E$311='2추일입'!B58)*(구분표!$F$2:$F$311='2추일입'!C58)*(구분표!$G$2:$G$311='2추일입'!A58),0)))</f>
        <v/>
      </c>
      <c r="AK58" s="221"/>
      <c r="AM58" s="216">
        <f>IF(AG58="",0,SUMIFS('2추일출'!$Z$6:$Z$238,'2추일출'!$AI$6:$AI$238,'2추일입'!$AG58))</f>
        <v>0</v>
      </c>
      <c r="AN58" s="216" t="str">
        <f>IF(AG58="","",COUNTIFS('2추일출'!$AI$6:$AI$238,'2추일입'!AG58))</f>
        <v/>
      </c>
      <c r="AO58" s="221" t="str">
        <f t="shared" si="8"/>
        <v>OK</v>
      </c>
      <c r="AQ58" s="216">
        <f>IF(AG58="",0,SUMIFS('2추일출'!$AE$6:$AE$238,'2추일출'!$AI$6:$AI$238,'2추일입'!$AG58))</f>
        <v>0</v>
      </c>
      <c r="AR58" s="216" t="str">
        <f>IF(AG58="","",COUNTIFS('2추일출'!$AI$6:$AI$238,AG58))</f>
        <v/>
      </c>
      <c r="AS58" s="221" t="str">
        <f t="shared" si="9"/>
        <v>OK</v>
      </c>
    </row>
    <row r="59" spans="1:45" ht="60" customHeight="1">
      <c r="A59" s="210"/>
      <c r="B59" s="211"/>
      <c r="C59" s="212"/>
      <c r="D59" s="213"/>
      <c r="E59" s="214"/>
      <c r="F59" s="213"/>
      <c r="G59" s="222"/>
      <c r="H59" s="216"/>
      <c r="I59" s="216"/>
      <c r="J59" s="316" t="str">
        <f t="shared" si="10"/>
        <v/>
      </c>
      <c r="K59" s="216"/>
      <c r="L59" s="217"/>
      <c r="M59" s="218">
        <f t="shared" si="11"/>
        <v>0</v>
      </c>
      <c r="N59" s="273"/>
      <c r="O59" s="219"/>
      <c r="P59" s="269">
        <f t="shared" si="12"/>
        <v>0</v>
      </c>
      <c r="Q59" s="220" t="str">
        <f t="shared" si="13"/>
        <v>X</v>
      </c>
      <c r="R59" s="220"/>
      <c r="S59" s="220"/>
      <c r="T59" s="262"/>
      <c r="U59" s="221"/>
      <c r="W59" s="221"/>
      <c r="X59" s="216">
        <f t="shared" si="14"/>
        <v>0</v>
      </c>
      <c r="Y59" s="216">
        <f t="shared" si="15"/>
        <v>0</v>
      </c>
      <c r="Z59" s="221" t="str">
        <f t="shared" si="4"/>
        <v>OK</v>
      </c>
      <c r="AB59" s="221"/>
      <c r="AC59" s="216">
        <f t="shared" si="16"/>
        <v>0</v>
      </c>
      <c r="AD59" s="216">
        <f t="shared" si="17"/>
        <v>0</v>
      </c>
      <c r="AE59" s="221" t="str">
        <f t="shared" si="18"/>
        <v>OK</v>
      </c>
      <c r="AG59" s="221" t="str">
        <f>IF(AI59="","",IF(W59="도비","세입없음",CONCATENATE(AI59,"-",COUNTIF($AI$7:AI59,AI59))))</f>
        <v/>
      </c>
      <c r="AI59" s="221" t="str">
        <f t="array" ref="AI59">IF(C59="","",INDEX(구분표!$I$2:$I$311, MATCH(1,(구분표!$E$2:$E$311='2추일입'!B59)*(구분표!$F$2:$F$311='2추일입'!C59)*(구분표!$G$2:$G$311='2추일입'!A59),0)))</f>
        <v/>
      </c>
      <c r="AK59" s="221"/>
      <c r="AM59" s="216">
        <f>IF(AG59="",0,SUMIFS('2추일출'!$Z$6:$Z$238,'2추일출'!$AI$6:$AI$238,'2추일입'!$AG59))</f>
        <v>0</v>
      </c>
      <c r="AN59" s="216" t="str">
        <f>IF(AG59="","",COUNTIFS('2추일출'!$AI$6:$AI$238,'2추일입'!AG59))</f>
        <v/>
      </c>
      <c r="AO59" s="221" t="str">
        <f t="shared" si="8"/>
        <v>OK</v>
      </c>
      <c r="AQ59" s="216">
        <f>IF(AG59="",0,SUMIFS('2추일출'!$AE$6:$AE$238,'2추일출'!$AI$6:$AI$238,'2추일입'!$AG59))</f>
        <v>0</v>
      </c>
      <c r="AR59" s="216" t="str">
        <f>IF(AG59="","",COUNTIFS('2추일출'!$AI$6:$AI$238,AG59))</f>
        <v/>
      </c>
      <c r="AS59" s="221" t="str">
        <f t="shared" si="9"/>
        <v>OK</v>
      </c>
    </row>
    <row r="60" spans="1:45" ht="60" customHeight="1">
      <c r="A60" s="210"/>
      <c r="B60" s="211"/>
      <c r="C60" s="212"/>
      <c r="D60" s="213"/>
      <c r="E60" s="214"/>
      <c r="F60" s="213"/>
      <c r="G60" s="222"/>
      <c r="H60" s="216"/>
      <c r="I60" s="216"/>
      <c r="J60" s="316" t="str">
        <f t="shared" si="10"/>
        <v/>
      </c>
      <c r="K60" s="216"/>
      <c r="L60" s="217"/>
      <c r="M60" s="218">
        <f t="shared" si="11"/>
        <v>0</v>
      </c>
      <c r="N60" s="273"/>
      <c r="O60" s="219"/>
      <c r="P60" s="269">
        <f t="shared" si="12"/>
        <v>0</v>
      </c>
      <c r="Q60" s="220" t="str">
        <f t="shared" si="13"/>
        <v>X</v>
      </c>
      <c r="R60" s="220"/>
      <c r="S60" s="220"/>
      <c r="T60" s="262"/>
      <c r="U60" s="221"/>
      <c r="W60" s="221"/>
      <c r="X60" s="216">
        <f t="shared" si="14"/>
        <v>0</v>
      </c>
      <c r="Y60" s="216">
        <f t="shared" si="15"/>
        <v>0</v>
      </c>
      <c r="Z60" s="221" t="str">
        <f t="shared" si="4"/>
        <v>OK</v>
      </c>
      <c r="AB60" s="221"/>
      <c r="AC60" s="216">
        <f t="shared" si="16"/>
        <v>0</v>
      </c>
      <c r="AD60" s="216">
        <f t="shared" si="17"/>
        <v>0</v>
      </c>
      <c r="AE60" s="221" t="str">
        <f t="shared" si="18"/>
        <v>OK</v>
      </c>
      <c r="AG60" s="221" t="str">
        <f>IF(AI60="","",IF(W60="도비","세입없음",CONCATENATE(AI60,"-",COUNTIF($AI$7:AI60,AI60))))</f>
        <v/>
      </c>
      <c r="AI60" s="221" t="str">
        <f t="array" ref="AI60">IF(C60="","",INDEX(구분표!$I$2:$I$311, MATCH(1,(구분표!$E$2:$E$311='2추일입'!B60)*(구분표!$F$2:$F$311='2추일입'!C60)*(구분표!$G$2:$G$311='2추일입'!A60),0)))</f>
        <v/>
      </c>
      <c r="AK60" s="221"/>
      <c r="AM60" s="216">
        <f>IF(AG60="",0,SUMIFS('2추일출'!$Z$6:$Z$238,'2추일출'!$AI$6:$AI$238,'2추일입'!$AG60))</f>
        <v>0</v>
      </c>
      <c r="AN60" s="216" t="str">
        <f>IF(AG60="","",COUNTIFS('2추일출'!$AI$6:$AI$238,'2추일입'!AG60))</f>
        <v/>
      </c>
      <c r="AO60" s="221" t="str">
        <f t="shared" si="8"/>
        <v>OK</v>
      </c>
      <c r="AQ60" s="216">
        <f>IF(AG60="",0,SUMIFS('2추일출'!$AE$6:$AE$238,'2추일출'!$AI$6:$AI$238,'2추일입'!$AG60))</f>
        <v>0</v>
      </c>
      <c r="AR60" s="216" t="str">
        <f>IF(AG60="","",COUNTIFS('2추일출'!$AI$6:$AI$238,AG60))</f>
        <v/>
      </c>
      <c r="AS60" s="221" t="str">
        <f t="shared" si="9"/>
        <v>OK</v>
      </c>
    </row>
    <row r="61" spans="1:45" ht="60" customHeight="1">
      <c r="A61" s="210"/>
      <c r="B61" s="211"/>
      <c r="C61" s="212"/>
      <c r="D61" s="213"/>
      <c r="E61" s="214"/>
      <c r="F61" s="213"/>
      <c r="G61" s="222"/>
      <c r="H61" s="216"/>
      <c r="I61" s="216"/>
      <c r="J61" s="316" t="str">
        <f t="shared" si="10"/>
        <v/>
      </c>
      <c r="K61" s="216"/>
      <c r="L61" s="217"/>
      <c r="M61" s="218">
        <f t="shared" si="11"/>
        <v>0</v>
      </c>
      <c r="N61" s="273"/>
      <c r="O61" s="219"/>
      <c r="P61" s="269">
        <f t="shared" si="12"/>
        <v>0</v>
      </c>
      <c r="Q61" s="220" t="str">
        <f t="shared" si="13"/>
        <v>X</v>
      </c>
      <c r="R61" s="220"/>
      <c r="S61" s="220"/>
      <c r="T61" s="262"/>
      <c r="U61" s="221"/>
      <c r="W61" s="221"/>
      <c r="X61" s="216">
        <f t="shared" si="14"/>
        <v>0</v>
      </c>
      <c r="Y61" s="216">
        <f t="shared" si="15"/>
        <v>0</v>
      </c>
      <c r="Z61" s="221" t="str">
        <f t="shared" si="4"/>
        <v>OK</v>
      </c>
      <c r="AB61" s="221"/>
      <c r="AC61" s="216">
        <f t="shared" si="16"/>
        <v>0</v>
      </c>
      <c r="AD61" s="216">
        <f t="shared" si="17"/>
        <v>0</v>
      </c>
      <c r="AE61" s="221" t="str">
        <f t="shared" si="18"/>
        <v>OK</v>
      </c>
      <c r="AG61" s="221" t="str">
        <f>IF(AI61="","",IF(W61="도비","세입없음",CONCATENATE(AI61,"-",COUNTIF($AI$7:AI61,AI61))))</f>
        <v/>
      </c>
      <c r="AI61" s="221" t="str">
        <f t="array" ref="AI61">IF(C61="","",INDEX(구분표!$I$2:$I$311, MATCH(1,(구분표!$E$2:$E$311='2추일입'!B61)*(구분표!$F$2:$F$311='2추일입'!C61)*(구분표!$G$2:$G$311='2추일입'!A61),0)))</f>
        <v/>
      </c>
      <c r="AK61" s="221"/>
      <c r="AM61" s="216">
        <f>IF(AG61="",0,SUMIFS('2추일출'!$Z$6:$Z$238,'2추일출'!$AI$6:$AI$238,'2추일입'!$AG61))</f>
        <v>0</v>
      </c>
      <c r="AN61" s="216" t="str">
        <f>IF(AG61="","",COUNTIFS('2추일출'!$AI$6:$AI$238,'2추일입'!AG61))</f>
        <v/>
      </c>
      <c r="AO61" s="221" t="str">
        <f t="shared" si="8"/>
        <v>OK</v>
      </c>
      <c r="AQ61" s="216">
        <f>IF(AG61="",0,SUMIFS('2추일출'!$AE$6:$AE$238,'2추일출'!$AI$6:$AI$238,'2추일입'!$AG61))</f>
        <v>0</v>
      </c>
      <c r="AR61" s="216" t="str">
        <f>IF(AG61="","",COUNTIFS('2추일출'!$AI$6:$AI$238,AG61))</f>
        <v/>
      </c>
      <c r="AS61" s="221" t="str">
        <f t="shared" si="9"/>
        <v>OK</v>
      </c>
    </row>
    <row r="62" spans="1:45" ht="60" customHeight="1">
      <c r="A62" s="210"/>
      <c r="B62" s="211"/>
      <c r="C62" s="212"/>
      <c r="D62" s="213"/>
      <c r="E62" s="214"/>
      <c r="F62" s="213"/>
      <c r="G62" s="222"/>
      <c r="H62" s="216"/>
      <c r="I62" s="216"/>
      <c r="J62" s="316" t="str">
        <f t="shared" si="10"/>
        <v/>
      </c>
      <c r="K62" s="216"/>
      <c r="L62" s="217"/>
      <c r="M62" s="218">
        <f t="shared" si="11"/>
        <v>0</v>
      </c>
      <c r="N62" s="273"/>
      <c r="O62" s="219"/>
      <c r="P62" s="269">
        <f t="shared" si="12"/>
        <v>0</v>
      </c>
      <c r="Q62" s="220" t="str">
        <f t="shared" si="13"/>
        <v>X</v>
      </c>
      <c r="R62" s="220"/>
      <c r="S62" s="220"/>
      <c r="T62" s="262"/>
      <c r="U62" s="221"/>
      <c r="W62" s="221"/>
      <c r="X62" s="216">
        <f t="shared" si="14"/>
        <v>0</v>
      </c>
      <c r="Y62" s="216">
        <f t="shared" si="15"/>
        <v>0</v>
      </c>
      <c r="Z62" s="221" t="str">
        <f t="shared" si="4"/>
        <v>OK</v>
      </c>
      <c r="AB62" s="221"/>
      <c r="AC62" s="216">
        <f t="shared" si="16"/>
        <v>0</v>
      </c>
      <c r="AD62" s="216">
        <f t="shared" si="17"/>
        <v>0</v>
      </c>
      <c r="AE62" s="221" t="str">
        <f t="shared" si="18"/>
        <v>OK</v>
      </c>
      <c r="AG62" s="221" t="str">
        <f>IF(AI62="","",IF(W62="도비","세입없음",CONCATENATE(AI62,"-",COUNTIF($AI$7:AI62,AI62))))</f>
        <v/>
      </c>
      <c r="AI62" s="221" t="str">
        <f t="array" ref="AI62">IF(C62="","",INDEX(구분표!$I$2:$I$311, MATCH(1,(구분표!$E$2:$E$311='2추일입'!B62)*(구분표!$F$2:$F$311='2추일입'!C62)*(구분표!$G$2:$G$311='2추일입'!A62),0)))</f>
        <v/>
      </c>
      <c r="AK62" s="221"/>
      <c r="AM62" s="216">
        <f>IF(AG62="",0,SUMIFS('2추일출'!$Z$6:$Z$238,'2추일출'!$AI$6:$AI$238,'2추일입'!$AG62))</f>
        <v>0</v>
      </c>
      <c r="AN62" s="216" t="str">
        <f>IF(AG62="","",COUNTIFS('2추일출'!$AI$6:$AI$238,'2추일입'!AG62))</f>
        <v/>
      </c>
      <c r="AO62" s="221" t="str">
        <f t="shared" si="8"/>
        <v>OK</v>
      </c>
      <c r="AQ62" s="216">
        <f>IF(AG62="",0,SUMIFS('2추일출'!$AE$6:$AE$238,'2추일출'!$AI$6:$AI$238,'2추일입'!$AG62))</f>
        <v>0</v>
      </c>
      <c r="AR62" s="216" t="str">
        <f>IF(AG62="","",COUNTIFS('2추일출'!$AI$6:$AI$238,AG62))</f>
        <v/>
      </c>
      <c r="AS62" s="221" t="str">
        <f t="shared" si="9"/>
        <v>OK</v>
      </c>
    </row>
    <row r="63" spans="1:45" ht="60" customHeight="1">
      <c r="A63" s="210"/>
      <c r="B63" s="211"/>
      <c r="C63" s="212"/>
      <c r="D63" s="213"/>
      <c r="E63" s="214"/>
      <c r="F63" s="213"/>
      <c r="G63" s="222"/>
      <c r="H63" s="216"/>
      <c r="I63" s="216"/>
      <c r="J63" s="316" t="str">
        <f t="shared" si="10"/>
        <v/>
      </c>
      <c r="K63" s="216"/>
      <c r="L63" s="217"/>
      <c r="M63" s="218">
        <f t="shared" si="11"/>
        <v>0</v>
      </c>
      <c r="N63" s="273"/>
      <c r="O63" s="219"/>
      <c r="P63" s="269">
        <f t="shared" si="12"/>
        <v>0</v>
      </c>
      <c r="Q63" s="220" t="str">
        <f t="shared" si="13"/>
        <v>X</v>
      </c>
      <c r="R63" s="220"/>
      <c r="S63" s="220"/>
      <c r="T63" s="262"/>
      <c r="U63" s="221"/>
      <c r="W63" s="221"/>
      <c r="X63" s="216">
        <f t="shared" si="14"/>
        <v>0</v>
      </c>
      <c r="Y63" s="216">
        <f t="shared" si="15"/>
        <v>0</v>
      </c>
      <c r="Z63" s="221" t="str">
        <f t="shared" si="4"/>
        <v>OK</v>
      </c>
      <c r="AB63" s="221"/>
      <c r="AC63" s="216">
        <f t="shared" si="16"/>
        <v>0</v>
      </c>
      <c r="AD63" s="216">
        <f t="shared" si="17"/>
        <v>0</v>
      </c>
      <c r="AE63" s="221" t="str">
        <f t="shared" si="18"/>
        <v>OK</v>
      </c>
      <c r="AG63" s="221" t="str">
        <f>IF(AI63="","",IF(W63="도비","세입없음",CONCATENATE(AI63,"-",COUNTIF($AI$7:AI63,AI63))))</f>
        <v/>
      </c>
      <c r="AI63" s="221" t="str">
        <f t="array" ref="AI63">IF(C63="","",INDEX(구분표!$I$2:$I$311, MATCH(1,(구분표!$E$2:$E$311='2추일입'!B63)*(구분표!$F$2:$F$311='2추일입'!C63)*(구분표!$G$2:$G$311='2추일입'!A63),0)))</f>
        <v/>
      </c>
      <c r="AK63" s="221"/>
      <c r="AM63" s="216">
        <f>IF(AG63="",0,SUMIFS('2추일출'!$Z$6:$Z$238,'2추일출'!$AI$6:$AI$238,'2추일입'!$AG63))</f>
        <v>0</v>
      </c>
      <c r="AN63" s="216" t="str">
        <f>IF(AG63="","",COUNTIFS('2추일출'!$AI$6:$AI$238,'2추일입'!AG63))</f>
        <v/>
      </c>
      <c r="AO63" s="221" t="str">
        <f t="shared" si="8"/>
        <v>OK</v>
      </c>
      <c r="AQ63" s="216">
        <f>IF(AG63="",0,SUMIFS('2추일출'!$AE$6:$AE$238,'2추일출'!$AI$6:$AI$238,'2추일입'!$AG63))</f>
        <v>0</v>
      </c>
      <c r="AR63" s="216" t="str">
        <f>IF(AG63="","",COUNTIFS('2추일출'!$AI$6:$AI$238,AG63))</f>
        <v/>
      </c>
      <c r="AS63" s="221" t="str">
        <f t="shared" si="9"/>
        <v>OK</v>
      </c>
    </row>
    <row r="64" spans="1:45" ht="60" customHeight="1">
      <c r="A64" s="210"/>
      <c r="B64" s="211"/>
      <c r="C64" s="212"/>
      <c r="D64" s="213"/>
      <c r="E64" s="214"/>
      <c r="F64" s="213"/>
      <c r="G64" s="222"/>
      <c r="H64" s="216"/>
      <c r="I64" s="216"/>
      <c r="J64" s="316" t="str">
        <f t="shared" si="10"/>
        <v/>
      </c>
      <c r="K64" s="216"/>
      <c r="L64" s="217"/>
      <c r="M64" s="218">
        <f t="shared" si="11"/>
        <v>0</v>
      </c>
      <c r="N64" s="273"/>
      <c r="O64" s="219"/>
      <c r="P64" s="269">
        <f t="shared" si="12"/>
        <v>0</v>
      </c>
      <c r="Q64" s="220" t="str">
        <f t="shared" si="13"/>
        <v>X</v>
      </c>
      <c r="R64" s="220"/>
      <c r="S64" s="220"/>
      <c r="T64" s="262"/>
      <c r="U64" s="221"/>
      <c r="W64" s="221"/>
      <c r="X64" s="216">
        <f t="shared" si="14"/>
        <v>0</v>
      </c>
      <c r="Y64" s="216">
        <f t="shared" si="15"/>
        <v>0</v>
      </c>
      <c r="Z64" s="221" t="str">
        <f t="shared" si="4"/>
        <v>OK</v>
      </c>
      <c r="AB64" s="221"/>
      <c r="AC64" s="216">
        <f t="shared" si="16"/>
        <v>0</v>
      </c>
      <c r="AD64" s="216">
        <f t="shared" si="17"/>
        <v>0</v>
      </c>
      <c r="AE64" s="221" t="str">
        <f t="shared" si="18"/>
        <v>OK</v>
      </c>
      <c r="AG64" s="221" t="str">
        <f>IF(AI64="","",IF(W64="도비","세입없음",CONCATENATE(AI64,"-",COUNTIF($AI$7:AI64,AI64))))</f>
        <v/>
      </c>
      <c r="AI64" s="221" t="str">
        <f t="array" ref="AI64">IF(C64="","",INDEX(구분표!$I$2:$I$311, MATCH(1,(구분표!$E$2:$E$311='2추일입'!B64)*(구분표!$F$2:$F$311='2추일입'!C64)*(구분표!$G$2:$G$311='2추일입'!A64),0)))</f>
        <v/>
      </c>
      <c r="AK64" s="221"/>
      <c r="AM64" s="216">
        <f>IF(AG64="",0,SUMIFS('2추일출'!$Z$6:$Z$238,'2추일출'!$AI$6:$AI$238,'2추일입'!$AG64))</f>
        <v>0</v>
      </c>
      <c r="AN64" s="216" t="str">
        <f>IF(AG64="","",COUNTIFS('2추일출'!$AI$6:$AI$238,'2추일입'!AG64))</f>
        <v/>
      </c>
      <c r="AO64" s="221" t="str">
        <f t="shared" si="8"/>
        <v>OK</v>
      </c>
      <c r="AQ64" s="216">
        <f>IF(AG64="",0,SUMIFS('2추일출'!$AE$6:$AE$238,'2추일출'!$AI$6:$AI$238,'2추일입'!$AG64))</f>
        <v>0</v>
      </c>
      <c r="AR64" s="216" t="str">
        <f>IF(AG64="","",COUNTIFS('2추일출'!$AI$6:$AI$238,AG64))</f>
        <v/>
      </c>
      <c r="AS64" s="221" t="str">
        <f t="shared" si="9"/>
        <v>OK</v>
      </c>
    </row>
    <row r="65" spans="1:45" ht="60" customHeight="1">
      <c r="A65" s="210"/>
      <c r="B65" s="211"/>
      <c r="C65" s="212"/>
      <c r="D65" s="213"/>
      <c r="E65" s="214"/>
      <c r="F65" s="213"/>
      <c r="G65" s="222"/>
      <c r="H65" s="216"/>
      <c r="I65" s="216"/>
      <c r="J65" s="316" t="str">
        <f t="shared" si="10"/>
        <v/>
      </c>
      <c r="K65" s="216"/>
      <c r="L65" s="217"/>
      <c r="M65" s="218">
        <f t="shared" si="11"/>
        <v>0</v>
      </c>
      <c r="N65" s="273"/>
      <c r="O65" s="219"/>
      <c r="P65" s="269">
        <f t="shared" si="12"/>
        <v>0</v>
      </c>
      <c r="Q65" s="220" t="str">
        <f t="shared" si="13"/>
        <v>X</v>
      </c>
      <c r="R65" s="220"/>
      <c r="S65" s="220"/>
      <c r="T65" s="262"/>
      <c r="U65" s="221"/>
      <c r="W65" s="221"/>
      <c r="X65" s="216">
        <f t="shared" si="14"/>
        <v>0</v>
      </c>
      <c r="Y65" s="216">
        <f t="shared" si="15"/>
        <v>0</v>
      </c>
      <c r="Z65" s="221" t="str">
        <f t="shared" si="4"/>
        <v>OK</v>
      </c>
      <c r="AB65" s="221"/>
      <c r="AC65" s="216">
        <f t="shared" si="16"/>
        <v>0</v>
      </c>
      <c r="AD65" s="216">
        <f t="shared" si="17"/>
        <v>0</v>
      </c>
      <c r="AE65" s="221" t="str">
        <f t="shared" si="18"/>
        <v>OK</v>
      </c>
      <c r="AG65" s="221" t="str">
        <f>IF(AI65="","",IF(W65="도비","세입없음",CONCATENATE(AI65,"-",COUNTIF($AI$7:AI65,AI65))))</f>
        <v/>
      </c>
      <c r="AI65" s="221" t="str">
        <f t="array" ref="AI65">IF(C65="","",INDEX(구분표!$I$2:$I$311, MATCH(1,(구분표!$E$2:$E$311='2추일입'!B65)*(구분표!$F$2:$F$311='2추일입'!C65)*(구분표!$G$2:$G$311='2추일입'!A65),0)))</f>
        <v/>
      </c>
      <c r="AK65" s="221"/>
      <c r="AM65" s="216">
        <f>IF(AG65="",0,SUMIFS('2추일출'!$Z$6:$Z$238,'2추일출'!$AI$6:$AI$238,'2추일입'!$AG65))</f>
        <v>0</v>
      </c>
      <c r="AN65" s="216" t="str">
        <f>IF(AG65="","",COUNTIFS('2추일출'!$AI$6:$AI$238,'2추일입'!AG65))</f>
        <v/>
      </c>
      <c r="AO65" s="221" t="str">
        <f t="shared" si="8"/>
        <v>OK</v>
      </c>
      <c r="AQ65" s="216">
        <f>IF(AG65="",0,SUMIFS('2추일출'!$AE$6:$AE$238,'2추일출'!$AI$6:$AI$238,'2추일입'!$AG65))</f>
        <v>0</v>
      </c>
      <c r="AR65" s="216" t="str">
        <f>IF(AG65="","",COUNTIFS('2추일출'!$AI$6:$AI$238,AG65))</f>
        <v/>
      </c>
      <c r="AS65" s="221" t="str">
        <f t="shared" si="9"/>
        <v>OK</v>
      </c>
    </row>
    <row r="66" spans="1:45" ht="60" customHeight="1">
      <c r="A66" s="210"/>
      <c r="B66" s="211"/>
      <c r="C66" s="212"/>
      <c r="D66" s="213"/>
      <c r="E66" s="214"/>
      <c r="F66" s="213"/>
      <c r="G66" s="222"/>
      <c r="H66" s="216"/>
      <c r="I66" s="216"/>
      <c r="J66" s="316" t="str">
        <f t="shared" si="10"/>
        <v/>
      </c>
      <c r="K66" s="216"/>
      <c r="L66" s="217"/>
      <c r="M66" s="218">
        <f t="shared" si="11"/>
        <v>0</v>
      </c>
      <c r="N66" s="273"/>
      <c r="O66" s="219"/>
      <c r="P66" s="269">
        <f t="shared" si="12"/>
        <v>0</v>
      </c>
      <c r="Q66" s="220" t="str">
        <f t="shared" si="13"/>
        <v>X</v>
      </c>
      <c r="R66" s="220"/>
      <c r="S66" s="220"/>
      <c r="T66" s="262"/>
      <c r="U66" s="221"/>
      <c r="W66" s="221"/>
      <c r="X66" s="216">
        <f t="shared" si="14"/>
        <v>0</v>
      </c>
      <c r="Y66" s="216">
        <f t="shared" si="15"/>
        <v>0</v>
      </c>
      <c r="Z66" s="221" t="str">
        <f t="shared" si="4"/>
        <v>OK</v>
      </c>
      <c r="AB66" s="221"/>
      <c r="AC66" s="216">
        <f t="shared" si="16"/>
        <v>0</v>
      </c>
      <c r="AD66" s="216">
        <f t="shared" si="17"/>
        <v>0</v>
      </c>
      <c r="AE66" s="221" t="str">
        <f t="shared" si="18"/>
        <v>OK</v>
      </c>
      <c r="AG66" s="221" t="str">
        <f>IF(AI66="","",IF(W66="도비","세입없음",CONCATENATE(AI66,"-",COUNTIF($AI$7:AI66,AI66))))</f>
        <v/>
      </c>
      <c r="AI66" s="221" t="str">
        <f t="array" ref="AI66">IF(C66="","",INDEX(구분표!$I$2:$I$311, MATCH(1,(구분표!$E$2:$E$311='2추일입'!B66)*(구분표!$F$2:$F$311='2추일입'!C66)*(구분표!$G$2:$G$311='2추일입'!A66),0)))</f>
        <v/>
      </c>
      <c r="AK66" s="221"/>
      <c r="AM66" s="216">
        <f>IF(AG66="",0,SUMIFS('2추일출'!$Z$6:$Z$238,'2추일출'!$AI$6:$AI$238,'2추일입'!$AG66))</f>
        <v>0</v>
      </c>
      <c r="AN66" s="216" t="str">
        <f>IF(AG66="","",COUNTIFS('2추일출'!$AI$6:$AI$238,'2추일입'!AG66))</f>
        <v/>
      </c>
      <c r="AO66" s="221" t="str">
        <f t="shared" si="8"/>
        <v>OK</v>
      </c>
      <c r="AQ66" s="216">
        <f>IF(AG66="",0,SUMIFS('2추일출'!$AE$6:$AE$238,'2추일출'!$AI$6:$AI$238,'2추일입'!$AG66))</f>
        <v>0</v>
      </c>
      <c r="AR66" s="216" t="str">
        <f>IF(AG66="","",COUNTIFS('2추일출'!$AI$6:$AI$238,AG66))</f>
        <v/>
      </c>
      <c r="AS66" s="221" t="str">
        <f t="shared" si="9"/>
        <v>OK</v>
      </c>
    </row>
    <row r="67" spans="1:45" ht="60" customHeight="1">
      <c r="A67" s="210"/>
      <c r="B67" s="211"/>
      <c r="C67" s="212"/>
      <c r="D67" s="213"/>
      <c r="E67" s="214"/>
      <c r="F67" s="213"/>
      <c r="G67" s="222"/>
      <c r="H67" s="216"/>
      <c r="I67" s="216"/>
      <c r="J67" s="316" t="str">
        <f t="shared" si="10"/>
        <v/>
      </c>
      <c r="K67" s="216"/>
      <c r="L67" s="217"/>
      <c r="M67" s="218">
        <f t="shared" si="11"/>
        <v>0</v>
      </c>
      <c r="N67" s="273"/>
      <c r="O67" s="219"/>
      <c r="P67" s="269">
        <f t="shared" si="12"/>
        <v>0</v>
      </c>
      <c r="Q67" s="220" t="str">
        <f t="shared" si="13"/>
        <v>X</v>
      </c>
      <c r="R67" s="220"/>
      <c r="S67" s="220"/>
      <c r="T67" s="262"/>
      <c r="U67" s="221"/>
      <c r="W67" s="221"/>
      <c r="X67" s="216">
        <f t="shared" si="14"/>
        <v>0</v>
      </c>
      <c r="Y67" s="216">
        <f t="shared" si="15"/>
        <v>0</v>
      </c>
      <c r="Z67" s="221" t="str">
        <f t="shared" si="4"/>
        <v>OK</v>
      </c>
      <c r="AB67" s="221"/>
      <c r="AC67" s="216">
        <f t="shared" si="16"/>
        <v>0</v>
      </c>
      <c r="AD67" s="216">
        <f t="shared" si="17"/>
        <v>0</v>
      </c>
      <c r="AE67" s="221" t="str">
        <f t="shared" si="18"/>
        <v>OK</v>
      </c>
      <c r="AG67" s="221" t="str">
        <f>IF(AI67="","",IF(W67="도비","세입없음",CONCATENATE(AI67,"-",COUNTIF($AI$7:AI67,AI67))))</f>
        <v/>
      </c>
      <c r="AI67" s="221" t="str">
        <f t="array" ref="AI67">IF(C67="","",INDEX(구분표!$I$2:$I$311, MATCH(1,(구분표!$E$2:$E$311='2추일입'!B67)*(구분표!$F$2:$F$311='2추일입'!C67)*(구분표!$G$2:$G$311='2추일입'!A67),0)))</f>
        <v/>
      </c>
      <c r="AK67" s="221"/>
      <c r="AM67" s="216">
        <f>IF(AG67="",0,SUMIFS('2추일출'!$Z$6:$Z$238,'2추일출'!$AI$6:$AI$238,'2추일입'!$AG67))</f>
        <v>0</v>
      </c>
      <c r="AN67" s="216" t="str">
        <f>IF(AG67="","",COUNTIFS('2추일출'!$AI$6:$AI$238,'2추일입'!AG67))</f>
        <v/>
      </c>
      <c r="AO67" s="221" t="str">
        <f t="shared" si="8"/>
        <v>OK</v>
      </c>
      <c r="AQ67" s="216">
        <f>IF(AG67="",0,SUMIFS('2추일출'!$AE$6:$AE$238,'2추일출'!$AI$6:$AI$238,'2추일입'!$AG67))</f>
        <v>0</v>
      </c>
      <c r="AR67" s="216" t="str">
        <f>IF(AG67="","",COUNTIFS('2추일출'!$AI$6:$AI$238,AG67))</f>
        <v/>
      </c>
      <c r="AS67" s="221" t="str">
        <f t="shared" si="9"/>
        <v>OK</v>
      </c>
    </row>
    <row r="68" spans="1:45" ht="60" customHeight="1">
      <c r="A68" s="210"/>
      <c r="B68" s="211"/>
      <c r="C68" s="212"/>
      <c r="D68" s="213"/>
      <c r="E68" s="214"/>
      <c r="F68" s="213"/>
      <c r="G68" s="222"/>
      <c r="H68" s="216"/>
      <c r="I68" s="216"/>
      <c r="J68" s="316" t="str">
        <f t="shared" si="10"/>
        <v/>
      </c>
      <c r="K68" s="216"/>
      <c r="L68" s="217"/>
      <c r="M68" s="218">
        <f t="shared" si="11"/>
        <v>0</v>
      </c>
      <c r="N68" s="273"/>
      <c r="O68" s="219"/>
      <c r="P68" s="269">
        <f t="shared" si="12"/>
        <v>0</v>
      </c>
      <c r="Q68" s="220" t="str">
        <f t="shared" si="13"/>
        <v>X</v>
      </c>
      <c r="R68" s="220"/>
      <c r="S68" s="220"/>
      <c r="T68" s="262"/>
      <c r="U68" s="221"/>
      <c r="W68" s="221"/>
      <c r="X68" s="216">
        <f t="shared" si="14"/>
        <v>0</v>
      </c>
      <c r="Y68" s="216">
        <f t="shared" si="15"/>
        <v>0</v>
      </c>
      <c r="Z68" s="221" t="str">
        <f t="shared" si="4"/>
        <v>OK</v>
      </c>
      <c r="AB68" s="221"/>
      <c r="AC68" s="216">
        <f t="shared" si="16"/>
        <v>0</v>
      </c>
      <c r="AD68" s="216">
        <f t="shared" si="17"/>
        <v>0</v>
      </c>
      <c r="AE68" s="221" t="str">
        <f t="shared" si="18"/>
        <v>OK</v>
      </c>
      <c r="AG68" s="221" t="str">
        <f>IF(AI68="","",IF(W68="도비","세입없음",CONCATENATE(AI68,"-",COUNTIF($AI$7:AI68,AI68))))</f>
        <v/>
      </c>
      <c r="AI68" s="221" t="str">
        <f t="array" ref="AI68">IF(C68="","",INDEX(구분표!$I$2:$I$311, MATCH(1,(구분표!$E$2:$E$311='2추일입'!B68)*(구분표!$F$2:$F$311='2추일입'!C68)*(구분표!$G$2:$G$311='2추일입'!A68),0)))</f>
        <v/>
      </c>
      <c r="AK68" s="221"/>
      <c r="AM68" s="216">
        <f>IF(AG68="",0,SUMIFS('2추일출'!$Z$6:$Z$238,'2추일출'!$AI$6:$AI$238,'2추일입'!$AG68))</f>
        <v>0</v>
      </c>
      <c r="AN68" s="216" t="str">
        <f>IF(AG68="","",COUNTIFS('2추일출'!$AI$6:$AI$238,'2추일입'!AG68))</f>
        <v/>
      </c>
      <c r="AO68" s="221" t="str">
        <f t="shared" si="8"/>
        <v>OK</v>
      </c>
      <c r="AQ68" s="216">
        <f>IF(AG68="",0,SUMIFS('2추일출'!$AE$6:$AE$238,'2추일출'!$AI$6:$AI$238,'2추일입'!$AG68))</f>
        <v>0</v>
      </c>
      <c r="AR68" s="216" t="str">
        <f>IF(AG68="","",COUNTIFS('2추일출'!$AI$6:$AI$238,AG68))</f>
        <v/>
      </c>
      <c r="AS68" s="221" t="str">
        <f t="shared" si="9"/>
        <v>OK</v>
      </c>
    </row>
    <row r="69" spans="1:45" ht="60" customHeight="1">
      <c r="A69" s="210"/>
      <c r="B69" s="211"/>
      <c r="C69" s="212"/>
      <c r="D69" s="213"/>
      <c r="E69" s="214"/>
      <c r="F69" s="213"/>
      <c r="G69" s="222"/>
      <c r="H69" s="216"/>
      <c r="I69" s="216"/>
      <c r="J69" s="316" t="str">
        <f t="shared" si="10"/>
        <v/>
      </c>
      <c r="K69" s="216"/>
      <c r="L69" s="217"/>
      <c r="M69" s="218">
        <f t="shared" si="11"/>
        <v>0</v>
      </c>
      <c r="N69" s="273"/>
      <c r="O69" s="219"/>
      <c r="P69" s="269">
        <f t="shared" si="12"/>
        <v>0</v>
      </c>
      <c r="Q69" s="220" t="str">
        <f t="shared" si="13"/>
        <v>X</v>
      </c>
      <c r="R69" s="220"/>
      <c r="S69" s="220"/>
      <c r="T69" s="262"/>
      <c r="U69" s="221"/>
      <c r="W69" s="221"/>
      <c r="X69" s="216">
        <f t="shared" si="14"/>
        <v>0</v>
      </c>
      <c r="Y69" s="216">
        <f t="shared" si="15"/>
        <v>0</v>
      </c>
      <c r="Z69" s="221" t="str">
        <f t="shared" si="4"/>
        <v>OK</v>
      </c>
      <c r="AB69" s="221"/>
      <c r="AC69" s="216">
        <f t="shared" si="16"/>
        <v>0</v>
      </c>
      <c r="AD69" s="216">
        <f t="shared" si="17"/>
        <v>0</v>
      </c>
      <c r="AE69" s="221" t="str">
        <f t="shared" si="18"/>
        <v>OK</v>
      </c>
      <c r="AG69" s="221" t="str">
        <f>IF(AI69="","",IF(W69="도비","세입없음",CONCATENATE(AI69,"-",COUNTIF($AI$7:AI69,AI69))))</f>
        <v/>
      </c>
      <c r="AI69" s="221" t="str">
        <f t="array" ref="AI69">IF(C69="","",INDEX(구분표!$I$2:$I$311, MATCH(1,(구분표!$E$2:$E$311='2추일입'!B69)*(구분표!$F$2:$F$311='2추일입'!C69)*(구분표!$G$2:$G$311='2추일입'!A69),0)))</f>
        <v/>
      </c>
      <c r="AK69" s="221"/>
      <c r="AM69" s="216">
        <f>IF(AG69="",0,SUMIFS('2추일출'!$Z$6:$Z$238,'2추일출'!$AI$6:$AI$238,'2추일입'!$AG69))</f>
        <v>0</v>
      </c>
      <c r="AN69" s="216" t="str">
        <f>IF(AG69="","",COUNTIFS('2추일출'!$AI$6:$AI$238,'2추일입'!AG69))</f>
        <v/>
      </c>
      <c r="AO69" s="221" t="str">
        <f t="shared" si="8"/>
        <v>OK</v>
      </c>
      <c r="AQ69" s="216">
        <f>IF(AG69="",0,SUMIFS('2추일출'!$AE$6:$AE$238,'2추일출'!$AI$6:$AI$238,'2추일입'!$AG69))</f>
        <v>0</v>
      </c>
      <c r="AR69" s="216" t="str">
        <f>IF(AG69="","",COUNTIFS('2추일출'!$AI$6:$AI$238,AG69))</f>
        <v/>
      </c>
      <c r="AS69" s="221" t="str">
        <f t="shared" si="9"/>
        <v>OK</v>
      </c>
    </row>
    <row r="70" spans="1:45" ht="60" customHeight="1">
      <c r="A70" s="210"/>
      <c r="B70" s="211"/>
      <c r="C70" s="212"/>
      <c r="D70" s="213"/>
      <c r="E70" s="214"/>
      <c r="F70" s="213"/>
      <c r="G70" s="222"/>
      <c r="H70" s="216"/>
      <c r="I70" s="216"/>
      <c r="J70" s="316" t="str">
        <f t="shared" si="10"/>
        <v/>
      </c>
      <c r="K70" s="216"/>
      <c r="L70" s="217"/>
      <c r="M70" s="218">
        <f t="shared" si="11"/>
        <v>0</v>
      </c>
      <c r="N70" s="273"/>
      <c r="O70" s="219"/>
      <c r="P70" s="269">
        <f t="shared" si="12"/>
        <v>0</v>
      </c>
      <c r="Q70" s="220" t="str">
        <f t="shared" si="13"/>
        <v>X</v>
      </c>
      <c r="R70" s="220"/>
      <c r="S70" s="220"/>
      <c r="T70" s="262"/>
      <c r="U70" s="221"/>
      <c r="W70" s="221"/>
      <c r="X70" s="216">
        <f t="shared" si="14"/>
        <v>0</v>
      </c>
      <c r="Y70" s="216">
        <f t="shared" si="15"/>
        <v>0</v>
      </c>
      <c r="Z70" s="221" t="str">
        <f t="shared" si="4"/>
        <v>OK</v>
      </c>
      <c r="AB70" s="221"/>
      <c r="AC70" s="216">
        <f t="shared" si="16"/>
        <v>0</v>
      </c>
      <c r="AD70" s="216">
        <f t="shared" si="17"/>
        <v>0</v>
      </c>
      <c r="AE70" s="221" t="str">
        <f t="shared" si="18"/>
        <v>OK</v>
      </c>
      <c r="AG70" s="221" t="str">
        <f>IF(AI70="","",IF(W70="도비","세입없음",CONCATENATE(AI70,"-",COUNTIF($AI$7:AI70,AI70))))</f>
        <v/>
      </c>
      <c r="AI70" s="221" t="str">
        <f t="array" ref="AI70">IF(C70="","",INDEX(구분표!$I$2:$I$311, MATCH(1,(구분표!$E$2:$E$311='2추일입'!B70)*(구분표!$F$2:$F$311='2추일입'!C70)*(구분표!$G$2:$G$311='2추일입'!A70),0)))</f>
        <v/>
      </c>
      <c r="AK70" s="221"/>
      <c r="AM70" s="216">
        <f>IF(AG70="",0,SUMIFS('2추일출'!$Z$6:$Z$238,'2추일출'!$AI$6:$AI$238,'2추일입'!$AG70))</f>
        <v>0</v>
      </c>
      <c r="AN70" s="216" t="str">
        <f>IF(AG70="","",COUNTIFS('2추일출'!$AI$6:$AI$238,'2추일입'!AG70))</f>
        <v/>
      </c>
      <c r="AO70" s="221" t="str">
        <f t="shared" si="8"/>
        <v>OK</v>
      </c>
      <c r="AQ70" s="216">
        <f>IF(AG70="",0,SUMIFS('2추일출'!$AE$6:$AE$238,'2추일출'!$AI$6:$AI$238,'2추일입'!$AG70))</f>
        <v>0</v>
      </c>
      <c r="AR70" s="216" t="str">
        <f>IF(AG70="","",COUNTIFS('2추일출'!$AI$6:$AI$238,AG70))</f>
        <v/>
      </c>
      <c r="AS70" s="221" t="str">
        <f t="shared" si="9"/>
        <v>OK</v>
      </c>
    </row>
    <row r="71" spans="1:45" ht="60" customHeight="1">
      <c r="A71" s="210"/>
      <c r="B71" s="211"/>
      <c r="C71" s="212"/>
      <c r="D71" s="213"/>
      <c r="E71" s="214"/>
      <c r="F71" s="213"/>
      <c r="G71" s="222"/>
      <c r="H71" s="216"/>
      <c r="I71" s="216"/>
      <c r="J71" s="316" t="str">
        <f t="shared" si="10"/>
        <v/>
      </c>
      <c r="K71" s="216"/>
      <c r="L71" s="217"/>
      <c r="M71" s="218">
        <f t="shared" si="11"/>
        <v>0</v>
      </c>
      <c r="N71" s="273"/>
      <c r="O71" s="219"/>
      <c r="P71" s="269">
        <f t="shared" si="12"/>
        <v>0</v>
      </c>
      <c r="Q71" s="220" t="str">
        <f t="shared" si="13"/>
        <v>X</v>
      </c>
      <c r="R71" s="220"/>
      <c r="S71" s="220"/>
      <c r="T71" s="262"/>
      <c r="U71" s="221"/>
      <c r="W71" s="221"/>
      <c r="X71" s="216">
        <f t="shared" ref="X71:X72" si="19">IF($W71&lt;&gt;"도비",IF($U71="국도비","직접입력",SUM($K71:$L71)),)</f>
        <v>0</v>
      </c>
      <c r="Y71" s="216">
        <f t="shared" ref="Y71:Y72" si="20">IF($W71="도비",SUM($K71:$L71),IF($U71="국도비","직접입력",SUM($K71:$L71)-$X71))</f>
        <v>0</v>
      </c>
      <c r="Z71" s="221" t="str">
        <f t="shared" ref="Z71:Z72" si="21">IF(SUM($K71:$L71)=SUM($X71:$Y71),"OK","검토")</f>
        <v>OK</v>
      </c>
      <c r="AB71" s="221"/>
      <c r="AC71" s="216">
        <f t="shared" ref="AC71:AC72" si="22">IF($W71&lt;&gt;"도비",IF($U71="국도비","직접입력",SUM($N71:$O71)),)</f>
        <v>0</v>
      </c>
      <c r="AD71" s="216">
        <f t="shared" ref="AD71:AD72" si="23">IF($W71="도비",SUM(N71:O71),IF($U71="국도비","직접입력",SUM(N71:O71)-AC71))</f>
        <v>0</v>
      </c>
      <c r="AE71" s="221" t="str">
        <f t="shared" ref="AE71:AE72" si="24">IF(SUM(N71:O71)=SUM(AC71:AD71),"OK","검토")</f>
        <v>OK</v>
      </c>
      <c r="AG71" s="221" t="str">
        <f>IF(AI71="","",IF(W71="도비","세입없음",CONCATENATE(AI71,"-",COUNTIF($AI$7:AI71,AI71))))</f>
        <v/>
      </c>
      <c r="AI71" s="221" t="str">
        <f t="array" ref="AI71">IF(C71="","",INDEX(구분표!$I$2:$I$311, MATCH(1,(구분표!$E$2:$E$311='2추일입'!B71)*(구분표!$F$2:$F$311='2추일입'!C71)*(구분표!$G$2:$G$311='2추일입'!A71),0)))</f>
        <v/>
      </c>
      <c r="AK71" s="221"/>
      <c r="AM71" s="216">
        <f>IF(AG71="",0,SUMIFS('2추일출'!$Z$6:$Z$238,'2추일출'!$AI$6:$AI$238,'2추일입'!$AG71))</f>
        <v>0</v>
      </c>
      <c r="AN71" s="216" t="str">
        <f>IF(AG71="","",COUNTIFS('2추일출'!$AI$6:$AI$238,'2추일입'!AG71))</f>
        <v/>
      </c>
      <c r="AO71" s="221" t="str">
        <f t="shared" ref="AO71:AO72" si="25">IF(X71=AM71,"OK","@@")</f>
        <v>OK</v>
      </c>
      <c r="AQ71" s="216">
        <f>IF(AG71="",0,SUMIFS('2추일출'!$AE$6:$AE$238,'2추일출'!$AI$6:$AI$238,'2추일입'!$AG71))</f>
        <v>0</v>
      </c>
      <c r="AR71" s="216" t="str">
        <f>IF(AG71="","",COUNTIFS('2추일출'!$AI$6:$AI$238,AG71))</f>
        <v/>
      </c>
      <c r="AS71" s="221" t="str">
        <f t="shared" ref="AS71:AS72" si="26">IF(AC71=AQ71,"OK","@@")</f>
        <v>OK</v>
      </c>
    </row>
    <row r="72" spans="1:45" ht="60" customHeight="1">
      <c r="A72" s="275"/>
      <c r="B72" s="276"/>
      <c r="C72" s="277"/>
      <c r="D72" s="250"/>
      <c r="E72" s="251"/>
      <c r="F72" s="250"/>
      <c r="G72" s="278"/>
      <c r="H72" s="216"/>
      <c r="I72" s="216"/>
      <c r="J72" s="316" t="str">
        <f t="shared" ref="J72" si="27">IF(D72="","",H72-I72)</f>
        <v/>
      </c>
      <c r="K72" s="248"/>
      <c r="L72" s="252"/>
      <c r="M72" s="218">
        <f t="shared" ref="M72" si="28">H72+K72+L72</f>
        <v>0</v>
      </c>
      <c r="N72" s="274"/>
      <c r="O72" s="265"/>
      <c r="P72" s="269">
        <f t="shared" ref="P72" si="29">H72+N72+O72</f>
        <v>0</v>
      </c>
      <c r="Q72" s="220" t="str">
        <f t="shared" ref="Q72" si="30">IF(AND((M72=0),(P72&gt;0)),"O",IF(AND((K72&lt;0),(M72-P72&lt;0)),"O","X"))</f>
        <v>X</v>
      </c>
      <c r="R72" s="249"/>
      <c r="S72" s="249"/>
      <c r="T72" s="279"/>
      <c r="U72" s="221"/>
      <c r="W72" s="221"/>
      <c r="X72" s="216">
        <f t="shared" si="19"/>
        <v>0</v>
      </c>
      <c r="Y72" s="216">
        <f t="shared" si="20"/>
        <v>0</v>
      </c>
      <c r="Z72" s="221" t="str">
        <f t="shared" si="21"/>
        <v>OK</v>
      </c>
      <c r="AB72" s="221"/>
      <c r="AC72" s="216">
        <f t="shared" si="22"/>
        <v>0</v>
      </c>
      <c r="AD72" s="216">
        <f t="shared" si="23"/>
        <v>0</v>
      </c>
      <c r="AE72" s="221" t="str">
        <f t="shared" si="24"/>
        <v>OK</v>
      </c>
      <c r="AG72" s="221" t="str">
        <f>IF(AI72="","",IF(W72="도비","세입없음",CONCATENATE(AI72,"-",COUNTIF($AI$7:AI72,AI72))))</f>
        <v/>
      </c>
      <c r="AI72" s="221" t="str">
        <f t="array" ref="AI72">IF(C72="","",INDEX(구분표!$I$2:$I$311, MATCH(1,(구분표!$E$2:$E$311='2추일입'!B72)*(구분표!$F$2:$F$311='2추일입'!C72)*(구분표!$G$2:$G$311='2추일입'!A72),0)))</f>
        <v/>
      </c>
      <c r="AK72" s="221"/>
      <c r="AM72" s="216">
        <f>IF(AG72="",0,SUMIFS('2추일출'!$Z$6:$Z$238,'2추일출'!$AI$6:$AI$238,'2추일입'!$AG72))</f>
        <v>0</v>
      </c>
      <c r="AN72" s="216" t="str">
        <f>IF(AG72="","",COUNTIFS('2추일출'!$AI$6:$AI$238,'2추일입'!AG72))</f>
        <v/>
      </c>
      <c r="AO72" s="221" t="str">
        <f t="shared" si="25"/>
        <v>OK</v>
      </c>
      <c r="AQ72" s="216">
        <f>IF(AG72="",0,SUMIFS('2추일출'!$AE$6:$AE$238,'2추일출'!$AI$6:$AI$238,'2추일입'!$AG72))</f>
        <v>0</v>
      </c>
      <c r="AR72" s="216" t="str">
        <f>IF(AG72="","",COUNTIFS('2추일출'!$AI$6:$AI$238,AG72))</f>
        <v/>
      </c>
      <c r="AS72" s="221" t="str">
        <f t="shared" si="26"/>
        <v>OK</v>
      </c>
    </row>
  </sheetData>
  <sheetProtection formatCells="0" autoFilter="0"/>
  <autoFilter ref="A6:AS72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3">
    <dataValidation type="list" allowBlank="1" showInputMessage="1" showErrorMessage="1" sqref="U7:U72">
      <formula1>"도비,국도비"</formula1>
    </dataValidation>
    <dataValidation type="list" allowBlank="1" showInputMessage="1" showErrorMessage="1" sqref="W7:W72 AB7:AB72">
      <formula1>"도비,국비,지특,기금,특교"</formula1>
    </dataValidation>
    <dataValidation type="list" allowBlank="1" showInputMessage="1" showErrorMessage="1" sqref="D6:D72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39"/>
  <sheetViews>
    <sheetView tabSelected="1" view="pageBreakPreview" zoomScale="70" zoomScaleNormal="70" zoomScaleSheetLayoutView="70" workbookViewId="0">
      <pane xSplit="9" ySplit="6" topLeftCell="J7" activePane="bottomRight" state="frozen"/>
      <selection pane="topRight"/>
      <selection pane="bottomLeft"/>
      <selection pane="bottomRight" activeCell="B1" sqref="B1"/>
    </sheetView>
  </sheetViews>
  <sheetFormatPr defaultColWidth="9" defaultRowHeight="50.1" customHeight="1"/>
  <cols>
    <col min="1" max="1" width="5.25" style="200" customWidth="1"/>
    <col min="2" max="2" width="12.625" style="197" customWidth="1"/>
    <col min="3" max="3" width="12.125" style="197" customWidth="1"/>
    <col min="4" max="4" width="12.625" style="197" customWidth="1"/>
    <col min="5" max="5" width="7.125" style="197" customWidth="1"/>
    <col min="6" max="6" width="4.75" style="197" customWidth="1"/>
    <col min="7" max="8" width="7.125" style="197" customWidth="1"/>
    <col min="9" max="9" width="44.125" style="197" customWidth="1"/>
    <col min="10" max="11" width="14.625" style="197" customWidth="1"/>
    <col min="12" max="12" width="15.625" style="197" customWidth="1"/>
    <col min="13" max="14" width="13.125" style="197" customWidth="1"/>
    <col min="15" max="15" width="15.625" style="197" customWidth="1"/>
    <col min="16" max="17" width="12.125" style="197" customWidth="1"/>
    <col min="18" max="18" width="15.625" style="253" customWidth="1"/>
    <col min="19" max="19" width="7.625" style="197" customWidth="1"/>
    <col min="20" max="20" width="28.875" style="197" customWidth="1"/>
    <col min="21" max="21" width="25.375" style="197" customWidth="1"/>
    <col min="22" max="22" width="29.25" style="199" customWidth="1"/>
    <col min="23" max="23" width="6.625" style="197" customWidth="1"/>
    <col min="24" max="24" width="2.625" style="197" customWidth="1"/>
    <col min="25" max="25" width="6.625" style="197" customWidth="1"/>
    <col min="26" max="27" width="11.625" style="197" customWidth="1"/>
    <col min="28" max="28" width="6.625" style="197" customWidth="1"/>
    <col min="29" max="29" width="2.625" style="197" customWidth="1"/>
    <col min="30" max="30" width="6.625" style="197" customWidth="1"/>
    <col min="31" max="32" width="11.625" style="197" customWidth="1"/>
    <col min="33" max="33" width="6.625" style="197" customWidth="1"/>
    <col min="34" max="34" width="2.625" style="197" customWidth="1"/>
    <col min="35" max="35" width="12.625" style="197" customWidth="1"/>
    <col min="36" max="36" width="2.625" style="197" customWidth="1"/>
    <col min="37" max="38" width="7.625" style="197" customWidth="1"/>
    <col min="39" max="39" width="2.625" style="197" customWidth="1"/>
    <col min="40" max="40" width="10.625" style="197" customWidth="1"/>
    <col min="41" max="41" width="2.625" style="197" customWidth="1"/>
    <col min="42" max="42" width="6.625" style="197" customWidth="1"/>
    <col min="43" max="43" width="9" style="197" customWidth="1"/>
    <col min="44" max="16384" width="9" style="197"/>
  </cols>
  <sheetData>
    <row r="1" spans="1:42" ht="35.1" customHeight="1">
      <c r="A1" s="200" t="s">
        <v>623</v>
      </c>
      <c r="B1" s="194" t="s">
        <v>628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223"/>
      <c r="S1" s="195"/>
      <c r="T1" s="195"/>
      <c r="U1" s="195"/>
      <c r="V1" s="196"/>
    </row>
    <row r="2" spans="1:42" ht="20.25" customHeight="1">
      <c r="B2" s="198" t="s">
        <v>435</v>
      </c>
      <c r="L2" s="224"/>
      <c r="M2" s="224"/>
      <c r="N2" s="224"/>
      <c r="O2" s="224"/>
      <c r="P2" s="224"/>
      <c r="Q2" s="255">
        <f>R2-'2추일입'!P2</f>
        <v>0</v>
      </c>
      <c r="R2" s="256">
        <f>R6-L6</f>
        <v>0</v>
      </c>
      <c r="U2" s="372"/>
      <c r="V2" s="373"/>
      <c r="Z2" s="200" t="s">
        <v>446</v>
      </c>
      <c r="AE2" s="200" t="s">
        <v>446</v>
      </c>
    </row>
    <row r="3" spans="1:42" ht="20.25" customHeight="1" thickBot="1">
      <c r="L3" s="225">
        <f t="shared" ref="L3:R3" si="0">SUM(L7:L370)/2</f>
        <v>334500</v>
      </c>
      <c r="M3" s="225">
        <f t="shared" si="0"/>
        <v>-334500</v>
      </c>
      <c r="N3" s="225">
        <f t="shared" si="0"/>
        <v>100000</v>
      </c>
      <c r="O3" s="225">
        <f t="shared" si="0"/>
        <v>100000</v>
      </c>
      <c r="P3" s="225">
        <f t="shared" si="0"/>
        <v>0</v>
      </c>
      <c r="Q3" s="225">
        <f t="shared" si="0"/>
        <v>0</v>
      </c>
      <c r="R3" s="225">
        <f t="shared" si="0"/>
        <v>334500</v>
      </c>
      <c r="V3" s="202" t="s">
        <v>419</v>
      </c>
      <c r="Z3" s="203" t="str">
        <f>IF(Z6='2추일입'!X6,"OK","@@")</f>
        <v>OK</v>
      </c>
      <c r="AA3" s="226">
        <f>M6+N6-Z6-AA6</f>
        <v>0</v>
      </c>
      <c r="AB3" s="203" t="str">
        <f>IF(COUNTIF(AB6:AB238,"검토")&gt;0,"@@","OK")</f>
        <v>OK</v>
      </c>
      <c r="AE3" s="203" t="str">
        <f>IF(AE6='2추일입'!AC6,"OK","@@")</f>
        <v>OK</v>
      </c>
      <c r="AF3" s="205">
        <f>P6+Q6-AE6-AF6</f>
        <v>0</v>
      </c>
      <c r="AG3" s="203" t="str">
        <f>IF(COUNTIF(AG6:AG238,"검토")&gt;0,"@@","OK")</f>
        <v>OK</v>
      </c>
    </row>
    <row r="4" spans="1:42" s="270" customFormat="1" ht="30" customHeight="1">
      <c r="A4" s="426" t="s">
        <v>584</v>
      </c>
      <c r="B4" s="460" t="s">
        <v>410</v>
      </c>
      <c r="C4" s="462" t="s">
        <v>411</v>
      </c>
      <c r="D4" s="435" t="s">
        <v>412</v>
      </c>
      <c r="E4" s="434" t="s">
        <v>418</v>
      </c>
      <c r="F4" s="434" t="s">
        <v>570</v>
      </c>
      <c r="G4" s="432" t="s">
        <v>573</v>
      </c>
      <c r="H4" s="434" t="s">
        <v>574</v>
      </c>
      <c r="I4" s="430" t="s">
        <v>572</v>
      </c>
      <c r="J4" s="464" t="s">
        <v>629</v>
      </c>
      <c r="K4" s="466" t="s">
        <v>613</v>
      </c>
      <c r="L4" s="428" t="s">
        <v>630</v>
      </c>
      <c r="M4" s="439" t="s">
        <v>614</v>
      </c>
      <c r="N4" s="440"/>
      <c r="O4" s="441" t="s">
        <v>619</v>
      </c>
      <c r="P4" s="458" t="s">
        <v>615</v>
      </c>
      <c r="Q4" s="459"/>
      <c r="R4" s="449" t="s">
        <v>620</v>
      </c>
      <c r="S4" s="415" t="s">
        <v>417</v>
      </c>
      <c r="T4" s="456" t="s">
        <v>616</v>
      </c>
      <c r="U4" s="456" t="s">
        <v>617</v>
      </c>
      <c r="V4" s="455" t="s">
        <v>621</v>
      </c>
      <c r="W4" s="417" t="s">
        <v>420</v>
      </c>
      <c r="Y4" s="418" t="s">
        <v>421</v>
      </c>
      <c r="Z4" s="419" t="s">
        <v>422</v>
      </c>
      <c r="AA4" s="419"/>
      <c r="AB4" s="419"/>
      <c r="AD4" s="420" t="s">
        <v>421</v>
      </c>
      <c r="AE4" s="414" t="s">
        <v>426</v>
      </c>
      <c r="AF4" s="414"/>
      <c r="AG4" s="414"/>
      <c r="AI4" s="418" t="s">
        <v>427</v>
      </c>
      <c r="AK4" s="451" t="s">
        <v>447</v>
      </c>
      <c r="AL4" s="453" t="s">
        <v>448</v>
      </c>
      <c r="AN4" s="421" t="s">
        <v>428</v>
      </c>
      <c r="AP4" s="421" t="s">
        <v>429</v>
      </c>
    </row>
    <row r="5" spans="1:42" s="270" customFormat="1" ht="29.25" customHeight="1">
      <c r="A5" s="427"/>
      <c r="B5" s="461"/>
      <c r="C5" s="463"/>
      <c r="D5" s="436"/>
      <c r="E5" s="431"/>
      <c r="F5" s="445"/>
      <c r="G5" s="433"/>
      <c r="H5" s="445"/>
      <c r="I5" s="431"/>
      <c r="J5" s="465"/>
      <c r="K5" s="467"/>
      <c r="L5" s="429"/>
      <c r="M5" s="318" t="s">
        <v>414</v>
      </c>
      <c r="N5" s="318" t="s">
        <v>415</v>
      </c>
      <c r="O5" s="442"/>
      <c r="P5" s="365" t="s">
        <v>414</v>
      </c>
      <c r="Q5" s="366" t="s">
        <v>415</v>
      </c>
      <c r="R5" s="450"/>
      <c r="S5" s="416"/>
      <c r="T5" s="457"/>
      <c r="U5" s="457"/>
      <c r="V5" s="415"/>
      <c r="W5" s="418"/>
      <c r="Y5" s="418"/>
      <c r="Z5" s="280" t="s">
        <v>423</v>
      </c>
      <c r="AA5" s="280" t="s">
        <v>424</v>
      </c>
      <c r="AB5" s="280" t="s">
        <v>425</v>
      </c>
      <c r="AD5" s="420"/>
      <c r="AE5" s="271" t="s">
        <v>423</v>
      </c>
      <c r="AF5" s="271" t="s">
        <v>424</v>
      </c>
      <c r="AG5" s="271" t="s">
        <v>425</v>
      </c>
      <c r="AI5" s="418"/>
      <c r="AK5" s="452"/>
      <c r="AL5" s="454"/>
      <c r="AN5" s="420"/>
      <c r="AP5" s="420"/>
    </row>
    <row r="6" spans="1:42" ht="50.1" customHeight="1">
      <c r="A6" s="290"/>
      <c r="B6" s="291" t="s">
        <v>434</v>
      </c>
      <c r="C6" s="292"/>
      <c r="D6" s="292"/>
      <c r="E6" s="369"/>
      <c r="F6" s="370"/>
      <c r="G6" s="290"/>
      <c r="H6" s="369"/>
      <c r="I6" s="293" t="s">
        <v>618</v>
      </c>
      <c r="J6" s="294">
        <f t="shared" ref="J6:R6" si="1">SUBTOTAL(9,J7:J238)</f>
        <v>334500</v>
      </c>
      <c r="K6" s="294">
        <f t="shared" si="1"/>
        <v>0</v>
      </c>
      <c r="L6" s="294">
        <f t="shared" si="1"/>
        <v>334500</v>
      </c>
      <c r="M6" s="294">
        <f t="shared" si="1"/>
        <v>-334500</v>
      </c>
      <c r="N6" s="294">
        <f t="shared" si="1"/>
        <v>100000</v>
      </c>
      <c r="O6" s="295">
        <f t="shared" si="1"/>
        <v>100000</v>
      </c>
      <c r="P6" s="363">
        <f t="shared" si="1"/>
        <v>0</v>
      </c>
      <c r="Q6" s="267">
        <f t="shared" si="1"/>
        <v>0</v>
      </c>
      <c r="R6" s="364">
        <f t="shared" si="1"/>
        <v>334500</v>
      </c>
      <c r="S6" s="296"/>
      <c r="T6" s="355"/>
      <c r="U6" s="355"/>
      <c r="V6" s="297"/>
      <c r="W6" s="207"/>
      <c r="Y6" s="227"/>
      <c r="Z6" s="208">
        <f>SUBTOTAL(9,Z7:Z238)</f>
        <v>0</v>
      </c>
      <c r="AA6" s="208">
        <f>SUBTOTAL(9,AA7:AA238)</f>
        <v>-234500</v>
      </c>
      <c r="AB6" s="221" t="str">
        <f>IF(SUM($M6:$N6)=SUM($Z6:$AA6),"OK","검토")</f>
        <v>OK</v>
      </c>
      <c r="AD6" s="207"/>
      <c r="AE6" s="208">
        <f>SUBTOTAL(9,AE7:AE238)</f>
        <v>0</v>
      </c>
      <c r="AF6" s="208">
        <f>SUBTOTAL(9,AF7:AF238)</f>
        <v>0</v>
      </c>
      <c r="AG6" s="221" t="str">
        <f>IF(SUM(P6:Q6)=SUM(AE6:AF6),"OK","검토")</f>
        <v>OK</v>
      </c>
      <c r="AI6" s="207"/>
      <c r="AK6" s="228"/>
      <c r="AL6" s="229"/>
      <c r="AN6" s="207"/>
      <c r="AP6" s="207"/>
    </row>
    <row r="7" spans="1:42" ht="60" hidden="1" customHeight="1">
      <c r="A7" s="263"/>
      <c r="B7" s="230" t="s">
        <v>436</v>
      </c>
      <c r="C7" s="231"/>
      <c r="D7" s="232"/>
      <c r="E7" s="231"/>
      <c r="F7" s="233"/>
      <c r="G7" s="232"/>
      <c r="H7" s="231"/>
      <c r="I7" s="234"/>
      <c r="J7" s="242">
        <f t="shared" ref="J7:R7" si="2">SUBTOTAL(9,J8:J21)</f>
        <v>0</v>
      </c>
      <c r="K7" s="242">
        <f t="shared" si="2"/>
        <v>0</v>
      </c>
      <c r="L7" s="242">
        <f t="shared" si="2"/>
        <v>0</v>
      </c>
      <c r="M7" s="242">
        <f t="shared" si="2"/>
        <v>0</v>
      </c>
      <c r="N7" s="242">
        <f t="shared" si="2"/>
        <v>0</v>
      </c>
      <c r="O7" s="331">
        <f t="shared" si="2"/>
        <v>0</v>
      </c>
      <c r="P7" s="348">
        <f t="shared" si="2"/>
        <v>0</v>
      </c>
      <c r="Q7" s="242">
        <f t="shared" si="2"/>
        <v>0</v>
      </c>
      <c r="R7" s="349">
        <f t="shared" si="2"/>
        <v>0</v>
      </c>
      <c r="S7" s="235"/>
      <c r="T7" s="356"/>
      <c r="U7" s="356"/>
      <c r="V7" s="236"/>
      <c r="W7" s="221"/>
      <c r="Y7" s="237"/>
      <c r="Z7" s="216"/>
      <c r="AA7" s="216"/>
      <c r="AB7" s="221"/>
      <c r="AD7" s="221"/>
      <c r="AE7" s="216"/>
      <c r="AF7" s="216"/>
      <c r="AG7" s="221"/>
      <c r="AI7" s="238"/>
      <c r="AK7" s="228"/>
      <c r="AL7" s="220"/>
      <c r="AN7" s="221"/>
      <c r="AP7" s="221"/>
    </row>
    <row r="8" spans="1:42" ht="60" hidden="1" customHeight="1">
      <c r="A8" s="264">
        <v>1</v>
      </c>
      <c r="B8" s="368" t="str">
        <f>IF(C8="","",MID($B$7,2,7))</f>
        <v/>
      </c>
      <c r="C8" s="367" t="str">
        <f>IF(D8="","",VLOOKUP(D8,구분표!$A$3:$C$215,3,))</f>
        <v/>
      </c>
      <c r="D8" s="388"/>
      <c r="E8" s="324"/>
      <c r="F8" s="324"/>
      <c r="G8" s="389"/>
      <c r="H8" s="324"/>
      <c r="I8" s="390"/>
      <c r="J8" s="327"/>
      <c r="K8" s="327"/>
      <c r="L8" s="316">
        <f>J8-K8</f>
        <v>0</v>
      </c>
      <c r="M8" s="216"/>
      <c r="N8" s="217"/>
      <c r="O8" s="218">
        <f>J8+M8+N8</f>
        <v>0</v>
      </c>
      <c r="P8" s="350"/>
      <c r="Q8" s="273"/>
      <c r="R8" s="360">
        <f>J8+P8+Q8</f>
        <v>0</v>
      </c>
      <c r="S8" s="220" t="str">
        <f>IF(AND((O8=0),(R8&gt;0)),"O",IF(AND((M8&lt;0),(O8-R8&lt;0)),"O","X"))</f>
        <v>X</v>
      </c>
      <c r="T8" s="323"/>
      <c r="U8" s="328"/>
      <c r="V8" s="254"/>
      <c r="W8" s="221"/>
      <c r="Y8" s="237"/>
      <c r="Z8" s="216">
        <f t="shared" ref="Z8:Z21" si="3">IF($Y8&lt;&gt;"도비",IF($W8="국도비","직접입력",SUM($M8:$N8)),)</f>
        <v>0</v>
      </c>
      <c r="AA8" s="216">
        <f t="shared" ref="AA8:AA21" si="4">IF($Y8="도비",SUM($M8:$N8),IF($W8="국도비","직접입력",SUM($M8:$N8)-$Z8))</f>
        <v>0</v>
      </c>
      <c r="AB8" s="221" t="str">
        <f t="shared" ref="AB8:AB21" si="5">IF(SUM($M8:$N8)=SUM($Z8:$AA8),"OK","검토")</f>
        <v>OK</v>
      </c>
      <c r="AD8" s="221"/>
      <c r="AE8" s="216">
        <f t="shared" ref="AE8:AE21" si="6">IF($Y8&lt;&gt;"도비",IF($W8="국도비","직접입력",SUM($P8:$Q8)),)</f>
        <v>0</v>
      </c>
      <c r="AF8" s="216">
        <f t="shared" ref="AF8:AF21" si="7">IF($Y8="도비",SUM(P8:Q8),IF($W8="국도비","직접입력",SUM(P8:Q8)-AE8))</f>
        <v>0</v>
      </c>
      <c r="AG8" s="221" t="str">
        <f t="shared" ref="AG8:AG21" si="8">IF(SUM(P8:Q8)=SUM(AE8:AF8),"OK","검토")</f>
        <v>OK</v>
      </c>
      <c r="AI8" s="238"/>
      <c r="AK8" s="228" t="str">
        <f t="shared" ref="AK8:AK21" si="9">IF(AI8="","",COUNTIF($AI$7:$AI$238,AI8))</f>
        <v/>
      </c>
      <c r="AL8" s="220" t="str">
        <f t="shared" ref="AL8:AL134" si="10">IF(Y8="","",IF(AND(Y8="도비",AI8="세입없음"),"OK",IF(AND(Y8&lt;&gt;"도비",AI8&lt;&gt;""),"OK","@@")))</f>
        <v/>
      </c>
      <c r="AN8" s="221" t="str">
        <f t="array" ref="AN8">IF(D8="","",INDEX(구분표!$I$2:$I$311, MATCH(1,(구분표!$E$2:$E$311='2추일출'!C8)*(구분표!$F$2:$F$311='2추일출'!D8)*(구분표!$G$2:$G$311='2추일출'!B8),0)))</f>
        <v/>
      </c>
      <c r="AP8" s="221"/>
    </row>
    <row r="9" spans="1:42" ht="60" hidden="1" customHeight="1">
      <c r="A9" s="264">
        <f>COUNTA($C$8:C9)-COUNTBLANK($C$8:C9)</f>
        <v>0</v>
      </c>
      <c r="B9" s="368" t="str">
        <f t="shared" ref="B9:B21" si="11">IF(C9="","",MID($B$7,2,7))</f>
        <v/>
      </c>
      <c r="C9" s="367" t="str">
        <f>IF(D9="","",VLOOKUP(D9,구분표!$A$3:$C$215,3,))</f>
        <v/>
      </c>
      <c r="D9" s="388"/>
      <c r="E9" s="324"/>
      <c r="F9" s="324"/>
      <c r="G9" s="389"/>
      <c r="H9" s="324"/>
      <c r="I9" s="390"/>
      <c r="J9" s="327"/>
      <c r="K9" s="327"/>
      <c r="L9" s="316">
        <f t="shared" ref="L9:L139" si="12">J9-K9</f>
        <v>0</v>
      </c>
      <c r="M9" s="216"/>
      <c r="N9" s="217"/>
      <c r="O9" s="218">
        <f t="shared" ref="O9:O146" si="13">J9+M9+N9</f>
        <v>0</v>
      </c>
      <c r="P9" s="350"/>
      <c r="Q9" s="273"/>
      <c r="R9" s="360">
        <f t="shared" ref="R9:R146" si="14">J9+P9+Q9</f>
        <v>0</v>
      </c>
      <c r="S9" s="220" t="str">
        <f t="shared" ref="S9:S21" si="15">IF(AND((O9=0),(R9&gt;0)),"O",IF(AND((M9&lt;0),(O9-R9&lt;0)),"O","X"))</f>
        <v>X</v>
      </c>
      <c r="T9" s="323"/>
      <c r="U9" s="328"/>
      <c r="V9" s="254"/>
      <c r="W9" s="221"/>
      <c r="Y9" s="237"/>
      <c r="Z9" s="216">
        <f t="shared" si="3"/>
        <v>0</v>
      </c>
      <c r="AA9" s="216">
        <f t="shared" si="4"/>
        <v>0</v>
      </c>
      <c r="AB9" s="221" t="str">
        <f t="shared" si="5"/>
        <v>OK</v>
      </c>
      <c r="AD9" s="221"/>
      <c r="AE9" s="216">
        <f t="shared" si="6"/>
        <v>0</v>
      </c>
      <c r="AF9" s="216">
        <f t="shared" si="7"/>
        <v>0</v>
      </c>
      <c r="AG9" s="221" t="str">
        <f t="shared" si="8"/>
        <v>OK</v>
      </c>
      <c r="AI9" s="238"/>
      <c r="AK9" s="228" t="str">
        <f t="shared" si="9"/>
        <v/>
      </c>
      <c r="AL9" s="220" t="str">
        <f t="shared" si="10"/>
        <v/>
      </c>
      <c r="AN9" s="221" t="str">
        <f t="array" ref="AN9">IF(D9="","",INDEX(구분표!$I$2:$I$311, MATCH(1,(구분표!$E$2:$E$311='2추일출'!C9)*(구분표!$F$2:$F$311='2추일출'!D9)*(구분표!$G$2:$G$311='2추일출'!B9),0)))</f>
        <v/>
      </c>
      <c r="AP9" s="221"/>
    </row>
    <row r="10" spans="1:42" ht="60" hidden="1" customHeight="1">
      <c r="A10" s="264">
        <f>COUNTA($C$8:C10)-COUNTBLANK($C$8:C10)</f>
        <v>0</v>
      </c>
      <c r="B10" s="368" t="str">
        <f t="shared" si="11"/>
        <v/>
      </c>
      <c r="C10" s="367" t="str">
        <f>IF(D10="","",VLOOKUP(D10,구분표!$A$3:$C$215,3,))</f>
        <v/>
      </c>
      <c r="D10" s="388"/>
      <c r="E10" s="324"/>
      <c r="F10" s="324"/>
      <c r="G10" s="389"/>
      <c r="H10" s="324"/>
      <c r="I10" s="390"/>
      <c r="J10" s="327"/>
      <c r="K10" s="327"/>
      <c r="L10" s="316">
        <f t="shared" si="12"/>
        <v>0</v>
      </c>
      <c r="M10" s="216"/>
      <c r="N10" s="217"/>
      <c r="O10" s="218">
        <f t="shared" si="13"/>
        <v>0</v>
      </c>
      <c r="P10" s="350"/>
      <c r="Q10" s="273"/>
      <c r="R10" s="360">
        <f t="shared" si="14"/>
        <v>0</v>
      </c>
      <c r="S10" s="220" t="str">
        <f t="shared" si="15"/>
        <v>X</v>
      </c>
      <c r="T10" s="323"/>
      <c r="U10" s="328"/>
      <c r="V10" s="254"/>
      <c r="W10" s="221"/>
      <c r="Y10" s="237"/>
      <c r="Z10" s="216">
        <f t="shared" si="3"/>
        <v>0</v>
      </c>
      <c r="AA10" s="216">
        <f t="shared" si="4"/>
        <v>0</v>
      </c>
      <c r="AB10" s="221" t="str">
        <f t="shared" si="5"/>
        <v>OK</v>
      </c>
      <c r="AD10" s="221"/>
      <c r="AE10" s="216">
        <f t="shared" si="6"/>
        <v>0</v>
      </c>
      <c r="AF10" s="216">
        <f t="shared" si="7"/>
        <v>0</v>
      </c>
      <c r="AG10" s="221" t="str">
        <f t="shared" si="8"/>
        <v>OK</v>
      </c>
      <c r="AI10" s="238"/>
      <c r="AK10" s="228" t="str">
        <f t="shared" si="9"/>
        <v/>
      </c>
      <c r="AL10" s="220" t="str">
        <f t="shared" si="10"/>
        <v/>
      </c>
      <c r="AN10" s="221" t="str">
        <f t="array" ref="AN10">IF(D10="","",INDEX(구분표!$I$2:$I$311, MATCH(1,(구분표!$E$2:$E$311='2추일출'!C10)*(구분표!$F$2:$F$311='2추일출'!D10)*(구분표!$G$2:$G$311='2추일출'!B10),0)))</f>
        <v/>
      </c>
      <c r="AP10" s="221"/>
    </row>
    <row r="11" spans="1:42" ht="60" hidden="1" customHeight="1">
      <c r="A11" s="264">
        <f>COUNTA($C$8:C11)-COUNTBLANK($C$8:C11)</f>
        <v>0</v>
      </c>
      <c r="B11" s="368" t="str">
        <f t="shared" si="11"/>
        <v/>
      </c>
      <c r="C11" s="367" t="str">
        <f>IF(D11="","",VLOOKUP(D11,구분표!$A$3:$C$215,3,))</f>
        <v/>
      </c>
      <c r="D11" s="388"/>
      <c r="E11" s="324"/>
      <c r="F11" s="324"/>
      <c r="G11" s="389"/>
      <c r="H11" s="324"/>
      <c r="I11" s="390"/>
      <c r="J11" s="327"/>
      <c r="K11" s="327"/>
      <c r="L11" s="316">
        <f t="shared" ref="L11" si="16">J11-K11</f>
        <v>0</v>
      </c>
      <c r="M11" s="216"/>
      <c r="N11" s="217"/>
      <c r="O11" s="218">
        <f t="shared" ref="O11" si="17">J11+M11+N11</f>
        <v>0</v>
      </c>
      <c r="P11" s="350"/>
      <c r="Q11" s="273"/>
      <c r="R11" s="360">
        <f t="shared" ref="R11" si="18">J11+P11+Q11</f>
        <v>0</v>
      </c>
      <c r="S11" s="220" t="str">
        <f t="shared" si="15"/>
        <v>X</v>
      </c>
      <c r="T11" s="328"/>
      <c r="U11" s="328"/>
      <c r="V11" s="254"/>
      <c r="W11" s="221"/>
      <c r="Y11" s="237"/>
      <c r="Z11" s="216">
        <f t="shared" si="3"/>
        <v>0</v>
      </c>
      <c r="AA11" s="216">
        <f t="shared" si="4"/>
        <v>0</v>
      </c>
      <c r="AB11" s="221" t="str">
        <f t="shared" si="5"/>
        <v>OK</v>
      </c>
      <c r="AD11" s="221"/>
      <c r="AE11" s="216">
        <f t="shared" si="6"/>
        <v>0</v>
      </c>
      <c r="AF11" s="216">
        <f t="shared" si="7"/>
        <v>0</v>
      </c>
      <c r="AG11" s="221" t="str">
        <f t="shared" si="8"/>
        <v>OK</v>
      </c>
      <c r="AI11" s="238"/>
      <c r="AK11" s="319" t="str">
        <f t="shared" si="9"/>
        <v/>
      </c>
      <c r="AL11" s="220" t="str">
        <f t="shared" ref="AL11" si="19">IF(Y11="","",IF(AND(Y11="도비",AI11="세입없음"),"OK",IF(AND(Y11&lt;&gt;"도비",AI11&lt;&gt;""),"OK","@@")))</f>
        <v/>
      </c>
      <c r="AN11" s="221" t="str">
        <f t="array" ref="AN11">IF(D11="","",INDEX(구분표!$I$2:$I$311, MATCH(1,(구분표!$E$2:$E$311='2추일출'!C11)*(구분표!$F$2:$F$311='2추일출'!D11)*(구분표!$G$2:$G$311='2추일출'!B11),0)))</f>
        <v/>
      </c>
      <c r="AP11" s="221"/>
    </row>
    <row r="12" spans="1:42" ht="60" hidden="1" customHeight="1">
      <c r="A12" s="264">
        <f>COUNTA($C$8:C12)-COUNTBLANK($C$8:C12)</f>
        <v>0</v>
      </c>
      <c r="B12" s="368" t="str">
        <f t="shared" si="11"/>
        <v/>
      </c>
      <c r="C12" s="367" t="str">
        <f>IF(D12="","",VLOOKUP(D12,구분표!$A$3:$C$215,3,))</f>
        <v/>
      </c>
      <c r="D12" s="388"/>
      <c r="E12" s="324"/>
      <c r="F12" s="324"/>
      <c r="G12" s="389"/>
      <c r="H12" s="324"/>
      <c r="I12" s="390"/>
      <c r="J12" s="327"/>
      <c r="K12" s="327"/>
      <c r="L12" s="316">
        <f t="shared" si="12"/>
        <v>0</v>
      </c>
      <c r="M12" s="216"/>
      <c r="N12" s="217"/>
      <c r="O12" s="218">
        <f t="shared" si="13"/>
        <v>0</v>
      </c>
      <c r="P12" s="350"/>
      <c r="Q12" s="273"/>
      <c r="R12" s="360">
        <f t="shared" si="14"/>
        <v>0</v>
      </c>
      <c r="S12" s="220" t="str">
        <f t="shared" si="15"/>
        <v>X</v>
      </c>
      <c r="T12" s="328"/>
      <c r="U12" s="328"/>
      <c r="V12" s="254"/>
      <c r="W12" s="221"/>
      <c r="Y12" s="237"/>
      <c r="Z12" s="216">
        <f t="shared" si="3"/>
        <v>0</v>
      </c>
      <c r="AA12" s="216">
        <f t="shared" si="4"/>
        <v>0</v>
      </c>
      <c r="AB12" s="221" t="str">
        <f t="shared" si="5"/>
        <v>OK</v>
      </c>
      <c r="AD12" s="221"/>
      <c r="AE12" s="216">
        <f t="shared" si="6"/>
        <v>0</v>
      </c>
      <c r="AF12" s="216">
        <f t="shared" si="7"/>
        <v>0</v>
      </c>
      <c r="AG12" s="221" t="str">
        <f t="shared" si="8"/>
        <v>OK</v>
      </c>
      <c r="AI12" s="238"/>
      <c r="AK12" s="228" t="str">
        <f t="shared" si="9"/>
        <v/>
      </c>
      <c r="AL12" s="220" t="str">
        <f t="shared" si="10"/>
        <v/>
      </c>
      <c r="AN12" s="221" t="str">
        <f t="array" ref="AN12">IF(D12="","",INDEX(구분표!$I$2:$I$311, MATCH(1,(구분표!$E$2:$E$311='2추일출'!C12)*(구분표!$F$2:$F$311='2추일출'!D12)*(구분표!$G$2:$G$311='2추일출'!B12),0)))</f>
        <v/>
      </c>
      <c r="AP12" s="221"/>
    </row>
    <row r="13" spans="1:42" ht="60" hidden="1" customHeight="1">
      <c r="A13" s="264">
        <f>COUNTA($C$8:C13)-COUNTBLANK($C$8:C13)</f>
        <v>0</v>
      </c>
      <c r="B13" s="368" t="str">
        <f t="shared" si="11"/>
        <v/>
      </c>
      <c r="C13" s="367" t="str">
        <f>IF(D13="","",VLOOKUP(D13,구분표!$A$3:$C$215,3,))</f>
        <v/>
      </c>
      <c r="D13" s="388"/>
      <c r="E13" s="324"/>
      <c r="F13" s="324"/>
      <c r="G13" s="389"/>
      <c r="H13" s="324"/>
      <c r="I13" s="390"/>
      <c r="J13" s="327"/>
      <c r="K13" s="327"/>
      <c r="L13" s="316">
        <f t="shared" ref="L13:L20" si="20">J13-K13</f>
        <v>0</v>
      </c>
      <c r="M13" s="216"/>
      <c r="N13" s="217"/>
      <c r="O13" s="218">
        <f t="shared" ref="O13:O20" si="21">J13+M13+N13</f>
        <v>0</v>
      </c>
      <c r="P13" s="350"/>
      <c r="Q13" s="273"/>
      <c r="R13" s="360">
        <f t="shared" ref="R13:R20" si="22">J13+P13+Q13</f>
        <v>0</v>
      </c>
      <c r="S13" s="220" t="str">
        <f t="shared" si="15"/>
        <v>X</v>
      </c>
      <c r="T13" s="328"/>
      <c r="U13" s="328"/>
      <c r="V13" s="254"/>
      <c r="W13" s="221"/>
      <c r="Y13" s="237"/>
      <c r="Z13" s="216">
        <f t="shared" si="3"/>
        <v>0</v>
      </c>
      <c r="AA13" s="216">
        <f t="shared" si="4"/>
        <v>0</v>
      </c>
      <c r="AB13" s="221" t="str">
        <f t="shared" si="5"/>
        <v>OK</v>
      </c>
      <c r="AD13" s="221"/>
      <c r="AE13" s="216">
        <f t="shared" si="6"/>
        <v>0</v>
      </c>
      <c r="AF13" s="216">
        <f t="shared" si="7"/>
        <v>0</v>
      </c>
      <c r="AG13" s="221" t="str">
        <f t="shared" si="8"/>
        <v>OK</v>
      </c>
      <c r="AI13" s="238"/>
      <c r="AK13" s="319" t="str">
        <f t="shared" si="9"/>
        <v/>
      </c>
      <c r="AL13" s="220" t="str">
        <f t="shared" ref="AL13:AL20" si="23">IF(Y13="","",IF(AND(Y13="도비",AI13="세입없음"),"OK",IF(AND(Y13&lt;&gt;"도비",AI13&lt;&gt;""),"OK","@@")))</f>
        <v/>
      </c>
      <c r="AN13" s="221" t="str">
        <f t="array" ref="AN13">IF(D13="","",INDEX(구분표!$I$2:$I$311, MATCH(1,(구분표!$E$2:$E$311='2추일출'!C13)*(구분표!$F$2:$F$311='2추일출'!D13)*(구분표!$G$2:$G$311='2추일출'!B13),0)))</f>
        <v/>
      </c>
      <c r="AP13" s="221"/>
    </row>
    <row r="14" spans="1:42" ht="60" hidden="1" customHeight="1">
      <c r="A14" s="264">
        <f>COUNTA($C$8:C14)-COUNTBLANK($C$8:C14)</f>
        <v>0</v>
      </c>
      <c r="B14" s="368" t="str">
        <f t="shared" si="11"/>
        <v/>
      </c>
      <c r="C14" s="367" t="str">
        <f>IF(D14="","",VLOOKUP(D14,구분표!$A$3:$C$215,3,))</f>
        <v/>
      </c>
      <c r="D14" s="388"/>
      <c r="E14" s="324"/>
      <c r="F14" s="324"/>
      <c r="G14" s="389"/>
      <c r="H14" s="324"/>
      <c r="I14" s="390"/>
      <c r="J14" s="327"/>
      <c r="K14" s="327"/>
      <c r="L14" s="316">
        <f t="shared" ref="L14" si="24">J14-K14</f>
        <v>0</v>
      </c>
      <c r="M14" s="216"/>
      <c r="N14" s="217"/>
      <c r="O14" s="218">
        <f t="shared" ref="O14" si="25">J14+M14+N14</f>
        <v>0</v>
      </c>
      <c r="P14" s="350"/>
      <c r="Q14" s="273"/>
      <c r="R14" s="360">
        <f t="shared" ref="R14" si="26">J14+P14+Q14</f>
        <v>0</v>
      </c>
      <c r="S14" s="220" t="str">
        <f t="shared" si="15"/>
        <v>X</v>
      </c>
      <c r="T14" s="328"/>
      <c r="U14" s="328"/>
      <c r="V14" s="254"/>
      <c r="W14" s="221"/>
      <c r="Y14" s="237"/>
      <c r="Z14" s="216">
        <f t="shared" si="3"/>
        <v>0</v>
      </c>
      <c r="AA14" s="216">
        <f t="shared" si="4"/>
        <v>0</v>
      </c>
      <c r="AB14" s="221" t="str">
        <f t="shared" si="5"/>
        <v>OK</v>
      </c>
      <c r="AD14" s="221"/>
      <c r="AE14" s="216">
        <f t="shared" si="6"/>
        <v>0</v>
      </c>
      <c r="AF14" s="216">
        <f t="shared" si="7"/>
        <v>0</v>
      </c>
      <c r="AG14" s="221" t="str">
        <f t="shared" si="8"/>
        <v>OK</v>
      </c>
      <c r="AI14" s="238"/>
      <c r="AK14" s="319" t="str">
        <f t="shared" si="9"/>
        <v/>
      </c>
      <c r="AL14" s="220" t="str">
        <f t="shared" ref="AL14" si="27">IF(Y14="","",IF(AND(Y14="도비",AI14="세입없음"),"OK",IF(AND(Y14&lt;&gt;"도비",AI14&lt;&gt;""),"OK","@@")))</f>
        <v/>
      </c>
      <c r="AN14" s="221" t="str">
        <f t="array" ref="AN14">IF(D14="","",INDEX(구분표!$I$2:$I$311, MATCH(1,(구분표!$E$2:$E$311='2추일출'!C14)*(구분표!$F$2:$F$311='2추일출'!D14)*(구분표!$G$2:$G$311='2추일출'!B14),0)))</f>
        <v/>
      </c>
      <c r="AP14" s="221"/>
    </row>
    <row r="15" spans="1:42" ht="60" hidden="1" customHeight="1">
      <c r="A15" s="264">
        <f>COUNTA($C$8:C15)-COUNTBLANK($C$8:C15)</f>
        <v>0</v>
      </c>
      <c r="B15" s="368" t="str">
        <f t="shared" si="11"/>
        <v/>
      </c>
      <c r="C15" s="367" t="str">
        <f>IF(D15="","",VLOOKUP(D15,구분표!$A$3:$C$215,3,))</f>
        <v/>
      </c>
      <c r="D15" s="388"/>
      <c r="E15" s="324"/>
      <c r="F15" s="324"/>
      <c r="G15" s="389"/>
      <c r="H15" s="324"/>
      <c r="I15" s="390"/>
      <c r="J15" s="327"/>
      <c r="K15" s="327"/>
      <c r="L15" s="316">
        <f t="shared" si="20"/>
        <v>0</v>
      </c>
      <c r="M15" s="216"/>
      <c r="N15" s="217"/>
      <c r="O15" s="218">
        <f t="shared" si="21"/>
        <v>0</v>
      </c>
      <c r="P15" s="350"/>
      <c r="Q15" s="273"/>
      <c r="R15" s="360">
        <f t="shared" si="22"/>
        <v>0</v>
      </c>
      <c r="S15" s="220" t="str">
        <f t="shared" si="15"/>
        <v>X</v>
      </c>
      <c r="T15" s="328"/>
      <c r="U15" s="328"/>
      <c r="V15" s="254"/>
      <c r="W15" s="221"/>
      <c r="Y15" s="237"/>
      <c r="Z15" s="216">
        <f t="shared" si="3"/>
        <v>0</v>
      </c>
      <c r="AA15" s="216">
        <f t="shared" si="4"/>
        <v>0</v>
      </c>
      <c r="AB15" s="221" t="str">
        <f t="shared" si="5"/>
        <v>OK</v>
      </c>
      <c r="AD15" s="221"/>
      <c r="AE15" s="216">
        <f t="shared" si="6"/>
        <v>0</v>
      </c>
      <c r="AF15" s="216">
        <f t="shared" si="7"/>
        <v>0</v>
      </c>
      <c r="AG15" s="221" t="str">
        <f t="shared" si="8"/>
        <v>OK</v>
      </c>
      <c r="AI15" s="238"/>
      <c r="AK15" s="319" t="str">
        <f t="shared" si="9"/>
        <v/>
      </c>
      <c r="AL15" s="220" t="str">
        <f t="shared" si="23"/>
        <v/>
      </c>
      <c r="AN15" s="221" t="str">
        <f t="array" ref="AN15">IF(D15="","",INDEX(구분표!$I$2:$I$311, MATCH(1,(구분표!$E$2:$E$311='2추일출'!C15)*(구분표!$F$2:$F$311='2추일출'!D15)*(구분표!$G$2:$G$311='2추일출'!B15),0)))</f>
        <v/>
      </c>
      <c r="AP15" s="221"/>
    </row>
    <row r="16" spans="1:42" ht="60" hidden="1" customHeight="1">
      <c r="A16" s="377">
        <f>COUNTA($C$8:C16)-COUNTBLANK($C$8:C16)</f>
        <v>0</v>
      </c>
      <c r="B16" s="368" t="str">
        <f t="shared" si="11"/>
        <v/>
      </c>
      <c r="C16" s="367" t="str">
        <f>IF(D16="","",VLOOKUP(D16,구분표!$A$3:$C$215,3,))</f>
        <v/>
      </c>
      <c r="D16" s="388"/>
      <c r="E16" s="324"/>
      <c r="F16" s="324"/>
      <c r="G16" s="389"/>
      <c r="H16" s="324"/>
      <c r="I16" s="390"/>
      <c r="J16" s="327"/>
      <c r="K16" s="327"/>
      <c r="L16" s="316">
        <f t="shared" ref="L16" si="28">J16-K16</f>
        <v>0</v>
      </c>
      <c r="M16" s="216"/>
      <c r="N16" s="217"/>
      <c r="O16" s="218">
        <f t="shared" ref="O16" si="29">J16+M16+N16</f>
        <v>0</v>
      </c>
      <c r="P16" s="350"/>
      <c r="Q16" s="273"/>
      <c r="R16" s="360">
        <f t="shared" ref="R16" si="30">J16+P16+Q16</f>
        <v>0</v>
      </c>
      <c r="S16" s="220" t="str">
        <f t="shared" si="15"/>
        <v>X</v>
      </c>
      <c r="T16" s="328"/>
      <c r="U16" s="328"/>
      <c r="V16" s="254"/>
      <c r="W16" s="221"/>
      <c r="Y16" s="237"/>
      <c r="Z16" s="216">
        <f t="shared" si="3"/>
        <v>0</v>
      </c>
      <c r="AA16" s="216">
        <f t="shared" si="4"/>
        <v>0</v>
      </c>
      <c r="AB16" s="221" t="str">
        <f t="shared" si="5"/>
        <v>OK</v>
      </c>
      <c r="AD16" s="221"/>
      <c r="AE16" s="216">
        <f t="shared" si="6"/>
        <v>0</v>
      </c>
      <c r="AF16" s="216">
        <f t="shared" si="7"/>
        <v>0</v>
      </c>
      <c r="AG16" s="221" t="str">
        <f t="shared" si="8"/>
        <v>OK</v>
      </c>
      <c r="AI16" s="238"/>
      <c r="AK16" s="319" t="str">
        <f t="shared" si="9"/>
        <v/>
      </c>
      <c r="AL16" s="220" t="str">
        <f t="shared" ref="AL16" si="31">IF(Y16="","",IF(AND(Y16="도비",AI16="세입없음"),"OK",IF(AND(Y16&lt;&gt;"도비",AI16&lt;&gt;""),"OK","@@")))</f>
        <v/>
      </c>
      <c r="AN16" s="221" t="str">
        <f t="array" ref="AN16">IF(D16="","",INDEX(구분표!$I$2:$I$311, MATCH(1,(구분표!$E$2:$E$311='2추일출'!C16)*(구분표!$F$2:$F$311='2추일출'!D16)*(구분표!$G$2:$G$311='2추일출'!B16),0)))</f>
        <v/>
      </c>
      <c r="AP16" s="221"/>
    </row>
    <row r="17" spans="1:42" ht="60" hidden="1" customHeight="1">
      <c r="A17" s="264">
        <f>COUNTA($C$8:C17)-COUNTBLANK($C$8:C17)</f>
        <v>0</v>
      </c>
      <c r="B17" s="368" t="str">
        <f t="shared" si="11"/>
        <v/>
      </c>
      <c r="C17" s="367" t="str">
        <f>IF(D17="","",VLOOKUP(D17,구분표!$A$3:$C$215,3,))</f>
        <v/>
      </c>
      <c r="D17" s="388"/>
      <c r="E17" s="324"/>
      <c r="F17" s="324"/>
      <c r="G17" s="389"/>
      <c r="H17" s="324"/>
      <c r="I17" s="390"/>
      <c r="J17" s="327"/>
      <c r="K17" s="327"/>
      <c r="L17" s="316">
        <f t="shared" si="20"/>
        <v>0</v>
      </c>
      <c r="M17" s="216"/>
      <c r="N17" s="217"/>
      <c r="O17" s="218">
        <f t="shared" si="21"/>
        <v>0</v>
      </c>
      <c r="P17" s="350"/>
      <c r="Q17" s="273"/>
      <c r="R17" s="360">
        <f t="shared" si="22"/>
        <v>0</v>
      </c>
      <c r="S17" s="220" t="str">
        <f t="shared" si="15"/>
        <v>X</v>
      </c>
      <c r="T17" s="328"/>
      <c r="U17" s="328"/>
      <c r="V17" s="254"/>
      <c r="W17" s="221"/>
      <c r="Y17" s="237"/>
      <c r="Z17" s="216">
        <f t="shared" si="3"/>
        <v>0</v>
      </c>
      <c r="AA17" s="216">
        <f t="shared" si="4"/>
        <v>0</v>
      </c>
      <c r="AB17" s="221" t="str">
        <f t="shared" si="5"/>
        <v>OK</v>
      </c>
      <c r="AD17" s="221"/>
      <c r="AE17" s="216">
        <f t="shared" si="6"/>
        <v>0</v>
      </c>
      <c r="AF17" s="216">
        <f t="shared" si="7"/>
        <v>0</v>
      </c>
      <c r="AG17" s="221" t="str">
        <f t="shared" si="8"/>
        <v>OK</v>
      </c>
      <c r="AI17" s="238"/>
      <c r="AK17" s="319" t="str">
        <f t="shared" si="9"/>
        <v/>
      </c>
      <c r="AL17" s="220" t="str">
        <f t="shared" si="23"/>
        <v/>
      </c>
      <c r="AN17" s="221" t="str">
        <f t="array" ref="AN17">IF(D17="","",INDEX(구분표!$I$2:$I$311, MATCH(1,(구분표!$E$2:$E$311='2추일출'!C17)*(구분표!$F$2:$F$311='2추일출'!D17)*(구분표!$G$2:$G$311='2추일출'!B17),0)))</f>
        <v/>
      </c>
      <c r="AP17" s="221"/>
    </row>
    <row r="18" spans="1:42" ht="60" hidden="1" customHeight="1">
      <c r="A18" s="264">
        <f>COUNTA($C$8:C18)-COUNTBLANK($C$8:C18)</f>
        <v>0</v>
      </c>
      <c r="B18" s="368" t="str">
        <f t="shared" si="11"/>
        <v/>
      </c>
      <c r="C18" s="367" t="str">
        <f>IF(D18="","",VLOOKUP(D18,구분표!$A$3:$C$215,3,))</f>
        <v/>
      </c>
      <c r="D18" s="388"/>
      <c r="E18" s="324"/>
      <c r="F18" s="324"/>
      <c r="G18" s="389"/>
      <c r="H18" s="324"/>
      <c r="I18" s="390"/>
      <c r="J18" s="327"/>
      <c r="K18" s="327"/>
      <c r="L18" s="316">
        <f t="shared" ref="L18" si="32">J18-K18</f>
        <v>0</v>
      </c>
      <c r="M18" s="216"/>
      <c r="N18" s="217"/>
      <c r="O18" s="218">
        <f t="shared" ref="O18" si="33">J18+M18+N18</f>
        <v>0</v>
      </c>
      <c r="P18" s="350"/>
      <c r="Q18" s="273"/>
      <c r="R18" s="360">
        <f t="shared" ref="R18" si="34">J18+P18+Q18</f>
        <v>0</v>
      </c>
      <c r="S18" s="220" t="str">
        <f t="shared" si="15"/>
        <v>X</v>
      </c>
      <c r="T18" s="328"/>
      <c r="U18" s="328"/>
      <c r="V18" s="254"/>
      <c r="W18" s="221"/>
      <c r="Y18" s="237"/>
      <c r="Z18" s="216">
        <f t="shared" si="3"/>
        <v>0</v>
      </c>
      <c r="AA18" s="216">
        <f t="shared" si="4"/>
        <v>0</v>
      </c>
      <c r="AB18" s="221" t="str">
        <f t="shared" si="5"/>
        <v>OK</v>
      </c>
      <c r="AD18" s="221"/>
      <c r="AE18" s="216">
        <f t="shared" si="6"/>
        <v>0</v>
      </c>
      <c r="AF18" s="216">
        <f t="shared" si="7"/>
        <v>0</v>
      </c>
      <c r="AG18" s="221" t="str">
        <f t="shared" si="8"/>
        <v>OK</v>
      </c>
      <c r="AI18" s="238"/>
      <c r="AK18" s="319" t="str">
        <f t="shared" si="9"/>
        <v/>
      </c>
      <c r="AL18" s="220" t="str">
        <f t="shared" ref="AL18" si="35">IF(Y18="","",IF(AND(Y18="도비",AI18="세입없음"),"OK",IF(AND(Y18&lt;&gt;"도비",AI18&lt;&gt;""),"OK","@@")))</f>
        <v/>
      </c>
      <c r="AN18" s="221" t="str">
        <f t="array" ref="AN18">IF(D18="","",INDEX(구분표!$I$2:$I$311, MATCH(1,(구분표!$E$2:$E$311='2추일출'!C18)*(구분표!$F$2:$F$311='2추일출'!D18)*(구분표!$G$2:$G$311='2추일출'!B18),0)))</f>
        <v/>
      </c>
      <c r="AP18" s="221"/>
    </row>
    <row r="19" spans="1:42" ht="60" hidden="1" customHeight="1">
      <c r="A19" s="264">
        <f>COUNTA($C$8:C19)-COUNTBLANK($C$8:C19)</f>
        <v>0</v>
      </c>
      <c r="B19" s="368" t="str">
        <f t="shared" si="11"/>
        <v/>
      </c>
      <c r="C19" s="367" t="str">
        <f>IF(D19="","",VLOOKUP(D19,구분표!$A$3:$C$215,3,))</f>
        <v/>
      </c>
      <c r="D19" s="388"/>
      <c r="E19" s="324"/>
      <c r="F19" s="324"/>
      <c r="G19" s="389"/>
      <c r="H19" s="324"/>
      <c r="I19" s="390"/>
      <c r="J19" s="327"/>
      <c r="K19" s="327"/>
      <c r="L19" s="316">
        <f t="shared" ref="L19" si="36">J19-K19</f>
        <v>0</v>
      </c>
      <c r="M19" s="216"/>
      <c r="N19" s="217"/>
      <c r="O19" s="218">
        <f t="shared" ref="O19" si="37">J19+M19+N19</f>
        <v>0</v>
      </c>
      <c r="P19" s="350"/>
      <c r="Q19" s="273"/>
      <c r="R19" s="360">
        <f t="shared" ref="R19" si="38">J19+P19+Q19</f>
        <v>0</v>
      </c>
      <c r="S19" s="220" t="str">
        <f t="shared" si="15"/>
        <v>X</v>
      </c>
      <c r="T19" s="328"/>
      <c r="U19" s="328"/>
      <c r="V19" s="254"/>
      <c r="W19" s="221"/>
      <c r="Y19" s="237"/>
      <c r="Z19" s="216">
        <f t="shared" si="3"/>
        <v>0</v>
      </c>
      <c r="AA19" s="216">
        <f t="shared" si="4"/>
        <v>0</v>
      </c>
      <c r="AB19" s="221" t="str">
        <f t="shared" si="5"/>
        <v>OK</v>
      </c>
      <c r="AD19" s="221"/>
      <c r="AE19" s="216">
        <f t="shared" si="6"/>
        <v>0</v>
      </c>
      <c r="AF19" s="216">
        <f t="shared" si="7"/>
        <v>0</v>
      </c>
      <c r="AG19" s="221" t="str">
        <f t="shared" si="8"/>
        <v>OK</v>
      </c>
      <c r="AI19" s="238"/>
      <c r="AK19" s="319" t="str">
        <f t="shared" si="9"/>
        <v/>
      </c>
      <c r="AL19" s="220" t="str">
        <f t="shared" ref="AL19" si="39">IF(Y19="","",IF(AND(Y19="도비",AI19="세입없음"),"OK",IF(AND(Y19&lt;&gt;"도비",AI19&lt;&gt;""),"OK","@@")))</f>
        <v/>
      </c>
      <c r="AN19" s="221" t="str">
        <f t="array" ref="AN19">IF(D19="","",INDEX(구분표!$I$2:$I$311, MATCH(1,(구분표!$E$2:$E$311='2추일출'!C19)*(구분표!$F$2:$F$311='2추일출'!D19)*(구분표!$G$2:$G$311='2추일출'!B19),0)))</f>
        <v/>
      </c>
      <c r="AP19" s="221"/>
    </row>
    <row r="20" spans="1:42" ht="60" hidden="1" customHeight="1">
      <c r="A20" s="264">
        <f>COUNTA($C$8:C20)-COUNTBLANK($C$8:C20)</f>
        <v>0</v>
      </c>
      <c r="B20" s="368" t="str">
        <f t="shared" si="11"/>
        <v/>
      </c>
      <c r="C20" s="367" t="str">
        <f>IF(D20="","",VLOOKUP(D20,구분표!$A$3:$C$215,3,))</f>
        <v/>
      </c>
      <c r="D20" s="388"/>
      <c r="E20" s="324"/>
      <c r="F20" s="324"/>
      <c r="G20" s="389"/>
      <c r="H20" s="324"/>
      <c r="I20" s="390"/>
      <c r="J20" s="327"/>
      <c r="K20" s="327"/>
      <c r="L20" s="316">
        <f t="shared" si="20"/>
        <v>0</v>
      </c>
      <c r="M20" s="216"/>
      <c r="N20" s="217"/>
      <c r="O20" s="218">
        <f t="shared" si="21"/>
        <v>0</v>
      </c>
      <c r="P20" s="350"/>
      <c r="Q20" s="273"/>
      <c r="R20" s="360">
        <f t="shared" si="22"/>
        <v>0</v>
      </c>
      <c r="S20" s="220" t="str">
        <f t="shared" si="15"/>
        <v>X</v>
      </c>
      <c r="T20" s="328"/>
      <c r="U20" s="328"/>
      <c r="V20" s="254"/>
      <c r="W20" s="221"/>
      <c r="Y20" s="237"/>
      <c r="Z20" s="216">
        <f t="shared" si="3"/>
        <v>0</v>
      </c>
      <c r="AA20" s="216">
        <f t="shared" si="4"/>
        <v>0</v>
      </c>
      <c r="AB20" s="221" t="str">
        <f t="shared" si="5"/>
        <v>OK</v>
      </c>
      <c r="AD20" s="221"/>
      <c r="AE20" s="216">
        <f t="shared" si="6"/>
        <v>0</v>
      </c>
      <c r="AF20" s="216">
        <f t="shared" si="7"/>
        <v>0</v>
      </c>
      <c r="AG20" s="221" t="str">
        <f t="shared" si="8"/>
        <v>OK</v>
      </c>
      <c r="AI20" s="238"/>
      <c r="AK20" s="319" t="str">
        <f t="shared" si="9"/>
        <v/>
      </c>
      <c r="AL20" s="220" t="str">
        <f t="shared" si="23"/>
        <v/>
      </c>
      <c r="AN20" s="221" t="str">
        <f t="array" ref="AN20">IF(D20="","",INDEX(구분표!$I$2:$I$311, MATCH(1,(구분표!$E$2:$E$311='2추일출'!C20)*(구분표!$F$2:$F$311='2추일출'!D20)*(구분표!$G$2:$G$311='2추일출'!B20),0)))</f>
        <v/>
      </c>
      <c r="AP20" s="221"/>
    </row>
    <row r="21" spans="1:42" ht="60" hidden="1" customHeight="1">
      <c r="A21" s="264">
        <f>COUNTA($C$8:C21)-COUNTBLANK($C$8:C21)</f>
        <v>0</v>
      </c>
      <c r="B21" s="368" t="str">
        <f t="shared" si="11"/>
        <v/>
      </c>
      <c r="C21" s="367" t="str">
        <f>IF(D21="","",VLOOKUP(D21,구분표!$A$3:$C$215,3,))</f>
        <v/>
      </c>
      <c r="D21" s="388"/>
      <c r="E21" s="324"/>
      <c r="F21" s="324"/>
      <c r="G21" s="389"/>
      <c r="H21" s="324"/>
      <c r="I21" s="390"/>
      <c r="J21" s="327"/>
      <c r="K21" s="327"/>
      <c r="L21" s="316">
        <f t="shared" si="12"/>
        <v>0</v>
      </c>
      <c r="M21" s="216"/>
      <c r="N21" s="217"/>
      <c r="O21" s="218">
        <f t="shared" si="13"/>
        <v>0</v>
      </c>
      <c r="P21" s="350"/>
      <c r="Q21" s="273"/>
      <c r="R21" s="360">
        <f t="shared" si="14"/>
        <v>0</v>
      </c>
      <c r="S21" s="220" t="str">
        <f t="shared" si="15"/>
        <v>X</v>
      </c>
      <c r="T21" s="328"/>
      <c r="U21" s="328"/>
      <c r="V21" s="254"/>
      <c r="W21" s="221"/>
      <c r="Y21" s="237"/>
      <c r="Z21" s="216">
        <f t="shared" si="3"/>
        <v>0</v>
      </c>
      <c r="AA21" s="216">
        <f t="shared" si="4"/>
        <v>0</v>
      </c>
      <c r="AB21" s="221" t="str">
        <f t="shared" si="5"/>
        <v>OK</v>
      </c>
      <c r="AD21" s="221"/>
      <c r="AE21" s="216">
        <f t="shared" si="6"/>
        <v>0</v>
      </c>
      <c r="AF21" s="216">
        <f t="shared" si="7"/>
        <v>0</v>
      </c>
      <c r="AG21" s="221" t="str">
        <f t="shared" si="8"/>
        <v>OK</v>
      </c>
      <c r="AI21" s="238"/>
      <c r="AK21" s="228" t="str">
        <f t="shared" si="9"/>
        <v/>
      </c>
      <c r="AL21" s="220" t="str">
        <f t="shared" si="10"/>
        <v/>
      </c>
      <c r="AN21" s="221" t="str">
        <f t="array" ref="AN21">IF(D21="","",INDEX(구분표!$I$2:$I$311, MATCH(1,(구분표!$E$2:$E$311='2추일출'!C21)*(구분표!$F$2:$F$311='2추일출'!D21)*(구분표!$G$2:$G$311='2추일출'!B21),0)))</f>
        <v/>
      </c>
      <c r="AP21" s="221"/>
    </row>
    <row r="22" spans="1:42" ht="60" customHeight="1">
      <c r="A22" s="263"/>
      <c r="B22" s="230" t="s">
        <v>437</v>
      </c>
      <c r="C22" s="231"/>
      <c r="D22" s="232"/>
      <c r="E22" s="231"/>
      <c r="F22" s="233"/>
      <c r="G22" s="232"/>
      <c r="H22" s="231"/>
      <c r="I22" s="240"/>
      <c r="J22" s="332">
        <f t="shared" ref="J22:R22" si="40">SUBTOTAL(9,J23:J41)</f>
        <v>334500</v>
      </c>
      <c r="K22" s="332">
        <f t="shared" si="40"/>
        <v>0</v>
      </c>
      <c r="L22" s="242">
        <f t="shared" si="40"/>
        <v>334500</v>
      </c>
      <c r="M22" s="242">
        <f t="shared" si="40"/>
        <v>-334500</v>
      </c>
      <c r="N22" s="242">
        <f t="shared" si="40"/>
        <v>100000</v>
      </c>
      <c r="O22" s="331">
        <f t="shared" si="40"/>
        <v>100000</v>
      </c>
      <c r="P22" s="348">
        <f t="shared" si="40"/>
        <v>0</v>
      </c>
      <c r="Q22" s="242">
        <f t="shared" si="40"/>
        <v>0</v>
      </c>
      <c r="R22" s="349">
        <f t="shared" si="40"/>
        <v>334500</v>
      </c>
      <c r="S22" s="235"/>
      <c r="T22" s="356"/>
      <c r="U22" s="356"/>
      <c r="V22" s="236"/>
      <c r="W22" s="221"/>
      <c r="Y22" s="237"/>
      <c r="Z22" s="216"/>
      <c r="AA22" s="216"/>
      <c r="AB22" s="221"/>
      <c r="AD22" s="221"/>
      <c r="AE22" s="216"/>
      <c r="AF22" s="216"/>
      <c r="AG22" s="221"/>
      <c r="AI22" s="238"/>
      <c r="AK22" s="228"/>
      <c r="AL22" s="220"/>
      <c r="AN22" s="221"/>
      <c r="AP22" s="221"/>
    </row>
    <row r="23" spans="1:42" ht="60" customHeight="1">
      <c r="A23" s="264">
        <f>COUNTA($C$8:C23)-COUNTBLANK($C$8:C23)+1</f>
        <v>1</v>
      </c>
      <c r="B23" s="368" t="s">
        <v>636</v>
      </c>
      <c r="C23" s="367" t="s">
        <v>637</v>
      </c>
      <c r="D23" s="388" t="s">
        <v>638</v>
      </c>
      <c r="E23" s="324" t="s">
        <v>639</v>
      </c>
      <c r="F23" s="324" t="s">
        <v>640</v>
      </c>
      <c r="G23" s="389">
        <v>283</v>
      </c>
      <c r="H23" s="324">
        <v>16</v>
      </c>
      <c r="I23" s="390" t="s">
        <v>641</v>
      </c>
      <c r="J23" s="327">
        <v>194500</v>
      </c>
      <c r="K23" s="327">
        <v>0</v>
      </c>
      <c r="L23" s="316">
        <f>J23-K23</f>
        <v>194500</v>
      </c>
      <c r="M23" s="216">
        <v>-194500</v>
      </c>
      <c r="N23" s="217"/>
      <c r="O23" s="218">
        <f>J23+M23+N23</f>
        <v>0</v>
      </c>
      <c r="P23" s="350"/>
      <c r="Q23" s="273"/>
      <c r="R23" s="360">
        <f>J23+P23+Q23</f>
        <v>194500</v>
      </c>
      <c r="S23" s="220" t="str">
        <f t="shared" ref="S23:S73" si="41">IF(AND((O23=0),(R23&gt;0)),"O",IF(AND((M23&lt;0),(O23-R23&lt;0)),"O","X"))</f>
        <v>O</v>
      </c>
      <c r="T23" s="323" t="s">
        <v>652</v>
      </c>
      <c r="U23" s="328"/>
      <c r="V23" s="254"/>
      <c r="W23" s="221" t="s">
        <v>656</v>
      </c>
      <c r="Y23" s="237" t="s">
        <v>656</v>
      </c>
      <c r="Z23" s="216">
        <f t="shared" ref="Z23:Z41" si="42">IF($Y23&lt;&gt;"도비",IF($W23="국도비","직접입력",SUM($M23:$N23)),)</f>
        <v>0</v>
      </c>
      <c r="AA23" s="216">
        <f t="shared" ref="AA23:AA41" si="43">IF($Y23="도비",SUM($M23:$N23),IF($W23="국도비","직접입력",SUM($M23:$N23)-$Z23))</f>
        <v>-194500</v>
      </c>
      <c r="AB23" s="221" t="str">
        <f t="shared" ref="AB23:AB41" si="44">IF(SUM($M23:$N23)=SUM($Z23:$AA23),"OK","검토")</f>
        <v>OK</v>
      </c>
      <c r="AD23" s="221"/>
      <c r="AE23" s="216">
        <f t="shared" ref="AE23:AE41" si="45">IF($Y23&lt;&gt;"도비",IF($W23="국도비","직접입력",SUM($P23:$Q23)),)</f>
        <v>0</v>
      </c>
      <c r="AF23" s="216">
        <f t="shared" ref="AF23:AF41" si="46">IF($Y23="도비",SUM(P23:Q23),IF($W23="국도비","직접입력",SUM(P23:Q23)-AE23))</f>
        <v>0</v>
      </c>
      <c r="AG23" s="221" t="str">
        <f t="shared" ref="AG23:AG41" si="47">IF(SUM(P23:Q23)=SUM(AE23:AF23),"OK","검토")</f>
        <v>OK</v>
      </c>
      <c r="AI23" s="238"/>
      <c r="AK23" s="228" t="str">
        <f t="shared" ref="AK23:AK41" si="48">IF(AI23="","",COUNTIF($AI$7:$AI$238,AI23))</f>
        <v/>
      </c>
      <c r="AL23" s="220" t="str">
        <f t="shared" si="10"/>
        <v>@@</v>
      </c>
      <c r="AN23" s="221">
        <f t="array" ref="AN23">IF(D23="","",INDEX(구분표!$I$2:$I$311, MATCH(1,(구분표!$E$2:$E$311='2추일출'!C23)*(구분표!$F$2:$F$311='2추일출'!D23)*(구분표!$G$2:$G$311='2추일출'!B23),0)))</f>
        <v>20202</v>
      </c>
      <c r="AP23" s="221"/>
    </row>
    <row r="24" spans="1:42" ht="60" customHeight="1">
      <c r="A24" s="264">
        <f>COUNTA($C$8:C24)-COUNTBLANK($C$8:C24)+1</f>
        <v>2</v>
      </c>
      <c r="B24" s="368" t="s">
        <v>636</v>
      </c>
      <c r="C24" s="367" t="s">
        <v>642</v>
      </c>
      <c r="D24" s="388" t="s">
        <v>643</v>
      </c>
      <c r="E24" s="324" t="s">
        <v>639</v>
      </c>
      <c r="F24" s="324" t="s">
        <v>640</v>
      </c>
      <c r="G24" s="389">
        <v>291</v>
      </c>
      <c r="H24" s="324">
        <v>17</v>
      </c>
      <c r="I24" s="390" t="s">
        <v>644</v>
      </c>
      <c r="J24" s="327">
        <v>20000</v>
      </c>
      <c r="K24" s="327"/>
      <c r="L24" s="316">
        <f t="shared" si="12"/>
        <v>20000</v>
      </c>
      <c r="M24" s="216">
        <v>-20000</v>
      </c>
      <c r="N24" s="217"/>
      <c r="O24" s="218">
        <f t="shared" si="13"/>
        <v>0</v>
      </c>
      <c r="P24" s="350"/>
      <c r="Q24" s="273"/>
      <c r="R24" s="360">
        <f t="shared" si="14"/>
        <v>20000</v>
      </c>
      <c r="S24" s="220" t="str">
        <f t="shared" si="41"/>
        <v>O</v>
      </c>
      <c r="T24" s="323" t="s">
        <v>653</v>
      </c>
      <c r="U24" s="328"/>
      <c r="V24" s="254"/>
      <c r="W24" s="221" t="s">
        <v>656</v>
      </c>
      <c r="Y24" s="237" t="s">
        <v>656</v>
      </c>
      <c r="Z24" s="216">
        <f t="shared" si="42"/>
        <v>0</v>
      </c>
      <c r="AA24" s="216">
        <f t="shared" si="43"/>
        <v>-20000</v>
      </c>
      <c r="AB24" s="221" t="str">
        <f t="shared" si="44"/>
        <v>OK</v>
      </c>
      <c r="AD24" s="221"/>
      <c r="AE24" s="216">
        <f t="shared" si="45"/>
        <v>0</v>
      </c>
      <c r="AF24" s="216">
        <f t="shared" si="46"/>
        <v>0</v>
      </c>
      <c r="AG24" s="221" t="str">
        <f t="shared" si="47"/>
        <v>OK</v>
      </c>
      <c r="AI24" s="238"/>
      <c r="AK24" s="228" t="str">
        <f t="shared" si="48"/>
        <v/>
      </c>
      <c r="AL24" s="220" t="str">
        <f t="shared" si="10"/>
        <v>@@</v>
      </c>
      <c r="AN24" s="221">
        <f t="array" ref="AN24">IF(D24="","",INDEX(구분표!$I$2:$I$311, MATCH(1,(구분표!$E$2:$E$311='2추일출'!C24)*(구분표!$F$2:$F$311='2추일출'!D24)*(구분표!$G$2:$G$311='2추일출'!B24),0)))</f>
        <v>30202</v>
      </c>
      <c r="AP24" s="221"/>
    </row>
    <row r="25" spans="1:42" ht="60" customHeight="1">
      <c r="A25" s="264">
        <f>COUNTA($C$8:C25)-COUNTBLANK($C$8:C25)+1</f>
        <v>3</v>
      </c>
      <c r="B25" s="368" t="s">
        <v>636</v>
      </c>
      <c r="C25" s="367" t="s">
        <v>642</v>
      </c>
      <c r="D25" s="388" t="s">
        <v>643</v>
      </c>
      <c r="E25" s="324" t="s">
        <v>639</v>
      </c>
      <c r="F25" s="324" t="s">
        <v>640</v>
      </c>
      <c r="G25" s="389">
        <v>291</v>
      </c>
      <c r="H25" s="324">
        <v>17</v>
      </c>
      <c r="I25" s="390" t="s">
        <v>645</v>
      </c>
      <c r="J25" s="327">
        <v>67500</v>
      </c>
      <c r="K25" s="327"/>
      <c r="L25" s="316">
        <f t="shared" si="12"/>
        <v>67500</v>
      </c>
      <c r="M25" s="216">
        <v>-67500</v>
      </c>
      <c r="N25" s="217"/>
      <c r="O25" s="218">
        <f t="shared" si="13"/>
        <v>0</v>
      </c>
      <c r="P25" s="351"/>
      <c r="Q25" s="216"/>
      <c r="R25" s="360">
        <f t="shared" si="14"/>
        <v>67500</v>
      </c>
      <c r="S25" s="220" t="str">
        <f t="shared" si="41"/>
        <v>O</v>
      </c>
      <c r="T25" s="323" t="s">
        <v>653</v>
      </c>
      <c r="U25" s="323"/>
      <c r="V25" s="323"/>
      <c r="W25" s="221" t="s">
        <v>656</v>
      </c>
      <c r="Y25" s="237" t="s">
        <v>656</v>
      </c>
      <c r="Z25" s="216">
        <f t="shared" si="42"/>
        <v>0</v>
      </c>
      <c r="AA25" s="216">
        <f t="shared" si="43"/>
        <v>-67500</v>
      </c>
      <c r="AB25" s="221" t="str">
        <f t="shared" si="44"/>
        <v>OK</v>
      </c>
      <c r="AD25" s="221"/>
      <c r="AE25" s="216">
        <f t="shared" si="45"/>
        <v>0</v>
      </c>
      <c r="AF25" s="216">
        <f t="shared" si="46"/>
        <v>0</v>
      </c>
      <c r="AG25" s="221" t="str">
        <f t="shared" si="47"/>
        <v>OK</v>
      </c>
      <c r="AI25" s="238"/>
      <c r="AK25" s="228" t="str">
        <f t="shared" si="48"/>
        <v/>
      </c>
      <c r="AL25" s="220" t="str">
        <f t="shared" si="10"/>
        <v>@@</v>
      </c>
      <c r="AN25" s="221">
        <f t="array" ref="AN25">IF(D25="","",INDEX(구분표!$I$2:$I$311, MATCH(1,(구분표!$E$2:$E$311='2추일출'!C25)*(구분표!$F$2:$F$311='2추일출'!D25)*(구분표!$G$2:$G$311='2추일출'!B25),0)))</f>
        <v>30202</v>
      </c>
      <c r="AP25" s="221"/>
    </row>
    <row r="26" spans="1:42" ht="60" customHeight="1">
      <c r="A26" s="264">
        <f>COUNTA($C$8:C26)-COUNTBLANK($C$8:C26)+1</f>
        <v>4</v>
      </c>
      <c r="B26" s="368" t="s">
        <v>636</v>
      </c>
      <c r="C26" s="367" t="s">
        <v>642</v>
      </c>
      <c r="D26" s="388" t="s">
        <v>643</v>
      </c>
      <c r="E26" s="324" t="s">
        <v>639</v>
      </c>
      <c r="F26" s="324" t="s">
        <v>640</v>
      </c>
      <c r="G26" s="389">
        <v>291</v>
      </c>
      <c r="H26" s="324">
        <v>17</v>
      </c>
      <c r="I26" s="390" t="s">
        <v>646</v>
      </c>
      <c r="J26" s="327">
        <v>2500</v>
      </c>
      <c r="K26" s="327"/>
      <c r="L26" s="316">
        <f t="shared" ref="L26" si="49">J26-K26</f>
        <v>2500</v>
      </c>
      <c r="M26" s="216">
        <v>-2500</v>
      </c>
      <c r="N26" s="217"/>
      <c r="O26" s="218">
        <f t="shared" ref="O26" si="50">J26+M26+N26</f>
        <v>0</v>
      </c>
      <c r="P26" s="350"/>
      <c r="Q26" s="273"/>
      <c r="R26" s="360">
        <f t="shared" ref="R26" si="51">J26+P26+Q26</f>
        <v>2500</v>
      </c>
      <c r="S26" s="220" t="str">
        <f t="shared" si="41"/>
        <v>O</v>
      </c>
      <c r="T26" s="323" t="s">
        <v>653</v>
      </c>
      <c r="U26" s="328"/>
      <c r="V26" s="254"/>
      <c r="W26" s="221" t="s">
        <v>656</v>
      </c>
      <c r="Y26" s="237" t="s">
        <v>656</v>
      </c>
      <c r="Z26" s="216">
        <f t="shared" si="42"/>
        <v>0</v>
      </c>
      <c r="AA26" s="216">
        <f t="shared" si="43"/>
        <v>-2500</v>
      </c>
      <c r="AB26" s="221" t="str">
        <f t="shared" si="44"/>
        <v>OK</v>
      </c>
      <c r="AD26" s="221"/>
      <c r="AE26" s="216">
        <f t="shared" si="45"/>
        <v>0</v>
      </c>
      <c r="AF26" s="216">
        <f t="shared" si="46"/>
        <v>0</v>
      </c>
      <c r="AG26" s="221" t="str">
        <f t="shared" si="47"/>
        <v>OK</v>
      </c>
      <c r="AI26" s="238"/>
      <c r="AK26" s="319" t="str">
        <f t="shared" si="48"/>
        <v/>
      </c>
      <c r="AL26" s="220" t="str">
        <f t="shared" ref="AL26" si="52">IF(Y26="","",IF(AND(Y26="도비",AI26="세입없음"),"OK",IF(AND(Y26&lt;&gt;"도비",AI26&lt;&gt;""),"OK","@@")))</f>
        <v>@@</v>
      </c>
      <c r="AN26" s="221">
        <f t="array" ref="AN26">IF(D26="","",INDEX(구분표!$I$2:$I$311, MATCH(1,(구분표!$E$2:$E$311='2추일출'!C26)*(구분표!$F$2:$F$311='2추일출'!D26)*(구분표!$G$2:$G$311='2추일출'!B26),0)))</f>
        <v>30202</v>
      </c>
      <c r="AP26" s="221"/>
    </row>
    <row r="27" spans="1:42" ht="79.5" customHeight="1">
      <c r="A27" s="264">
        <f>COUNTA($C$8:C27)-COUNTBLANK($C$8:C27)+1</f>
        <v>5</v>
      </c>
      <c r="B27" s="368" t="s">
        <v>636</v>
      </c>
      <c r="C27" s="367" t="s">
        <v>642</v>
      </c>
      <c r="D27" s="388" t="s">
        <v>643</v>
      </c>
      <c r="E27" s="324" t="s">
        <v>639</v>
      </c>
      <c r="F27" s="324" t="s">
        <v>640</v>
      </c>
      <c r="G27" s="389">
        <v>291</v>
      </c>
      <c r="H27" s="324">
        <v>17</v>
      </c>
      <c r="I27" s="390" t="s">
        <v>647</v>
      </c>
      <c r="J27" s="327">
        <v>50000</v>
      </c>
      <c r="K27" s="327"/>
      <c r="L27" s="316">
        <f t="shared" si="12"/>
        <v>50000</v>
      </c>
      <c r="M27" s="216">
        <v>-50000</v>
      </c>
      <c r="N27" s="217"/>
      <c r="O27" s="218">
        <f t="shared" si="13"/>
        <v>0</v>
      </c>
      <c r="P27" s="350"/>
      <c r="Q27" s="273"/>
      <c r="R27" s="360">
        <f t="shared" si="14"/>
        <v>50000</v>
      </c>
      <c r="S27" s="220" t="str">
        <f t="shared" si="41"/>
        <v>O</v>
      </c>
      <c r="T27" s="323" t="s">
        <v>653</v>
      </c>
      <c r="U27" s="328"/>
      <c r="V27" s="254"/>
      <c r="W27" s="221" t="s">
        <v>656</v>
      </c>
      <c r="Y27" s="237" t="s">
        <v>656</v>
      </c>
      <c r="Z27" s="216">
        <f t="shared" si="42"/>
        <v>0</v>
      </c>
      <c r="AA27" s="216">
        <f t="shared" si="43"/>
        <v>-50000</v>
      </c>
      <c r="AB27" s="221" t="str">
        <f t="shared" si="44"/>
        <v>OK</v>
      </c>
      <c r="AD27" s="221"/>
      <c r="AE27" s="216">
        <f t="shared" si="45"/>
        <v>0</v>
      </c>
      <c r="AF27" s="216">
        <f t="shared" si="46"/>
        <v>0</v>
      </c>
      <c r="AG27" s="221" t="str">
        <f t="shared" si="47"/>
        <v>OK</v>
      </c>
      <c r="AI27" s="238"/>
      <c r="AK27" s="319" t="str">
        <f t="shared" si="48"/>
        <v/>
      </c>
      <c r="AL27" s="220" t="str">
        <f t="shared" si="10"/>
        <v>@@</v>
      </c>
      <c r="AN27" s="221">
        <f t="array" ref="AN27">IF(D27="","",INDEX(구분표!$I$2:$I$311, MATCH(1,(구분표!$E$2:$E$311='2추일출'!C27)*(구분표!$F$2:$F$311='2추일출'!D27)*(구분표!$G$2:$G$311='2추일출'!B27),0)))</f>
        <v>30202</v>
      </c>
      <c r="AP27" s="221"/>
    </row>
    <row r="28" spans="1:42" ht="79.5" customHeight="1">
      <c r="A28" s="264">
        <v>6</v>
      </c>
      <c r="B28" s="368" t="s">
        <v>648</v>
      </c>
      <c r="C28" s="367" t="s">
        <v>649</v>
      </c>
      <c r="D28" s="388" t="s">
        <v>650</v>
      </c>
      <c r="E28" s="324" t="s">
        <v>651</v>
      </c>
      <c r="F28" s="324" t="s">
        <v>640</v>
      </c>
      <c r="G28" s="389"/>
      <c r="H28" s="324"/>
      <c r="I28" s="390" t="s">
        <v>655</v>
      </c>
      <c r="J28" s="327"/>
      <c r="K28" s="327"/>
      <c r="L28" s="316">
        <f t="shared" ref="L28:L30" si="53">J28-K28</f>
        <v>0</v>
      </c>
      <c r="M28" s="216"/>
      <c r="N28" s="217">
        <v>100000</v>
      </c>
      <c r="O28" s="218">
        <f t="shared" ref="O28:O30" si="54">J28+M28+N28</f>
        <v>100000</v>
      </c>
      <c r="P28" s="350"/>
      <c r="Q28" s="273"/>
      <c r="R28" s="360">
        <f t="shared" ref="R28:R30" si="55">J28+P28+Q28</f>
        <v>0</v>
      </c>
      <c r="S28" s="220" t="str">
        <f t="shared" si="41"/>
        <v>X</v>
      </c>
      <c r="T28" s="323" t="s">
        <v>654</v>
      </c>
      <c r="U28" s="328"/>
      <c r="V28" s="254"/>
      <c r="W28" s="221" t="s">
        <v>656</v>
      </c>
      <c r="Y28" s="237" t="s">
        <v>656</v>
      </c>
      <c r="Z28" s="216">
        <f t="shared" si="42"/>
        <v>0</v>
      </c>
      <c r="AA28" s="216">
        <f t="shared" si="43"/>
        <v>100000</v>
      </c>
      <c r="AB28" s="221" t="str">
        <f t="shared" si="44"/>
        <v>OK</v>
      </c>
      <c r="AD28" s="221"/>
      <c r="AE28" s="216">
        <f t="shared" si="45"/>
        <v>0</v>
      </c>
      <c r="AF28" s="216">
        <f t="shared" si="46"/>
        <v>0</v>
      </c>
      <c r="AG28" s="221" t="str">
        <f t="shared" si="47"/>
        <v>OK</v>
      </c>
      <c r="AI28" s="238"/>
      <c r="AK28" s="319" t="str">
        <f t="shared" si="48"/>
        <v/>
      </c>
      <c r="AL28" s="220" t="str">
        <f t="shared" ref="AL28:AL30" si="56">IF(Y28="","",IF(AND(Y28="도비",AI28="세입없음"),"OK",IF(AND(Y28&lt;&gt;"도비",AI28&lt;&gt;""),"OK","@@")))</f>
        <v>@@</v>
      </c>
      <c r="AN28" s="221">
        <f t="array" ref="AN28">IF(D28="","",INDEX(구분표!$I$2:$I$311, MATCH(1,(구분표!$E$2:$E$311='2추일출'!C28)*(구분표!$F$2:$F$311='2추일출'!D28)*(구분표!$G$2:$G$311='2추일출'!B28),0)))</f>
        <v>20205</v>
      </c>
      <c r="AP28" s="221"/>
    </row>
    <row r="29" spans="1:42" ht="79.5" hidden="1" customHeight="1">
      <c r="A29" s="264">
        <f>COUNTA($C$8:C29)-COUNTBLANK($C$8:C29)+1</f>
        <v>6</v>
      </c>
      <c r="B29" s="368" t="str">
        <f t="shared" ref="B29:B36" si="57">IF(C29="","",MID($B$22,2,7))</f>
        <v/>
      </c>
      <c r="C29" s="367" t="str">
        <f>IF(D29="","",VLOOKUP(D29,구분표!$A$3:$C$215,3,))</f>
        <v/>
      </c>
      <c r="D29" s="388"/>
      <c r="E29" s="324"/>
      <c r="F29" s="324"/>
      <c r="G29" s="389"/>
      <c r="H29" s="324"/>
      <c r="I29" s="390"/>
      <c r="J29" s="327"/>
      <c r="K29" s="327"/>
      <c r="L29" s="316">
        <f t="shared" ref="L29" si="58">J29-K29</f>
        <v>0</v>
      </c>
      <c r="M29" s="216"/>
      <c r="N29" s="217"/>
      <c r="O29" s="218">
        <f t="shared" ref="O29" si="59">J29+M29+N29</f>
        <v>0</v>
      </c>
      <c r="P29" s="350"/>
      <c r="Q29" s="273"/>
      <c r="R29" s="360">
        <f t="shared" ref="R29" si="60">J29+P29+Q29</f>
        <v>0</v>
      </c>
      <c r="S29" s="220" t="str">
        <f t="shared" si="41"/>
        <v>X</v>
      </c>
      <c r="T29" s="328"/>
      <c r="U29" s="328"/>
      <c r="V29" s="254"/>
      <c r="W29" s="221"/>
      <c r="Y29" s="237"/>
      <c r="Z29" s="216">
        <f t="shared" si="42"/>
        <v>0</v>
      </c>
      <c r="AA29" s="216">
        <f t="shared" si="43"/>
        <v>0</v>
      </c>
      <c r="AB29" s="221" t="str">
        <f t="shared" si="44"/>
        <v>OK</v>
      </c>
      <c r="AD29" s="221"/>
      <c r="AE29" s="216">
        <f t="shared" si="45"/>
        <v>0</v>
      </c>
      <c r="AF29" s="216">
        <f t="shared" si="46"/>
        <v>0</v>
      </c>
      <c r="AG29" s="221" t="str">
        <f t="shared" si="47"/>
        <v>OK</v>
      </c>
      <c r="AI29" s="238"/>
      <c r="AK29" s="319" t="str">
        <f t="shared" si="48"/>
        <v/>
      </c>
      <c r="AL29" s="220" t="str">
        <f t="shared" ref="AL29" si="61">IF(Y29="","",IF(AND(Y29="도비",AI29="세입없음"),"OK",IF(AND(Y29&lt;&gt;"도비",AI29&lt;&gt;""),"OK","@@")))</f>
        <v/>
      </c>
      <c r="AN29" s="221" t="str">
        <f t="array" ref="AN29">IF(D29="","",INDEX(구분표!$I$2:$I$311, MATCH(1,(구분표!$E$2:$E$311='2추일출'!C29)*(구분표!$F$2:$F$311='2추일출'!D29)*(구분표!$G$2:$G$311='2추일출'!B29),0)))</f>
        <v/>
      </c>
      <c r="AP29" s="221"/>
    </row>
    <row r="30" spans="1:42" ht="79.5" hidden="1" customHeight="1">
      <c r="A30" s="264">
        <f>COUNTA($C$8:C30)-COUNTBLANK($C$8:C30)+1</f>
        <v>6</v>
      </c>
      <c r="B30" s="368" t="str">
        <f t="shared" si="57"/>
        <v/>
      </c>
      <c r="C30" s="367" t="str">
        <f>IF(D30="","",VLOOKUP(D30,구분표!$A$3:$C$215,3,))</f>
        <v/>
      </c>
      <c r="D30" s="388"/>
      <c r="E30" s="324"/>
      <c r="F30" s="324"/>
      <c r="G30" s="389"/>
      <c r="H30" s="324"/>
      <c r="I30" s="390"/>
      <c r="J30" s="327"/>
      <c r="K30" s="327"/>
      <c r="L30" s="316">
        <f t="shared" si="53"/>
        <v>0</v>
      </c>
      <c r="M30" s="216"/>
      <c r="N30" s="217"/>
      <c r="O30" s="218">
        <f t="shared" si="54"/>
        <v>0</v>
      </c>
      <c r="P30" s="350"/>
      <c r="Q30" s="273"/>
      <c r="R30" s="360">
        <f t="shared" si="55"/>
        <v>0</v>
      </c>
      <c r="S30" s="220" t="str">
        <f t="shared" si="41"/>
        <v>X</v>
      </c>
      <c r="T30" s="328"/>
      <c r="U30" s="328"/>
      <c r="V30" s="254"/>
      <c r="W30" s="221"/>
      <c r="Y30" s="237"/>
      <c r="Z30" s="216">
        <f t="shared" si="42"/>
        <v>0</v>
      </c>
      <c r="AA30" s="216">
        <f t="shared" si="43"/>
        <v>0</v>
      </c>
      <c r="AB30" s="221" t="str">
        <f t="shared" si="44"/>
        <v>OK</v>
      </c>
      <c r="AD30" s="221"/>
      <c r="AE30" s="216">
        <f t="shared" si="45"/>
        <v>0</v>
      </c>
      <c r="AF30" s="216">
        <f t="shared" si="46"/>
        <v>0</v>
      </c>
      <c r="AG30" s="221" t="str">
        <f t="shared" si="47"/>
        <v>OK</v>
      </c>
      <c r="AI30" s="238"/>
      <c r="AK30" s="319" t="str">
        <f t="shared" si="48"/>
        <v/>
      </c>
      <c r="AL30" s="220" t="str">
        <f t="shared" si="56"/>
        <v/>
      </c>
      <c r="AN30" s="221" t="str">
        <f t="array" ref="AN30">IF(D30="","",INDEX(구분표!$I$2:$I$311, MATCH(1,(구분표!$E$2:$E$311='2추일출'!C30)*(구분표!$F$2:$F$311='2추일출'!D30)*(구분표!$G$2:$G$311='2추일출'!B30),0)))</f>
        <v/>
      </c>
      <c r="AP30" s="221"/>
    </row>
    <row r="31" spans="1:42" ht="79.5" hidden="1" customHeight="1">
      <c r="A31" s="264">
        <f>COUNTA($C$8:C31)-COUNTBLANK($C$8:C31)+1</f>
        <v>6</v>
      </c>
      <c r="B31" s="368" t="str">
        <f t="shared" si="57"/>
        <v/>
      </c>
      <c r="C31" s="367" t="str">
        <f>IF(D31="","",VLOOKUP(D31,구분표!$A$3:$C$215,3,))</f>
        <v/>
      </c>
      <c r="D31" s="388"/>
      <c r="E31" s="324"/>
      <c r="F31" s="324"/>
      <c r="G31" s="389"/>
      <c r="H31" s="324"/>
      <c r="I31" s="390"/>
      <c r="J31" s="327"/>
      <c r="K31" s="327"/>
      <c r="L31" s="316">
        <f t="shared" si="12"/>
        <v>0</v>
      </c>
      <c r="M31" s="216"/>
      <c r="N31" s="217"/>
      <c r="O31" s="218">
        <f t="shared" si="13"/>
        <v>0</v>
      </c>
      <c r="P31" s="350"/>
      <c r="Q31" s="273"/>
      <c r="R31" s="360">
        <f t="shared" si="14"/>
        <v>0</v>
      </c>
      <c r="S31" s="220" t="str">
        <f t="shared" si="41"/>
        <v>X</v>
      </c>
      <c r="T31" s="328"/>
      <c r="U31" s="328"/>
      <c r="V31" s="254"/>
      <c r="W31" s="221"/>
      <c r="Y31" s="237"/>
      <c r="Z31" s="216">
        <f t="shared" si="42"/>
        <v>0</v>
      </c>
      <c r="AA31" s="216">
        <f t="shared" si="43"/>
        <v>0</v>
      </c>
      <c r="AB31" s="221" t="str">
        <f t="shared" si="44"/>
        <v>OK</v>
      </c>
      <c r="AD31" s="221"/>
      <c r="AE31" s="216">
        <f t="shared" si="45"/>
        <v>0</v>
      </c>
      <c r="AF31" s="216">
        <f t="shared" si="46"/>
        <v>0</v>
      </c>
      <c r="AG31" s="221" t="str">
        <f t="shared" si="47"/>
        <v>OK</v>
      </c>
      <c r="AI31" s="238"/>
      <c r="AK31" s="228" t="str">
        <f t="shared" si="48"/>
        <v/>
      </c>
      <c r="AL31" s="220" t="str">
        <f t="shared" si="10"/>
        <v/>
      </c>
      <c r="AN31" s="221" t="str">
        <f t="array" ref="AN31">IF(D31="","",INDEX(구분표!$I$2:$I$311, MATCH(1,(구분표!$E$2:$E$311='2추일출'!C31)*(구분표!$F$2:$F$311='2추일출'!D31)*(구분표!$G$2:$G$311='2추일출'!B31),0)))</f>
        <v/>
      </c>
      <c r="AP31" s="221"/>
    </row>
    <row r="32" spans="1:42" ht="79.5" hidden="1" customHeight="1">
      <c r="A32" s="264">
        <f>COUNTA($C$8:C32)-COUNTBLANK($C$8:C32)+1</f>
        <v>6</v>
      </c>
      <c r="B32" s="368" t="str">
        <f t="shared" si="57"/>
        <v/>
      </c>
      <c r="C32" s="367" t="str">
        <f>IF(D32="","",VLOOKUP(D32,구분표!$A$3:$C$215,3,))</f>
        <v/>
      </c>
      <c r="D32" s="388"/>
      <c r="E32" s="324"/>
      <c r="F32" s="324"/>
      <c r="G32" s="389"/>
      <c r="H32" s="324"/>
      <c r="I32" s="390"/>
      <c r="J32" s="327"/>
      <c r="K32" s="327"/>
      <c r="L32" s="316">
        <f t="shared" si="12"/>
        <v>0</v>
      </c>
      <c r="M32" s="216"/>
      <c r="N32" s="217"/>
      <c r="O32" s="218">
        <f t="shared" si="13"/>
        <v>0</v>
      </c>
      <c r="P32" s="350"/>
      <c r="Q32" s="273"/>
      <c r="R32" s="360">
        <f t="shared" si="14"/>
        <v>0</v>
      </c>
      <c r="S32" s="220" t="str">
        <f t="shared" si="41"/>
        <v>X</v>
      </c>
      <c r="T32" s="328"/>
      <c r="U32" s="328"/>
      <c r="V32" s="254"/>
      <c r="W32" s="221"/>
      <c r="Y32" s="237"/>
      <c r="Z32" s="216">
        <f t="shared" si="42"/>
        <v>0</v>
      </c>
      <c r="AA32" s="216">
        <f t="shared" si="43"/>
        <v>0</v>
      </c>
      <c r="AB32" s="221" t="str">
        <f t="shared" si="44"/>
        <v>OK</v>
      </c>
      <c r="AD32" s="221"/>
      <c r="AE32" s="216">
        <f t="shared" si="45"/>
        <v>0</v>
      </c>
      <c r="AF32" s="216">
        <f t="shared" si="46"/>
        <v>0</v>
      </c>
      <c r="AG32" s="221" t="str">
        <f t="shared" si="47"/>
        <v>OK</v>
      </c>
      <c r="AI32" s="238"/>
      <c r="AK32" s="319" t="str">
        <f t="shared" si="48"/>
        <v/>
      </c>
      <c r="AL32" s="220" t="str">
        <f t="shared" si="10"/>
        <v/>
      </c>
      <c r="AN32" s="221" t="str">
        <f t="array" ref="AN32">IF(D32="","",INDEX(구분표!$I$2:$I$311, MATCH(1,(구분표!$E$2:$E$311='2추일출'!C32)*(구분표!$F$2:$F$311='2추일출'!D32)*(구분표!$G$2:$G$311='2추일출'!B32),0)))</f>
        <v/>
      </c>
      <c r="AP32" s="221"/>
    </row>
    <row r="33" spans="1:42" ht="79.5" hidden="1" customHeight="1">
      <c r="A33" s="377">
        <f>COUNTA($C$8:C33)-COUNTBLANK($C$8:C33)+1</f>
        <v>6</v>
      </c>
      <c r="B33" s="368" t="str">
        <f t="shared" si="57"/>
        <v/>
      </c>
      <c r="C33" s="367" t="str">
        <f>IF(D33="","",VLOOKUP(D33,구분표!$A$3:$C$215,3,))</f>
        <v/>
      </c>
      <c r="D33" s="388"/>
      <c r="E33" s="324"/>
      <c r="F33" s="324"/>
      <c r="G33" s="389"/>
      <c r="H33" s="324"/>
      <c r="I33" s="390"/>
      <c r="J33" s="327"/>
      <c r="K33" s="327"/>
      <c r="L33" s="316">
        <f t="shared" si="12"/>
        <v>0</v>
      </c>
      <c r="M33" s="216"/>
      <c r="N33" s="217"/>
      <c r="O33" s="218">
        <f t="shared" si="13"/>
        <v>0</v>
      </c>
      <c r="P33" s="350"/>
      <c r="Q33" s="273"/>
      <c r="R33" s="360">
        <f t="shared" si="14"/>
        <v>0</v>
      </c>
      <c r="S33" s="220" t="str">
        <f t="shared" si="41"/>
        <v>X</v>
      </c>
      <c r="T33" s="328"/>
      <c r="U33" s="328"/>
      <c r="V33" s="254"/>
      <c r="W33" s="221"/>
      <c r="Y33" s="237"/>
      <c r="Z33" s="216">
        <f t="shared" si="42"/>
        <v>0</v>
      </c>
      <c r="AA33" s="216">
        <f t="shared" si="43"/>
        <v>0</v>
      </c>
      <c r="AB33" s="221" t="str">
        <f t="shared" si="44"/>
        <v>OK</v>
      </c>
      <c r="AD33" s="221"/>
      <c r="AE33" s="216">
        <f t="shared" si="45"/>
        <v>0</v>
      </c>
      <c r="AF33" s="216">
        <f t="shared" si="46"/>
        <v>0</v>
      </c>
      <c r="AG33" s="221" t="str">
        <f t="shared" si="47"/>
        <v>OK</v>
      </c>
      <c r="AI33" s="238"/>
      <c r="AK33" s="319" t="str">
        <f t="shared" si="48"/>
        <v/>
      </c>
      <c r="AL33" s="220" t="str">
        <f t="shared" si="10"/>
        <v/>
      </c>
      <c r="AN33" s="221" t="str">
        <f t="array" ref="AN33">IF(D33="","",INDEX(구분표!$I$2:$I$311, MATCH(1,(구분표!$E$2:$E$311='2추일출'!C33)*(구분표!$F$2:$F$311='2추일출'!D33)*(구분표!$G$2:$G$311='2추일출'!B33),0)))</f>
        <v/>
      </c>
      <c r="AP33" s="221"/>
    </row>
    <row r="34" spans="1:42" ht="79.5" hidden="1" customHeight="1">
      <c r="A34" s="264">
        <f>COUNTA($C$8:C34)-COUNTBLANK($C$8:C34)+1</f>
        <v>6</v>
      </c>
      <c r="B34" s="368" t="str">
        <f t="shared" si="57"/>
        <v/>
      </c>
      <c r="C34" s="367" t="str">
        <f>IF(D34="","",VLOOKUP(D34,구분표!$A$3:$C$215,3,))</f>
        <v/>
      </c>
      <c r="D34" s="388"/>
      <c r="E34" s="324"/>
      <c r="F34" s="324"/>
      <c r="G34" s="389"/>
      <c r="H34" s="324"/>
      <c r="I34" s="390"/>
      <c r="J34" s="327"/>
      <c r="K34" s="327"/>
      <c r="L34" s="316">
        <f t="shared" si="12"/>
        <v>0</v>
      </c>
      <c r="M34" s="216"/>
      <c r="N34" s="217"/>
      <c r="O34" s="218">
        <f t="shared" si="13"/>
        <v>0</v>
      </c>
      <c r="P34" s="350"/>
      <c r="Q34" s="273"/>
      <c r="R34" s="360">
        <f t="shared" si="14"/>
        <v>0</v>
      </c>
      <c r="S34" s="220" t="str">
        <f t="shared" si="41"/>
        <v>X</v>
      </c>
      <c r="T34" s="328"/>
      <c r="U34" s="328"/>
      <c r="V34" s="254"/>
      <c r="W34" s="221"/>
      <c r="Y34" s="237"/>
      <c r="Z34" s="216">
        <f t="shared" si="42"/>
        <v>0</v>
      </c>
      <c r="AA34" s="216">
        <f t="shared" si="43"/>
        <v>0</v>
      </c>
      <c r="AB34" s="221" t="str">
        <f t="shared" si="44"/>
        <v>OK</v>
      </c>
      <c r="AD34" s="221"/>
      <c r="AE34" s="216">
        <f t="shared" si="45"/>
        <v>0</v>
      </c>
      <c r="AF34" s="216">
        <f t="shared" si="46"/>
        <v>0</v>
      </c>
      <c r="AG34" s="221" t="str">
        <f t="shared" si="47"/>
        <v>OK</v>
      </c>
      <c r="AI34" s="238"/>
      <c r="AK34" s="319" t="str">
        <f t="shared" si="48"/>
        <v/>
      </c>
      <c r="AL34" s="220" t="str">
        <f t="shared" si="10"/>
        <v/>
      </c>
      <c r="AN34" s="221" t="str">
        <f t="array" ref="AN34">IF(D34="","",INDEX(구분표!$I$2:$I$311, MATCH(1,(구분표!$E$2:$E$311='2추일출'!C34)*(구분표!$F$2:$F$311='2추일출'!D34)*(구분표!$G$2:$G$311='2추일출'!B34),0)))</f>
        <v/>
      </c>
      <c r="AP34" s="221"/>
    </row>
    <row r="35" spans="1:42" ht="79.5" hidden="1" customHeight="1">
      <c r="A35" s="264">
        <f>COUNTA($C$8:C35)-COUNTBLANK($C$8:C35)+1</f>
        <v>6</v>
      </c>
      <c r="B35" s="368" t="str">
        <f t="shared" si="57"/>
        <v/>
      </c>
      <c r="C35" s="367" t="str">
        <f>IF(D35="","",VLOOKUP(D35,구분표!$A$3:$C$215,3,))</f>
        <v/>
      </c>
      <c r="D35" s="388"/>
      <c r="E35" s="324"/>
      <c r="F35" s="324"/>
      <c r="G35" s="389"/>
      <c r="H35" s="324"/>
      <c r="I35" s="390"/>
      <c r="J35" s="327"/>
      <c r="K35" s="327"/>
      <c r="L35" s="316">
        <f t="shared" ref="L35" si="62">J35-K35</f>
        <v>0</v>
      </c>
      <c r="M35" s="216"/>
      <c r="N35" s="217"/>
      <c r="O35" s="218">
        <f t="shared" ref="O35" si="63">J35+M35+N35</f>
        <v>0</v>
      </c>
      <c r="P35" s="350"/>
      <c r="Q35" s="273"/>
      <c r="R35" s="360">
        <f t="shared" ref="R35" si="64">J35+P35+Q35</f>
        <v>0</v>
      </c>
      <c r="S35" s="220" t="str">
        <f t="shared" si="41"/>
        <v>X</v>
      </c>
      <c r="T35" s="328"/>
      <c r="U35" s="328"/>
      <c r="V35" s="254"/>
      <c r="W35" s="221"/>
      <c r="Y35" s="237"/>
      <c r="Z35" s="216">
        <f t="shared" si="42"/>
        <v>0</v>
      </c>
      <c r="AA35" s="216">
        <f t="shared" si="43"/>
        <v>0</v>
      </c>
      <c r="AB35" s="221" t="str">
        <f t="shared" si="44"/>
        <v>OK</v>
      </c>
      <c r="AD35" s="221"/>
      <c r="AE35" s="216">
        <f t="shared" si="45"/>
        <v>0</v>
      </c>
      <c r="AF35" s="216">
        <f t="shared" si="46"/>
        <v>0</v>
      </c>
      <c r="AG35" s="221" t="str">
        <f t="shared" si="47"/>
        <v>OK</v>
      </c>
      <c r="AI35" s="238"/>
      <c r="AK35" s="319" t="str">
        <f t="shared" si="48"/>
        <v/>
      </c>
      <c r="AL35" s="220" t="str">
        <f t="shared" ref="AL35" si="65">IF(Y35="","",IF(AND(Y35="도비",AI35="세입없음"),"OK",IF(AND(Y35&lt;&gt;"도비",AI35&lt;&gt;""),"OK","@@")))</f>
        <v/>
      </c>
      <c r="AN35" s="221" t="str">
        <f t="array" ref="AN35">IF(D35="","",INDEX(구분표!$I$2:$I$311, MATCH(1,(구분표!$E$2:$E$311='2추일출'!C35)*(구분표!$F$2:$F$311='2추일출'!D35)*(구분표!$G$2:$G$311='2추일출'!B35),0)))</f>
        <v/>
      </c>
      <c r="AP35" s="221"/>
    </row>
    <row r="36" spans="1:42" ht="79.5" hidden="1" customHeight="1">
      <c r="A36" s="377">
        <f>COUNTA($C$8:C36)-COUNTBLANK($C$8:C36)+1</f>
        <v>6</v>
      </c>
      <c r="B36" s="368" t="str">
        <f t="shared" si="57"/>
        <v/>
      </c>
      <c r="C36" s="367" t="str">
        <f>IF(D36="","",VLOOKUP(D36,구분표!$A$3:$C$215,3,))</f>
        <v/>
      </c>
      <c r="D36" s="388"/>
      <c r="E36" s="324"/>
      <c r="F36" s="324"/>
      <c r="G36" s="389"/>
      <c r="H36" s="324"/>
      <c r="I36" s="390"/>
      <c r="J36" s="327"/>
      <c r="K36" s="327"/>
      <c r="L36" s="316">
        <f t="shared" ref="L36:L38" si="66">J36-K36</f>
        <v>0</v>
      </c>
      <c r="M36" s="216"/>
      <c r="N36" s="217"/>
      <c r="O36" s="218">
        <f t="shared" ref="O36:O38" si="67">J36+M36+N36</f>
        <v>0</v>
      </c>
      <c r="P36" s="350"/>
      <c r="Q36" s="273"/>
      <c r="R36" s="360">
        <f t="shared" ref="R36:R38" si="68">J36+P36+Q36</f>
        <v>0</v>
      </c>
      <c r="S36" s="220" t="str">
        <f t="shared" si="41"/>
        <v>X</v>
      </c>
      <c r="T36" s="328"/>
      <c r="U36" s="328"/>
      <c r="V36" s="254"/>
      <c r="W36" s="221"/>
      <c r="Y36" s="237"/>
      <c r="Z36" s="216">
        <f t="shared" si="42"/>
        <v>0</v>
      </c>
      <c r="AA36" s="216">
        <f t="shared" si="43"/>
        <v>0</v>
      </c>
      <c r="AB36" s="221" t="str">
        <f t="shared" si="44"/>
        <v>OK</v>
      </c>
      <c r="AD36" s="221"/>
      <c r="AE36" s="216">
        <f t="shared" si="45"/>
        <v>0</v>
      </c>
      <c r="AF36" s="216">
        <f t="shared" si="46"/>
        <v>0</v>
      </c>
      <c r="AG36" s="221" t="str">
        <f t="shared" si="47"/>
        <v>OK</v>
      </c>
      <c r="AI36" s="238"/>
      <c r="AK36" s="319" t="str">
        <f t="shared" si="48"/>
        <v/>
      </c>
      <c r="AL36" s="220" t="str">
        <f t="shared" ref="AL36:AL38" si="69">IF(Y36="","",IF(AND(Y36="도비",AI36="세입없음"),"OK",IF(AND(Y36&lt;&gt;"도비",AI36&lt;&gt;""),"OK","@@")))</f>
        <v/>
      </c>
      <c r="AN36" s="221" t="str">
        <f t="array" ref="AN36">IF(D36="","",INDEX(구분표!$I$2:$I$311, MATCH(1,(구분표!$E$2:$E$311='2추일출'!C36)*(구분표!$F$2:$F$311='2추일출'!D36)*(구분표!$G$2:$G$311='2추일출'!B36),0)))</f>
        <v/>
      </c>
      <c r="AP36" s="221"/>
    </row>
    <row r="37" spans="1:42" ht="79.5" hidden="1" customHeight="1">
      <c r="A37" s="264">
        <f>COUNTA($C$8:C37)-COUNTBLANK($C$8:C37)+1</f>
        <v>6</v>
      </c>
      <c r="B37" s="368" t="str">
        <f t="shared" ref="B37" si="70">IF(C37="","",MID($B$22,2,7))</f>
        <v/>
      </c>
      <c r="C37" s="367" t="str">
        <f>IF(D37="","",VLOOKUP(D37,구분표!$A$3:$C$215,3,))</f>
        <v/>
      </c>
      <c r="D37" s="388"/>
      <c r="E37" s="324"/>
      <c r="F37" s="324"/>
      <c r="G37" s="389"/>
      <c r="H37" s="324"/>
      <c r="I37" s="390"/>
      <c r="J37" s="327"/>
      <c r="K37" s="327"/>
      <c r="L37" s="316">
        <f t="shared" ref="L37" si="71">J37-K37</f>
        <v>0</v>
      </c>
      <c r="M37" s="216"/>
      <c r="N37" s="217"/>
      <c r="O37" s="218">
        <f t="shared" ref="O37" si="72">J37+M37+N37</f>
        <v>0</v>
      </c>
      <c r="P37" s="350"/>
      <c r="Q37" s="273"/>
      <c r="R37" s="360">
        <f t="shared" ref="R37" si="73">J37+P37+Q37</f>
        <v>0</v>
      </c>
      <c r="S37" s="220" t="str">
        <f t="shared" si="41"/>
        <v>X</v>
      </c>
      <c r="T37" s="328"/>
      <c r="U37" s="328"/>
      <c r="V37" s="254"/>
      <c r="W37" s="221"/>
      <c r="Y37" s="237"/>
      <c r="Z37" s="216">
        <f t="shared" si="42"/>
        <v>0</v>
      </c>
      <c r="AA37" s="216">
        <f t="shared" si="43"/>
        <v>0</v>
      </c>
      <c r="AB37" s="221" t="str">
        <f t="shared" si="44"/>
        <v>OK</v>
      </c>
      <c r="AD37" s="221"/>
      <c r="AE37" s="216">
        <f t="shared" si="45"/>
        <v>0</v>
      </c>
      <c r="AF37" s="216">
        <f t="shared" si="46"/>
        <v>0</v>
      </c>
      <c r="AG37" s="221" t="str">
        <f t="shared" si="47"/>
        <v>OK</v>
      </c>
      <c r="AI37" s="238"/>
      <c r="AK37" s="319" t="str">
        <f t="shared" si="48"/>
        <v/>
      </c>
      <c r="AL37" s="220" t="str">
        <f t="shared" ref="AL37" si="74">IF(Y37="","",IF(AND(Y37="도비",AI37="세입없음"),"OK",IF(AND(Y37&lt;&gt;"도비",AI37&lt;&gt;""),"OK","@@")))</f>
        <v/>
      </c>
      <c r="AN37" s="221" t="str">
        <f t="array" ref="AN37">IF(D37="","",INDEX(구분표!$I$2:$I$311, MATCH(1,(구분표!$E$2:$E$311='2추일출'!C37)*(구분표!$F$2:$F$311='2추일출'!D37)*(구분표!$G$2:$G$311='2추일출'!B37),0)))</f>
        <v/>
      </c>
      <c r="AP37" s="221"/>
    </row>
    <row r="38" spans="1:42" ht="79.5" hidden="1" customHeight="1">
      <c r="A38" s="264">
        <f>COUNTA($C$8:C38)-COUNTBLANK($C$8:C38)+1</f>
        <v>6</v>
      </c>
      <c r="B38" s="368" t="str">
        <f>IF(C38="","",MID($B$22,2,7))</f>
        <v/>
      </c>
      <c r="C38" s="367" t="str">
        <f>IF(D38="","",VLOOKUP(D38,구분표!$A$3:$C$215,3,))</f>
        <v/>
      </c>
      <c r="D38" s="388"/>
      <c r="E38" s="324"/>
      <c r="F38" s="324"/>
      <c r="G38" s="389"/>
      <c r="H38" s="324"/>
      <c r="I38" s="390"/>
      <c r="J38" s="327"/>
      <c r="K38" s="327"/>
      <c r="L38" s="316">
        <f t="shared" si="66"/>
        <v>0</v>
      </c>
      <c r="M38" s="216"/>
      <c r="N38" s="217"/>
      <c r="O38" s="218">
        <f t="shared" si="67"/>
        <v>0</v>
      </c>
      <c r="P38" s="350"/>
      <c r="Q38" s="273"/>
      <c r="R38" s="360">
        <f t="shared" si="68"/>
        <v>0</v>
      </c>
      <c r="S38" s="220" t="str">
        <f t="shared" si="41"/>
        <v>X</v>
      </c>
      <c r="T38" s="328"/>
      <c r="U38" s="328"/>
      <c r="V38" s="254"/>
      <c r="W38" s="221"/>
      <c r="Y38" s="237"/>
      <c r="Z38" s="216">
        <f t="shared" si="42"/>
        <v>0</v>
      </c>
      <c r="AA38" s="216">
        <f t="shared" si="43"/>
        <v>0</v>
      </c>
      <c r="AB38" s="221" t="str">
        <f t="shared" si="44"/>
        <v>OK</v>
      </c>
      <c r="AD38" s="221"/>
      <c r="AE38" s="216">
        <f t="shared" si="45"/>
        <v>0</v>
      </c>
      <c r="AF38" s="216">
        <f t="shared" si="46"/>
        <v>0</v>
      </c>
      <c r="AG38" s="221" t="str">
        <f t="shared" si="47"/>
        <v>OK</v>
      </c>
      <c r="AI38" s="238"/>
      <c r="AK38" s="319" t="str">
        <f t="shared" si="48"/>
        <v/>
      </c>
      <c r="AL38" s="220" t="str">
        <f t="shared" si="69"/>
        <v/>
      </c>
      <c r="AN38" s="221" t="str">
        <f t="array" ref="AN38">IF(D38="","",INDEX(구분표!$I$2:$I$311, MATCH(1,(구분표!$E$2:$E$311='2추일출'!C38)*(구분표!$F$2:$F$311='2추일출'!D38)*(구분표!$G$2:$G$311='2추일출'!B38),0)))</f>
        <v/>
      </c>
      <c r="AP38" s="221"/>
    </row>
    <row r="39" spans="1:42" ht="79.5" hidden="1" customHeight="1">
      <c r="A39" s="264">
        <f>COUNTA($C$8:C39)-COUNTBLANK($C$8:C39)+1</f>
        <v>6</v>
      </c>
      <c r="B39" s="368" t="str">
        <f>IF(C39="","",MID($B$22,2,7))</f>
        <v/>
      </c>
      <c r="C39" s="367" t="str">
        <f>IF(D39="","",VLOOKUP(D39,구분표!$A$3:$C$215,3,))</f>
        <v/>
      </c>
      <c r="D39" s="388"/>
      <c r="E39" s="324"/>
      <c r="F39" s="324"/>
      <c r="G39" s="389"/>
      <c r="H39" s="324"/>
      <c r="I39" s="390"/>
      <c r="J39" s="327"/>
      <c r="K39" s="327"/>
      <c r="L39" s="316">
        <f t="shared" ref="L39:L40" si="75">J39-K39</f>
        <v>0</v>
      </c>
      <c r="M39" s="216"/>
      <c r="N39" s="217"/>
      <c r="O39" s="218">
        <f t="shared" ref="O39:O40" si="76">J39+M39+N39</f>
        <v>0</v>
      </c>
      <c r="P39" s="350"/>
      <c r="Q39" s="273"/>
      <c r="R39" s="360">
        <f t="shared" ref="R39:R40" si="77">J39+P39+Q39</f>
        <v>0</v>
      </c>
      <c r="S39" s="220" t="str">
        <f t="shared" si="41"/>
        <v>X</v>
      </c>
      <c r="T39" s="328"/>
      <c r="U39" s="328"/>
      <c r="V39" s="254"/>
      <c r="W39" s="221"/>
      <c r="Y39" s="237"/>
      <c r="Z39" s="216">
        <f t="shared" si="42"/>
        <v>0</v>
      </c>
      <c r="AA39" s="216">
        <f t="shared" si="43"/>
        <v>0</v>
      </c>
      <c r="AB39" s="221" t="str">
        <f t="shared" si="44"/>
        <v>OK</v>
      </c>
      <c r="AD39" s="221"/>
      <c r="AE39" s="216">
        <f t="shared" si="45"/>
        <v>0</v>
      </c>
      <c r="AF39" s="216">
        <f t="shared" si="46"/>
        <v>0</v>
      </c>
      <c r="AG39" s="221" t="str">
        <f t="shared" si="47"/>
        <v>OK</v>
      </c>
      <c r="AI39" s="238"/>
      <c r="AK39" s="319" t="str">
        <f t="shared" si="48"/>
        <v/>
      </c>
      <c r="AL39" s="220" t="str">
        <f t="shared" ref="AL39:AL40" si="78">IF(Y39="","",IF(AND(Y39="도비",AI39="세입없음"),"OK",IF(AND(Y39&lt;&gt;"도비",AI39&lt;&gt;""),"OK","@@")))</f>
        <v/>
      </c>
      <c r="AN39" s="221" t="str">
        <f t="array" ref="AN39">IF(D39="","",INDEX(구분표!$I$2:$I$311, MATCH(1,(구분표!$E$2:$E$311='2추일출'!C39)*(구분표!$F$2:$F$311='2추일출'!D39)*(구분표!$G$2:$G$311='2추일출'!B39),0)))</f>
        <v/>
      </c>
      <c r="AP39" s="221"/>
    </row>
    <row r="40" spans="1:42" ht="79.5" hidden="1" customHeight="1">
      <c r="A40" s="264">
        <f>COUNTA($C$8:C40)-COUNTBLANK($C$8:C40)+1</f>
        <v>6</v>
      </c>
      <c r="B40" s="368" t="str">
        <f>IF(C40="","",MID($B$22,2,7))</f>
        <v/>
      </c>
      <c r="C40" s="367" t="str">
        <f>IF(D40="","",VLOOKUP(D40,구분표!$A$3:$C$215,3,))</f>
        <v/>
      </c>
      <c r="D40" s="388"/>
      <c r="E40" s="324"/>
      <c r="F40" s="324"/>
      <c r="G40" s="389"/>
      <c r="H40" s="324"/>
      <c r="I40" s="390"/>
      <c r="J40" s="327"/>
      <c r="K40" s="327"/>
      <c r="L40" s="316">
        <f t="shared" si="75"/>
        <v>0</v>
      </c>
      <c r="M40" s="216"/>
      <c r="N40" s="217"/>
      <c r="O40" s="218">
        <f t="shared" si="76"/>
        <v>0</v>
      </c>
      <c r="P40" s="350"/>
      <c r="Q40" s="273"/>
      <c r="R40" s="360">
        <f t="shared" si="77"/>
        <v>0</v>
      </c>
      <c r="S40" s="220" t="str">
        <f t="shared" si="41"/>
        <v>X</v>
      </c>
      <c r="T40" s="328"/>
      <c r="U40" s="328"/>
      <c r="V40" s="254"/>
      <c r="W40" s="221"/>
      <c r="Y40" s="237"/>
      <c r="Z40" s="216">
        <f t="shared" si="42"/>
        <v>0</v>
      </c>
      <c r="AA40" s="216">
        <f t="shared" si="43"/>
        <v>0</v>
      </c>
      <c r="AB40" s="221" t="str">
        <f t="shared" si="44"/>
        <v>OK</v>
      </c>
      <c r="AD40" s="221"/>
      <c r="AE40" s="216">
        <f t="shared" si="45"/>
        <v>0</v>
      </c>
      <c r="AF40" s="216">
        <f t="shared" si="46"/>
        <v>0</v>
      </c>
      <c r="AG40" s="221" t="str">
        <f t="shared" si="47"/>
        <v>OK</v>
      </c>
      <c r="AI40" s="238"/>
      <c r="AK40" s="319" t="str">
        <f t="shared" si="48"/>
        <v/>
      </c>
      <c r="AL40" s="220" t="str">
        <f t="shared" si="78"/>
        <v/>
      </c>
      <c r="AN40" s="221" t="str">
        <f t="array" ref="AN40">IF(D40="","",INDEX(구분표!$I$2:$I$311, MATCH(1,(구분표!$E$2:$E$311='2추일출'!C40)*(구분표!$F$2:$F$311='2추일출'!D40)*(구분표!$G$2:$G$311='2추일출'!B40),0)))</f>
        <v/>
      </c>
      <c r="AP40" s="221"/>
    </row>
    <row r="41" spans="1:42" ht="79.5" hidden="1" customHeight="1">
      <c r="A41" s="264">
        <f>COUNTA($C$8:C41)-COUNTBLANK($C$8:C41)+1</f>
        <v>6</v>
      </c>
      <c r="B41" s="368" t="str">
        <f>IF(C41="","",MID($B$22,2,7))</f>
        <v/>
      </c>
      <c r="C41" s="367" t="str">
        <f>IF(D41="","",VLOOKUP(D41,구분표!$A$3:$C$215,3,))</f>
        <v/>
      </c>
      <c r="D41" s="388"/>
      <c r="E41" s="324"/>
      <c r="F41" s="324"/>
      <c r="G41" s="389"/>
      <c r="H41" s="324"/>
      <c r="I41" s="390"/>
      <c r="J41" s="327"/>
      <c r="K41" s="327"/>
      <c r="L41" s="316">
        <f t="shared" si="12"/>
        <v>0</v>
      </c>
      <c r="M41" s="216"/>
      <c r="N41" s="217"/>
      <c r="O41" s="218">
        <f t="shared" si="13"/>
        <v>0</v>
      </c>
      <c r="P41" s="350"/>
      <c r="Q41" s="273"/>
      <c r="R41" s="360">
        <f t="shared" si="14"/>
        <v>0</v>
      </c>
      <c r="S41" s="220" t="str">
        <f t="shared" si="41"/>
        <v>X</v>
      </c>
      <c r="T41" s="328"/>
      <c r="U41" s="328"/>
      <c r="V41" s="254"/>
      <c r="W41" s="221"/>
      <c r="Y41" s="237"/>
      <c r="Z41" s="216">
        <f t="shared" si="42"/>
        <v>0</v>
      </c>
      <c r="AA41" s="216">
        <f t="shared" si="43"/>
        <v>0</v>
      </c>
      <c r="AB41" s="221" t="str">
        <f t="shared" si="44"/>
        <v>OK</v>
      </c>
      <c r="AD41" s="221"/>
      <c r="AE41" s="216">
        <f t="shared" si="45"/>
        <v>0</v>
      </c>
      <c r="AF41" s="216">
        <f t="shared" si="46"/>
        <v>0</v>
      </c>
      <c r="AG41" s="221" t="str">
        <f t="shared" si="47"/>
        <v>OK</v>
      </c>
      <c r="AI41" s="238"/>
      <c r="AK41" s="228" t="str">
        <f t="shared" si="48"/>
        <v/>
      </c>
      <c r="AL41" s="220" t="str">
        <f t="shared" si="10"/>
        <v/>
      </c>
      <c r="AN41" s="221" t="str">
        <f t="array" ref="AN41">IF(D41="","",INDEX(구분표!$I$2:$I$311, MATCH(1,(구분표!$E$2:$E$311='2추일출'!C41)*(구분표!$F$2:$F$311='2추일출'!D41)*(구분표!$G$2:$G$311='2추일출'!B41),0)))</f>
        <v/>
      </c>
      <c r="AP41" s="221"/>
    </row>
    <row r="42" spans="1:42" ht="79.5" hidden="1" customHeight="1">
      <c r="A42" s="263"/>
      <c r="B42" s="230" t="s">
        <v>438</v>
      </c>
      <c r="C42" s="231"/>
      <c r="D42" s="232"/>
      <c r="E42" s="231"/>
      <c r="F42" s="241"/>
      <c r="G42" s="232"/>
      <c r="H42" s="231"/>
      <c r="I42" s="240"/>
      <c r="J42" s="332">
        <f t="shared" ref="J42:R42" si="79">SUBTOTAL(9,J43:J73)</f>
        <v>0</v>
      </c>
      <c r="K42" s="332">
        <f t="shared" si="79"/>
        <v>0</v>
      </c>
      <c r="L42" s="242">
        <f t="shared" si="79"/>
        <v>0</v>
      </c>
      <c r="M42" s="242">
        <f t="shared" si="79"/>
        <v>0</v>
      </c>
      <c r="N42" s="242">
        <f t="shared" si="79"/>
        <v>0</v>
      </c>
      <c r="O42" s="331">
        <f t="shared" si="79"/>
        <v>0</v>
      </c>
      <c r="P42" s="348">
        <f t="shared" si="79"/>
        <v>0</v>
      </c>
      <c r="Q42" s="242">
        <f t="shared" si="79"/>
        <v>0</v>
      </c>
      <c r="R42" s="349">
        <f t="shared" si="79"/>
        <v>0</v>
      </c>
      <c r="S42" s="235"/>
      <c r="T42" s="356"/>
      <c r="U42" s="356"/>
      <c r="V42" s="236"/>
      <c r="W42" s="221"/>
      <c r="Y42" s="237"/>
      <c r="Z42" s="216"/>
      <c r="AA42" s="216"/>
      <c r="AB42" s="221"/>
      <c r="AD42" s="221"/>
      <c r="AE42" s="216"/>
      <c r="AF42" s="216"/>
      <c r="AG42" s="221"/>
      <c r="AI42" s="238"/>
      <c r="AK42" s="228"/>
      <c r="AL42" s="220"/>
      <c r="AN42" s="221"/>
      <c r="AP42" s="221"/>
    </row>
    <row r="43" spans="1:42" ht="79.5" hidden="1" customHeight="1">
      <c r="A43" s="264">
        <f>COUNTA($C$8:C43)-COUNTBLANK($C$8:C43)+2</f>
        <v>6</v>
      </c>
      <c r="B43" s="368" t="str">
        <f>IF(C43="","",MID($B$42,2,9))</f>
        <v/>
      </c>
      <c r="C43" s="367" t="str">
        <f>IF(D43="","",VLOOKUP(D43,구분표!$A$3:$C$215,3,))</f>
        <v/>
      </c>
      <c r="D43" s="388"/>
      <c r="E43" s="324"/>
      <c r="F43" s="324"/>
      <c r="G43" s="389"/>
      <c r="H43" s="324"/>
      <c r="I43" s="390"/>
      <c r="J43" s="327"/>
      <c r="K43" s="327"/>
      <c r="L43" s="316">
        <f t="shared" si="12"/>
        <v>0</v>
      </c>
      <c r="M43" s="216"/>
      <c r="N43" s="217"/>
      <c r="O43" s="218">
        <f>J43+M43+N43</f>
        <v>0</v>
      </c>
      <c r="P43" s="351"/>
      <c r="Q43" s="216"/>
      <c r="R43" s="360">
        <f>J43+P43+Q43</f>
        <v>0</v>
      </c>
      <c r="S43" s="220" t="str">
        <f t="shared" si="41"/>
        <v>X</v>
      </c>
      <c r="T43" s="328"/>
      <c r="U43" s="323"/>
      <c r="V43" s="246"/>
      <c r="W43" s="221"/>
      <c r="Y43" s="237"/>
      <c r="Z43" s="216">
        <f t="shared" ref="Z43:Z73" si="80">IF($Y43&lt;&gt;"도비",IF($W43="국도비","직접입력",SUM($M43:$N43)),)</f>
        <v>0</v>
      </c>
      <c r="AA43" s="216">
        <f t="shared" ref="AA43:AA73" si="81">IF($Y43="도비",SUM($M43:$N43),IF($W43="국도비","직접입력",SUM($M43:$N43)-$Z43))</f>
        <v>0</v>
      </c>
      <c r="AB43" s="221" t="str">
        <f t="shared" ref="AB43:AB73" si="82">IF(SUM($M43:$N43)=SUM($Z43:$AA43),"OK","검토")</f>
        <v>OK</v>
      </c>
      <c r="AD43" s="221"/>
      <c r="AE43" s="216">
        <f t="shared" ref="AE43:AE73" si="83">IF($Y43&lt;&gt;"도비",IF($W43="국도비","직접입력",SUM($P43:$Q43)),)</f>
        <v>0</v>
      </c>
      <c r="AF43" s="216">
        <f t="shared" ref="AF43:AF73" si="84">IF($Y43="도비",SUM(P43:Q43),IF($W43="국도비","직접입력",SUM(P43:Q43)-AE43))</f>
        <v>0</v>
      </c>
      <c r="AG43" s="221" t="str">
        <f t="shared" ref="AG43:AG73" si="85">IF(SUM(P43:Q43)=SUM(AE43:AF43),"OK","검토")</f>
        <v>OK</v>
      </c>
      <c r="AI43" s="238"/>
      <c r="AK43" s="228" t="str">
        <f t="shared" ref="AK43:AK73" si="86">IF(AI43="","",COUNTIF($AI$7:$AI$238,AI43))</f>
        <v/>
      </c>
      <c r="AL43" s="220" t="str">
        <f t="shared" si="10"/>
        <v/>
      </c>
      <c r="AN43" s="221" t="str">
        <f t="array" ref="AN43">IF(D43="","",INDEX(구분표!$I$2:$I$311, MATCH(1,(구분표!$E$2:$E$311='2추일출'!C43)*(구분표!$F$2:$F$311='2추일출'!D43)*(구분표!$G$2:$G$311='2추일출'!B43),0)))</f>
        <v/>
      </c>
      <c r="AP43" s="221"/>
    </row>
    <row r="44" spans="1:42" ht="79.5" hidden="1" customHeight="1">
      <c r="A44" s="264">
        <f>COUNTA($C$8:C44)-COUNTBLANK($C$8:C44)+2</f>
        <v>6</v>
      </c>
      <c r="B44" s="368" t="str">
        <f t="shared" ref="B44:B73" si="87">IF(C44="","",MID($B$42,2,9))</f>
        <v/>
      </c>
      <c r="C44" s="367" t="str">
        <f>IF(D44="","",VLOOKUP(D44,구분표!$A$3:$C$215,3,))</f>
        <v/>
      </c>
      <c r="D44" s="388"/>
      <c r="E44" s="324"/>
      <c r="F44" s="324"/>
      <c r="G44" s="389"/>
      <c r="H44" s="324"/>
      <c r="I44" s="390"/>
      <c r="J44" s="327"/>
      <c r="K44" s="327"/>
      <c r="L44" s="316">
        <f t="shared" si="12"/>
        <v>0</v>
      </c>
      <c r="M44" s="216"/>
      <c r="N44" s="217"/>
      <c r="O44" s="218">
        <f t="shared" si="13"/>
        <v>0</v>
      </c>
      <c r="P44" s="350"/>
      <c r="Q44" s="273"/>
      <c r="R44" s="360">
        <f t="shared" si="14"/>
        <v>0</v>
      </c>
      <c r="S44" s="220" t="str">
        <f t="shared" si="41"/>
        <v>X</v>
      </c>
      <c r="T44" s="328"/>
      <c r="U44" s="328"/>
      <c r="V44" s="246"/>
      <c r="W44" s="221"/>
      <c r="Y44" s="237"/>
      <c r="Z44" s="216">
        <f t="shared" si="80"/>
        <v>0</v>
      </c>
      <c r="AA44" s="216">
        <f t="shared" si="81"/>
        <v>0</v>
      </c>
      <c r="AB44" s="221" t="str">
        <f t="shared" si="82"/>
        <v>OK</v>
      </c>
      <c r="AD44" s="221"/>
      <c r="AE44" s="216">
        <f t="shared" si="83"/>
        <v>0</v>
      </c>
      <c r="AF44" s="216">
        <f t="shared" si="84"/>
        <v>0</v>
      </c>
      <c r="AG44" s="221" t="str">
        <f t="shared" si="85"/>
        <v>OK</v>
      </c>
      <c r="AI44" s="238"/>
      <c r="AK44" s="319" t="str">
        <f t="shared" si="86"/>
        <v/>
      </c>
      <c r="AL44" s="220" t="str">
        <f t="shared" si="10"/>
        <v/>
      </c>
      <c r="AN44" s="221"/>
      <c r="AP44" s="221"/>
    </row>
    <row r="45" spans="1:42" ht="79.5" hidden="1" customHeight="1">
      <c r="A45" s="264">
        <f>COUNTA($C$8:C45)-COUNTBLANK($C$8:C45)+2</f>
        <v>6</v>
      </c>
      <c r="B45" s="368" t="str">
        <f t="shared" si="87"/>
        <v/>
      </c>
      <c r="C45" s="367" t="str">
        <f>IF(D45="","",VLOOKUP(D45,구분표!$A$3:$C$215,3,))</f>
        <v/>
      </c>
      <c r="D45" s="388"/>
      <c r="E45" s="324"/>
      <c r="F45" s="324"/>
      <c r="G45" s="389"/>
      <c r="H45" s="324"/>
      <c r="I45" s="390"/>
      <c r="J45" s="327"/>
      <c r="K45" s="327"/>
      <c r="L45" s="316">
        <f t="shared" si="12"/>
        <v>0</v>
      </c>
      <c r="M45" s="216"/>
      <c r="N45" s="217"/>
      <c r="O45" s="218">
        <f t="shared" si="13"/>
        <v>0</v>
      </c>
      <c r="P45" s="350"/>
      <c r="Q45" s="273"/>
      <c r="R45" s="360">
        <f t="shared" si="14"/>
        <v>0</v>
      </c>
      <c r="S45" s="220" t="str">
        <f t="shared" si="41"/>
        <v>X</v>
      </c>
      <c r="T45" s="328"/>
      <c r="U45" s="328"/>
      <c r="V45" s="246"/>
      <c r="W45" s="221"/>
      <c r="Y45" s="237"/>
      <c r="Z45" s="216">
        <f t="shared" si="80"/>
        <v>0</v>
      </c>
      <c r="AA45" s="216">
        <f t="shared" si="81"/>
        <v>0</v>
      </c>
      <c r="AB45" s="221" t="str">
        <f t="shared" si="82"/>
        <v>OK</v>
      </c>
      <c r="AD45" s="221"/>
      <c r="AE45" s="216">
        <f t="shared" si="83"/>
        <v>0</v>
      </c>
      <c r="AF45" s="216">
        <f t="shared" si="84"/>
        <v>0</v>
      </c>
      <c r="AG45" s="221" t="str">
        <f t="shared" si="85"/>
        <v>OK</v>
      </c>
      <c r="AI45" s="238"/>
      <c r="AK45" s="319" t="str">
        <f t="shared" si="86"/>
        <v/>
      </c>
      <c r="AL45" s="220" t="str">
        <f t="shared" si="10"/>
        <v/>
      </c>
      <c r="AN45" s="221"/>
      <c r="AP45" s="221"/>
    </row>
    <row r="46" spans="1:42" ht="79.5" hidden="1" customHeight="1">
      <c r="A46" s="264">
        <f>COUNTA($C$8:C46)-COUNTBLANK($C$8:C46)+2</f>
        <v>6</v>
      </c>
      <c r="B46" s="368" t="str">
        <f t="shared" si="87"/>
        <v/>
      </c>
      <c r="C46" s="367" t="str">
        <f>IF(D46="","",VLOOKUP(D46,구분표!$A$3:$C$215,3,))</f>
        <v/>
      </c>
      <c r="D46" s="388"/>
      <c r="E46" s="324"/>
      <c r="F46" s="324"/>
      <c r="G46" s="389"/>
      <c r="H46" s="324"/>
      <c r="I46" s="390"/>
      <c r="J46" s="327"/>
      <c r="K46" s="327"/>
      <c r="L46" s="316">
        <f t="shared" si="12"/>
        <v>0</v>
      </c>
      <c r="M46" s="216"/>
      <c r="N46" s="217"/>
      <c r="O46" s="218">
        <f t="shared" si="13"/>
        <v>0</v>
      </c>
      <c r="P46" s="350"/>
      <c r="Q46" s="273"/>
      <c r="R46" s="360">
        <f t="shared" si="14"/>
        <v>0</v>
      </c>
      <c r="S46" s="220" t="str">
        <f t="shared" si="41"/>
        <v>X</v>
      </c>
      <c r="T46" s="328"/>
      <c r="U46" s="328"/>
      <c r="V46" s="246"/>
      <c r="W46" s="221"/>
      <c r="Y46" s="237"/>
      <c r="Z46" s="216">
        <f t="shared" si="80"/>
        <v>0</v>
      </c>
      <c r="AA46" s="216">
        <f t="shared" si="81"/>
        <v>0</v>
      </c>
      <c r="AB46" s="221" t="str">
        <f t="shared" si="82"/>
        <v>OK</v>
      </c>
      <c r="AD46" s="221"/>
      <c r="AE46" s="216">
        <f t="shared" si="83"/>
        <v>0</v>
      </c>
      <c r="AF46" s="216">
        <f t="shared" si="84"/>
        <v>0</v>
      </c>
      <c r="AG46" s="221" t="str">
        <f t="shared" si="85"/>
        <v>OK</v>
      </c>
      <c r="AI46" s="238"/>
      <c r="AK46" s="319" t="str">
        <f t="shared" si="86"/>
        <v/>
      </c>
      <c r="AL46" s="220" t="str">
        <f t="shared" si="10"/>
        <v/>
      </c>
      <c r="AN46" s="221"/>
      <c r="AP46" s="221"/>
    </row>
    <row r="47" spans="1:42" ht="79.5" hidden="1" customHeight="1">
      <c r="A47" s="264">
        <f>COUNTA($C$8:C47)-COUNTBLANK($C$8:C47)+2</f>
        <v>6</v>
      </c>
      <c r="B47" s="368" t="str">
        <f t="shared" si="87"/>
        <v/>
      </c>
      <c r="C47" s="367" t="str">
        <f>IF(D47="","",VLOOKUP(D47,구분표!$A$3:$C$215,3,))</f>
        <v/>
      </c>
      <c r="D47" s="388"/>
      <c r="E47" s="324"/>
      <c r="F47" s="324"/>
      <c r="G47" s="389"/>
      <c r="H47" s="324"/>
      <c r="I47" s="390"/>
      <c r="J47" s="327"/>
      <c r="K47" s="327"/>
      <c r="L47" s="316">
        <f t="shared" si="12"/>
        <v>0</v>
      </c>
      <c r="M47" s="216"/>
      <c r="N47" s="217"/>
      <c r="O47" s="218">
        <f t="shared" si="13"/>
        <v>0</v>
      </c>
      <c r="P47" s="350"/>
      <c r="Q47" s="273"/>
      <c r="R47" s="360">
        <f t="shared" si="14"/>
        <v>0</v>
      </c>
      <c r="S47" s="220" t="str">
        <f t="shared" si="41"/>
        <v>X</v>
      </c>
      <c r="T47" s="328"/>
      <c r="U47" s="328"/>
      <c r="V47" s="246"/>
      <c r="W47" s="221"/>
      <c r="Y47" s="237"/>
      <c r="Z47" s="216">
        <f t="shared" si="80"/>
        <v>0</v>
      </c>
      <c r="AA47" s="216">
        <f t="shared" si="81"/>
        <v>0</v>
      </c>
      <c r="AB47" s="221" t="str">
        <f t="shared" si="82"/>
        <v>OK</v>
      </c>
      <c r="AD47" s="221"/>
      <c r="AE47" s="216">
        <f t="shared" si="83"/>
        <v>0</v>
      </c>
      <c r="AF47" s="216">
        <f t="shared" si="84"/>
        <v>0</v>
      </c>
      <c r="AG47" s="221" t="str">
        <f t="shared" si="85"/>
        <v>OK</v>
      </c>
      <c r="AI47" s="238"/>
      <c r="AK47" s="319" t="str">
        <f t="shared" si="86"/>
        <v/>
      </c>
      <c r="AL47" s="220" t="str">
        <f t="shared" si="10"/>
        <v/>
      </c>
      <c r="AN47" s="221"/>
      <c r="AP47" s="221"/>
    </row>
    <row r="48" spans="1:42" ht="79.5" hidden="1" customHeight="1">
      <c r="A48" s="264">
        <f>COUNTA($C$8:C48)-COUNTBLANK($C$8:C48)+2</f>
        <v>6</v>
      </c>
      <c r="B48" s="368" t="str">
        <f t="shared" si="87"/>
        <v/>
      </c>
      <c r="C48" s="367" t="str">
        <f>IF(D48="","",VLOOKUP(D48,구분표!$A$3:$C$215,3,))</f>
        <v/>
      </c>
      <c r="D48" s="388"/>
      <c r="E48" s="324"/>
      <c r="F48" s="324"/>
      <c r="G48" s="389"/>
      <c r="H48" s="324"/>
      <c r="I48" s="390"/>
      <c r="J48" s="327"/>
      <c r="K48" s="327"/>
      <c r="L48" s="316">
        <f t="shared" si="12"/>
        <v>0</v>
      </c>
      <c r="M48" s="216"/>
      <c r="N48" s="217"/>
      <c r="O48" s="218">
        <f t="shared" si="13"/>
        <v>0</v>
      </c>
      <c r="P48" s="350"/>
      <c r="Q48" s="273"/>
      <c r="R48" s="360">
        <f t="shared" si="14"/>
        <v>0</v>
      </c>
      <c r="S48" s="220" t="str">
        <f t="shared" si="41"/>
        <v>X</v>
      </c>
      <c r="T48" s="328"/>
      <c r="U48" s="328"/>
      <c r="V48" s="246"/>
      <c r="W48" s="221"/>
      <c r="Y48" s="237"/>
      <c r="Z48" s="216">
        <f t="shared" si="80"/>
        <v>0</v>
      </c>
      <c r="AA48" s="216">
        <f t="shared" si="81"/>
        <v>0</v>
      </c>
      <c r="AB48" s="221" t="str">
        <f t="shared" si="82"/>
        <v>OK</v>
      </c>
      <c r="AD48" s="221"/>
      <c r="AE48" s="216">
        <f t="shared" si="83"/>
        <v>0</v>
      </c>
      <c r="AF48" s="216">
        <f t="shared" si="84"/>
        <v>0</v>
      </c>
      <c r="AG48" s="221" t="str">
        <f t="shared" si="85"/>
        <v>OK</v>
      </c>
      <c r="AI48" s="238"/>
      <c r="AK48" s="319" t="str">
        <f t="shared" si="86"/>
        <v/>
      </c>
      <c r="AL48" s="220" t="str">
        <f t="shared" si="10"/>
        <v/>
      </c>
      <c r="AN48" s="221"/>
      <c r="AP48" s="221"/>
    </row>
    <row r="49" spans="1:42" ht="79.5" hidden="1" customHeight="1">
      <c r="A49" s="264">
        <f>COUNTA($C$8:C49)-COUNTBLANK($C$8:C49)+2</f>
        <v>6</v>
      </c>
      <c r="B49" s="368" t="str">
        <f t="shared" si="87"/>
        <v/>
      </c>
      <c r="C49" s="367" t="str">
        <f>IF(D49="","",VLOOKUP(D49,구분표!$A$3:$C$215,3,))</f>
        <v/>
      </c>
      <c r="D49" s="388"/>
      <c r="E49" s="324"/>
      <c r="F49" s="324"/>
      <c r="G49" s="389"/>
      <c r="H49" s="324"/>
      <c r="I49" s="390"/>
      <c r="J49" s="327"/>
      <c r="K49" s="327"/>
      <c r="L49" s="316">
        <f t="shared" si="12"/>
        <v>0</v>
      </c>
      <c r="M49" s="216"/>
      <c r="N49" s="217"/>
      <c r="O49" s="218">
        <f t="shared" si="13"/>
        <v>0</v>
      </c>
      <c r="P49" s="350"/>
      <c r="Q49" s="273"/>
      <c r="R49" s="360">
        <f t="shared" si="14"/>
        <v>0</v>
      </c>
      <c r="S49" s="220" t="str">
        <f t="shared" si="41"/>
        <v>X</v>
      </c>
      <c r="T49" s="328"/>
      <c r="U49" s="328"/>
      <c r="V49" s="246"/>
      <c r="W49" s="221"/>
      <c r="Y49" s="237"/>
      <c r="Z49" s="216">
        <f t="shared" si="80"/>
        <v>0</v>
      </c>
      <c r="AA49" s="216">
        <f t="shared" si="81"/>
        <v>0</v>
      </c>
      <c r="AB49" s="221" t="str">
        <f t="shared" si="82"/>
        <v>OK</v>
      </c>
      <c r="AD49" s="221"/>
      <c r="AE49" s="216">
        <f t="shared" si="83"/>
        <v>0</v>
      </c>
      <c r="AF49" s="216">
        <f t="shared" si="84"/>
        <v>0</v>
      </c>
      <c r="AG49" s="221" t="str">
        <f t="shared" si="85"/>
        <v>OK</v>
      </c>
      <c r="AI49" s="238"/>
      <c r="AK49" s="319" t="str">
        <f t="shared" si="86"/>
        <v/>
      </c>
      <c r="AL49" s="220" t="str">
        <f t="shared" si="10"/>
        <v/>
      </c>
      <c r="AN49" s="221"/>
      <c r="AP49" s="221"/>
    </row>
    <row r="50" spans="1:42" ht="79.5" hidden="1" customHeight="1">
      <c r="A50" s="264">
        <f>COUNTA($C$8:C50)-COUNTBLANK($C$8:C50)+2</f>
        <v>6</v>
      </c>
      <c r="B50" s="368" t="str">
        <f t="shared" si="87"/>
        <v/>
      </c>
      <c r="C50" s="367" t="str">
        <f>IF(D50="","",VLOOKUP(D50,구분표!$A$3:$C$215,3,))</f>
        <v/>
      </c>
      <c r="D50" s="388"/>
      <c r="E50" s="324"/>
      <c r="F50" s="324"/>
      <c r="G50" s="389"/>
      <c r="H50" s="324"/>
      <c r="I50" s="390"/>
      <c r="J50" s="327"/>
      <c r="K50" s="327"/>
      <c r="L50" s="316">
        <f t="shared" si="12"/>
        <v>0</v>
      </c>
      <c r="M50" s="216"/>
      <c r="N50" s="217"/>
      <c r="O50" s="218">
        <f t="shared" si="13"/>
        <v>0</v>
      </c>
      <c r="P50" s="350"/>
      <c r="Q50" s="273"/>
      <c r="R50" s="360">
        <f t="shared" si="14"/>
        <v>0</v>
      </c>
      <c r="S50" s="220" t="str">
        <f t="shared" si="41"/>
        <v>X</v>
      </c>
      <c r="T50" s="328"/>
      <c r="U50" s="328"/>
      <c r="V50" s="246"/>
      <c r="W50" s="221"/>
      <c r="Y50" s="237"/>
      <c r="Z50" s="216">
        <f t="shared" si="80"/>
        <v>0</v>
      </c>
      <c r="AA50" s="216">
        <f t="shared" si="81"/>
        <v>0</v>
      </c>
      <c r="AB50" s="221" t="str">
        <f t="shared" si="82"/>
        <v>OK</v>
      </c>
      <c r="AD50" s="221"/>
      <c r="AE50" s="216">
        <f t="shared" si="83"/>
        <v>0</v>
      </c>
      <c r="AF50" s="216">
        <f t="shared" si="84"/>
        <v>0</v>
      </c>
      <c r="AG50" s="221" t="str">
        <f t="shared" si="85"/>
        <v>OK</v>
      </c>
      <c r="AI50" s="238"/>
      <c r="AK50" s="228" t="str">
        <f t="shared" si="86"/>
        <v/>
      </c>
      <c r="AL50" s="220" t="str">
        <f t="shared" si="10"/>
        <v/>
      </c>
      <c r="AN50" s="221" t="str">
        <f t="array" ref="AN50">IF(D50="","",INDEX(구분표!$I$2:$I$311, MATCH(1,(구분표!$E$2:$E$311='2추일출'!C50)*(구분표!$F$2:$F$311='2추일출'!D50)*(구분표!$G$2:$G$311='2추일출'!B50),0)))</f>
        <v/>
      </c>
      <c r="AP50" s="221"/>
    </row>
    <row r="51" spans="1:42" ht="79.5" hidden="1" customHeight="1">
      <c r="A51" s="264">
        <f>COUNTA($C$8:C51)-COUNTBLANK($C$8:C51)+2</f>
        <v>6</v>
      </c>
      <c r="B51" s="368" t="str">
        <f t="shared" si="87"/>
        <v/>
      </c>
      <c r="C51" s="367" t="str">
        <f>IF(D51="","",VLOOKUP(D51,구분표!$A$3:$C$215,3,))</f>
        <v/>
      </c>
      <c r="D51" s="388"/>
      <c r="E51" s="324"/>
      <c r="F51" s="324"/>
      <c r="G51" s="389"/>
      <c r="H51" s="324"/>
      <c r="I51" s="390"/>
      <c r="J51" s="327"/>
      <c r="K51" s="327"/>
      <c r="L51" s="316">
        <f t="shared" si="12"/>
        <v>0</v>
      </c>
      <c r="M51" s="216"/>
      <c r="N51" s="217"/>
      <c r="O51" s="218">
        <f t="shared" si="13"/>
        <v>0</v>
      </c>
      <c r="P51" s="350"/>
      <c r="Q51" s="273"/>
      <c r="R51" s="360">
        <f t="shared" si="14"/>
        <v>0</v>
      </c>
      <c r="S51" s="220" t="str">
        <f t="shared" si="41"/>
        <v>X</v>
      </c>
      <c r="T51" s="328"/>
      <c r="U51" s="328"/>
      <c r="V51" s="246"/>
      <c r="W51" s="221"/>
      <c r="Y51" s="237"/>
      <c r="Z51" s="216">
        <f t="shared" si="80"/>
        <v>0</v>
      </c>
      <c r="AA51" s="216">
        <f t="shared" si="81"/>
        <v>0</v>
      </c>
      <c r="AB51" s="221" t="str">
        <f t="shared" si="82"/>
        <v>OK</v>
      </c>
      <c r="AD51" s="221"/>
      <c r="AE51" s="216">
        <f t="shared" si="83"/>
        <v>0</v>
      </c>
      <c r="AF51" s="216">
        <f t="shared" si="84"/>
        <v>0</v>
      </c>
      <c r="AG51" s="221" t="str">
        <f t="shared" si="85"/>
        <v>OK</v>
      </c>
      <c r="AI51" s="238"/>
      <c r="AK51" s="228" t="str">
        <f t="shared" si="86"/>
        <v/>
      </c>
      <c r="AL51" s="220" t="str">
        <f t="shared" si="10"/>
        <v/>
      </c>
      <c r="AN51" s="221" t="str">
        <f t="array" ref="AN51">IF(D51="","",INDEX(구분표!$I$2:$I$311, MATCH(1,(구분표!$E$2:$E$311='2추일출'!C51)*(구분표!$F$2:$F$311='2추일출'!D51)*(구분표!$G$2:$G$311='2추일출'!B51),0)))</f>
        <v/>
      </c>
      <c r="AP51" s="221"/>
    </row>
    <row r="52" spans="1:42" ht="79.5" hidden="1" customHeight="1">
      <c r="A52" s="264">
        <f>COUNTA($C$8:C52)-COUNTBLANK($C$8:C52)+2</f>
        <v>6</v>
      </c>
      <c r="B52" s="368" t="str">
        <f t="shared" si="87"/>
        <v/>
      </c>
      <c r="C52" s="367" t="str">
        <f>IF(D52="","",VLOOKUP(D52,구분표!$A$3:$C$215,3,))</f>
        <v/>
      </c>
      <c r="D52" s="388"/>
      <c r="E52" s="324"/>
      <c r="F52" s="324"/>
      <c r="G52" s="389"/>
      <c r="H52" s="324"/>
      <c r="I52" s="390"/>
      <c r="J52" s="327"/>
      <c r="K52" s="327"/>
      <c r="L52" s="316">
        <f t="shared" si="12"/>
        <v>0</v>
      </c>
      <c r="M52" s="216"/>
      <c r="N52" s="217"/>
      <c r="O52" s="218">
        <f t="shared" si="13"/>
        <v>0</v>
      </c>
      <c r="P52" s="350"/>
      <c r="Q52" s="273"/>
      <c r="R52" s="360">
        <f t="shared" si="14"/>
        <v>0</v>
      </c>
      <c r="S52" s="220" t="str">
        <f t="shared" si="41"/>
        <v>X</v>
      </c>
      <c r="T52" s="328"/>
      <c r="U52" s="328"/>
      <c r="V52" s="254"/>
      <c r="W52" s="221"/>
      <c r="Y52" s="237"/>
      <c r="Z52" s="216">
        <f t="shared" si="80"/>
        <v>0</v>
      </c>
      <c r="AA52" s="216">
        <f t="shared" si="81"/>
        <v>0</v>
      </c>
      <c r="AB52" s="221" t="str">
        <f t="shared" si="82"/>
        <v>OK</v>
      </c>
      <c r="AD52" s="221"/>
      <c r="AE52" s="216">
        <f t="shared" si="83"/>
        <v>0</v>
      </c>
      <c r="AF52" s="216">
        <f t="shared" si="84"/>
        <v>0</v>
      </c>
      <c r="AG52" s="221" t="str">
        <f t="shared" si="85"/>
        <v>OK</v>
      </c>
      <c r="AI52" s="238"/>
      <c r="AK52" s="228" t="str">
        <f t="shared" si="86"/>
        <v/>
      </c>
      <c r="AL52" s="220" t="str">
        <f t="shared" si="10"/>
        <v/>
      </c>
      <c r="AN52" s="221" t="str">
        <f t="array" ref="AN52">IF(D52="","",INDEX(구분표!$I$2:$I$311, MATCH(1,(구분표!$E$2:$E$311='2추일출'!C52)*(구분표!$F$2:$F$311='2추일출'!D52)*(구분표!$G$2:$G$311='2추일출'!B52),0)))</f>
        <v/>
      </c>
      <c r="AP52" s="221"/>
    </row>
    <row r="53" spans="1:42" ht="79.5" hidden="1" customHeight="1">
      <c r="A53" s="264">
        <f>COUNTA($C$8:C53)-COUNTBLANK($C$8:C53)+2</f>
        <v>6</v>
      </c>
      <c r="B53" s="368" t="str">
        <f t="shared" si="87"/>
        <v/>
      </c>
      <c r="C53" s="367" t="str">
        <f>IF(D53="","",VLOOKUP(D53,구분표!$A$3:$C$215,3,))</f>
        <v/>
      </c>
      <c r="D53" s="388"/>
      <c r="E53" s="324"/>
      <c r="F53" s="324"/>
      <c r="G53" s="389"/>
      <c r="H53" s="324"/>
      <c r="I53" s="390"/>
      <c r="J53" s="327"/>
      <c r="K53" s="327"/>
      <c r="L53" s="316">
        <f t="shared" ref="L53:L54" si="88">J53-K53</f>
        <v>0</v>
      </c>
      <c r="M53" s="216"/>
      <c r="N53" s="217"/>
      <c r="O53" s="218">
        <f t="shared" ref="O53:O54" si="89">J53+M53+N53</f>
        <v>0</v>
      </c>
      <c r="P53" s="350"/>
      <c r="Q53" s="273"/>
      <c r="R53" s="360">
        <f t="shared" ref="R53:R54" si="90">J53+P53+Q53</f>
        <v>0</v>
      </c>
      <c r="S53" s="220" t="str">
        <f t="shared" si="41"/>
        <v>X</v>
      </c>
      <c r="T53" s="328"/>
      <c r="U53" s="328"/>
      <c r="V53" s="246"/>
      <c r="W53" s="221"/>
      <c r="Y53" s="237"/>
      <c r="Z53" s="216">
        <f t="shared" si="80"/>
        <v>0</v>
      </c>
      <c r="AA53" s="216">
        <f t="shared" si="81"/>
        <v>0</v>
      </c>
      <c r="AB53" s="221" t="str">
        <f t="shared" si="82"/>
        <v>OK</v>
      </c>
      <c r="AD53" s="221"/>
      <c r="AE53" s="216">
        <f t="shared" si="83"/>
        <v>0</v>
      </c>
      <c r="AF53" s="216">
        <f t="shared" si="84"/>
        <v>0</v>
      </c>
      <c r="AG53" s="221" t="str">
        <f t="shared" si="85"/>
        <v>OK</v>
      </c>
      <c r="AI53" s="238"/>
      <c r="AK53" s="319" t="str">
        <f t="shared" si="86"/>
        <v/>
      </c>
      <c r="AL53" s="220" t="str">
        <f t="shared" ref="AL53:AL54" si="91">IF(Y53="","",IF(AND(Y53="도비",AI53="세입없음"),"OK",IF(AND(Y53&lt;&gt;"도비",AI53&lt;&gt;""),"OK","@@")))</f>
        <v/>
      </c>
      <c r="AN53" s="221" t="str">
        <f t="array" ref="AN53">IF(D53="","",INDEX(구분표!$I$2:$I$311, MATCH(1,(구분표!$E$2:$E$311='2추일출'!C53)*(구분표!$F$2:$F$311='2추일출'!D53)*(구분표!$G$2:$G$311='2추일출'!B53),0)))</f>
        <v/>
      </c>
      <c r="AP53" s="221"/>
    </row>
    <row r="54" spans="1:42" ht="79.5" hidden="1" customHeight="1">
      <c r="A54" s="264">
        <f>COUNTA($C$8:C54)-COUNTBLANK($C$8:C54)+2</f>
        <v>6</v>
      </c>
      <c r="B54" s="368" t="str">
        <f t="shared" si="87"/>
        <v/>
      </c>
      <c r="C54" s="367" t="str">
        <f>IF(D54="","",VLOOKUP(D54,구분표!$A$3:$C$215,3,))</f>
        <v/>
      </c>
      <c r="D54" s="388"/>
      <c r="E54" s="324"/>
      <c r="F54" s="324"/>
      <c r="G54" s="389"/>
      <c r="H54" s="324"/>
      <c r="I54" s="390"/>
      <c r="J54" s="327"/>
      <c r="K54" s="327"/>
      <c r="L54" s="316">
        <f t="shared" si="88"/>
        <v>0</v>
      </c>
      <c r="M54" s="216"/>
      <c r="N54" s="217"/>
      <c r="O54" s="218">
        <f t="shared" si="89"/>
        <v>0</v>
      </c>
      <c r="P54" s="350"/>
      <c r="Q54" s="273"/>
      <c r="R54" s="360">
        <f t="shared" si="90"/>
        <v>0</v>
      </c>
      <c r="S54" s="220" t="str">
        <f t="shared" si="41"/>
        <v>X</v>
      </c>
      <c r="T54" s="328"/>
      <c r="U54" s="328"/>
      <c r="V54" s="254"/>
      <c r="W54" s="221"/>
      <c r="Y54" s="237"/>
      <c r="Z54" s="216">
        <f t="shared" si="80"/>
        <v>0</v>
      </c>
      <c r="AA54" s="216">
        <f t="shared" si="81"/>
        <v>0</v>
      </c>
      <c r="AB54" s="221" t="str">
        <f t="shared" si="82"/>
        <v>OK</v>
      </c>
      <c r="AD54" s="221"/>
      <c r="AE54" s="216">
        <f t="shared" si="83"/>
        <v>0</v>
      </c>
      <c r="AF54" s="216">
        <f t="shared" si="84"/>
        <v>0</v>
      </c>
      <c r="AG54" s="221" t="str">
        <f t="shared" si="85"/>
        <v>OK</v>
      </c>
      <c r="AI54" s="238"/>
      <c r="AK54" s="319" t="str">
        <f t="shared" si="86"/>
        <v/>
      </c>
      <c r="AL54" s="220" t="str">
        <f t="shared" si="91"/>
        <v/>
      </c>
      <c r="AN54" s="221" t="str">
        <f t="array" ref="AN54">IF(D54="","",INDEX(구분표!$I$2:$I$311, MATCH(1,(구분표!$E$2:$E$311='2추일출'!C54)*(구분표!$F$2:$F$311='2추일출'!D54)*(구분표!$G$2:$G$311='2추일출'!B54),0)))</f>
        <v/>
      </c>
      <c r="AP54" s="221"/>
    </row>
    <row r="55" spans="1:42" ht="79.5" hidden="1" customHeight="1">
      <c r="A55" s="264">
        <f>COUNTA($C$8:C55)-COUNTBLANK($C$8:C55)+2</f>
        <v>6</v>
      </c>
      <c r="B55" s="368" t="str">
        <f t="shared" si="87"/>
        <v/>
      </c>
      <c r="C55" s="367" t="str">
        <f>IF(D55="","",VLOOKUP(D55,구분표!$A$3:$C$215,3,))</f>
        <v/>
      </c>
      <c r="D55" s="388"/>
      <c r="E55" s="324"/>
      <c r="F55" s="324"/>
      <c r="G55" s="389"/>
      <c r="H55" s="324"/>
      <c r="I55" s="390"/>
      <c r="J55" s="327"/>
      <c r="K55" s="327"/>
      <c r="L55" s="316">
        <f t="shared" si="12"/>
        <v>0</v>
      </c>
      <c r="M55" s="216"/>
      <c r="N55" s="217"/>
      <c r="O55" s="218">
        <f t="shared" si="13"/>
        <v>0</v>
      </c>
      <c r="P55" s="350"/>
      <c r="Q55" s="273"/>
      <c r="R55" s="360">
        <f t="shared" si="14"/>
        <v>0</v>
      </c>
      <c r="S55" s="220" t="str">
        <f t="shared" si="41"/>
        <v>X</v>
      </c>
      <c r="T55" s="328"/>
      <c r="U55" s="328"/>
      <c r="V55" s="254"/>
      <c r="W55" s="221"/>
      <c r="Y55" s="237"/>
      <c r="Z55" s="216">
        <f t="shared" si="80"/>
        <v>0</v>
      </c>
      <c r="AA55" s="216">
        <f t="shared" si="81"/>
        <v>0</v>
      </c>
      <c r="AB55" s="221" t="str">
        <f t="shared" si="82"/>
        <v>OK</v>
      </c>
      <c r="AD55" s="221"/>
      <c r="AE55" s="216">
        <f t="shared" si="83"/>
        <v>0</v>
      </c>
      <c r="AF55" s="216">
        <f t="shared" si="84"/>
        <v>0</v>
      </c>
      <c r="AG55" s="221" t="str">
        <f t="shared" si="85"/>
        <v>OK</v>
      </c>
      <c r="AI55" s="238"/>
      <c r="AK55" s="319" t="str">
        <f t="shared" si="86"/>
        <v/>
      </c>
      <c r="AL55" s="220" t="str">
        <f t="shared" si="10"/>
        <v/>
      </c>
      <c r="AN55" s="221" t="str">
        <f t="array" ref="AN55">IF(D55="","",INDEX(구분표!$I$2:$I$311, MATCH(1,(구분표!$E$2:$E$311='2추일출'!C55)*(구분표!$F$2:$F$311='2추일출'!D55)*(구분표!$G$2:$G$311='2추일출'!B55),0)))</f>
        <v/>
      </c>
      <c r="AP55" s="221"/>
    </row>
    <row r="56" spans="1:42" ht="79.5" hidden="1" customHeight="1">
      <c r="A56" s="264">
        <f>COUNTA($C$8:C56)-COUNTBLANK($C$8:C56)+2</f>
        <v>6</v>
      </c>
      <c r="B56" s="368" t="str">
        <f t="shared" si="87"/>
        <v/>
      </c>
      <c r="C56" s="367" t="str">
        <f>IF(D56="","",VLOOKUP(D56,구분표!$A$3:$C$215,3,))</f>
        <v/>
      </c>
      <c r="D56" s="388"/>
      <c r="E56" s="324"/>
      <c r="F56" s="324"/>
      <c r="G56" s="389"/>
      <c r="H56" s="324"/>
      <c r="I56" s="390"/>
      <c r="J56" s="327"/>
      <c r="K56" s="327"/>
      <c r="L56" s="316">
        <f t="shared" ref="L56:L58" si="92">J56-K56</f>
        <v>0</v>
      </c>
      <c r="M56" s="216"/>
      <c r="N56" s="217"/>
      <c r="O56" s="218">
        <f t="shared" ref="O56:O58" si="93">J56+M56+N56</f>
        <v>0</v>
      </c>
      <c r="P56" s="350"/>
      <c r="Q56" s="273"/>
      <c r="R56" s="360">
        <f t="shared" ref="R56:R58" si="94">J56+P56+Q56</f>
        <v>0</v>
      </c>
      <c r="S56" s="220" t="str">
        <f t="shared" si="41"/>
        <v>X</v>
      </c>
      <c r="T56" s="328"/>
      <c r="U56" s="328"/>
      <c r="V56" s="254"/>
      <c r="W56" s="221"/>
      <c r="Y56" s="237"/>
      <c r="Z56" s="216">
        <f t="shared" si="80"/>
        <v>0</v>
      </c>
      <c r="AA56" s="216">
        <f t="shared" si="81"/>
        <v>0</v>
      </c>
      <c r="AB56" s="221" t="str">
        <f t="shared" si="82"/>
        <v>OK</v>
      </c>
      <c r="AD56" s="221"/>
      <c r="AE56" s="216">
        <f t="shared" si="83"/>
        <v>0</v>
      </c>
      <c r="AF56" s="216">
        <f t="shared" si="84"/>
        <v>0</v>
      </c>
      <c r="AG56" s="221" t="str">
        <f t="shared" si="85"/>
        <v>OK</v>
      </c>
      <c r="AI56" s="238"/>
      <c r="AK56" s="319" t="str">
        <f t="shared" si="86"/>
        <v/>
      </c>
      <c r="AL56" s="220" t="str">
        <f t="shared" ref="AL56:AL58" si="95">IF(Y56="","",IF(AND(Y56="도비",AI56="세입없음"),"OK",IF(AND(Y56&lt;&gt;"도비",AI56&lt;&gt;""),"OK","@@")))</f>
        <v/>
      </c>
      <c r="AN56" s="221" t="str">
        <f t="array" ref="AN56">IF(D56="","",INDEX(구분표!$I$2:$I$311, MATCH(1,(구분표!$E$2:$E$311='2추일출'!C56)*(구분표!$F$2:$F$311='2추일출'!D56)*(구분표!$G$2:$G$311='2추일출'!B56),0)))</f>
        <v/>
      </c>
      <c r="AP56" s="221"/>
    </row>
    <row r="57" spans="1:42" ht="79.5" hidden="1" customHeight="1">
      <c r="A57" s="264">
        <f>COUNTA($C$8:C57)-COUNTBLANK($C$8:C57)+2</f>
        <v>6</v>
      </c>
      <c r="B57" s="368" t="str">
        <f t="shared" si="87"/>
        <v/>
      </c>
      <c r="C57" s="367" t="str">
        <f>IF(D57="","",VLOOKUP(D57,구분표!$A$3:$C$215,3,))</f>
        <v/>
      </c>
      <c r="D57" s="388"/>
      <c r="E57" s="324"/>
      <c r="F57" s="324"/>
      <c r="G57" s="389"/>
      <c r="H57" s="324"/>
      <c r="I57" s="390"/>
      <c r="J57" s="327"/>
      <c r="K57" s="327"/>
      <c r="L57" s="316">
        <f t="shared" si="92"/>
        <v>0</v>
      </c>
      <c r="M57" s="216"/>
      <c r="N57" s="217"/>
      <c r="O57" s="218">
        <f t="shared" si="93"/>
        <v>0</v>
      </c>
      <c r="P57" s="350"/>
      <c r="Q57" s="273"/>
      <c r="R57" s="360">
        <f t="shared" si="94"/>
        <v>0</v>
      </c>
      <c r="S57" s="220" t="str">
        <f t="shared" si="41"/>
        <v>X</v>
      </c>
      <c r="T57" s="328"/>
      <c r="U57" s="328"/>
      <c r="V57" s="254"/>
      <c r="W57" s="221"/>
      <c r="Y57" s="237"/>
      <c r="Z57" s="216">
        <f t="shared" si="80"/>
        <v>0</v>
      </c>
      <c r="AA57" s="216">
        <f t="shared" si="81"/>
        <v>0</v>
      </c>
      <c r="AB57" s="221" t="str">
        <f t="shared" si="82"/>
        <v>OK</v>
      </c>
      <c r="AD57" s="221"/>
      <c r="AE57" s="216">
        <f t="shared" si="83"/>
        <v>0</v>
      </c>
      <c r="AF57" s="216">
        <f t="shared" si="84"/>
        <v>0</v>
      </c>
      <c r="AG57" s="221" t="str">
        <f t="shared" si="85"/>
        <v>OK</v>
      </c>
      <c r="AI57" s="238"/>
      <c r="AK57" s="319" t="str">
        <f t="shared" si="86"/>
        <v/>
      </c>
      <c r="AL57" s="220" t="str">
        <f t="shared" si="95"/>
        <v/>
      </c>
      <c r="AN57" s="221" t="str">
        <f t="array" ref="AN57">IF(D57="","",INDEX(구분표!$I$2:$I$311, MATCH(1,(구분표!$E$2:$E$311='2추일출'!C57)*(구분표!$F$2:$F$311='2추일출'!D57)*(구분표!$G$2:$G$311='2추일출'!B57),0)))</f>
        <v/>
      </c>
      <c r="AP57" s="221"/>
    </row>
    <row r="58" spans="1:42" ht="79.5" hidden="1" customHeight="1">
      <c r="A58" s="264">
        <f>COUNTA($C$8:C58)-COUNTBLANK($C$8:C58)+2</f>
        <v>6</v>
      </c>
      <c r="B58" s="368" t="str">
        <f t="shared" si="87"/>
        <v/>
      </c>
      <c r="C58" s="367" t="str">
        <f>IF(D58="","",VLOOKUP(D58,구분표!$A$3:$C$215,3,))</f>
        <v/>
      </c>
      <c r="D58" s="388"/>
      <c r="E58" s="324"/>
      <c r="F58" s="324"/>
      <c r="G58" s="389"/>
      <c r="H58" s="324"/>
      <c r="I58" s="390"/>
      <c r="J58" s="327"/>
      <c r="K58" s="327"/>
      <c r="L58" s="316">
        <f t="shared" si="92"/>
        <v>0</v>
      </c>
      <c r="M58" s="216"/>
      <c r="N58" s="217"/>
      <c r="O58" s="218">
        <f t="shared" si="93"/>
        <v>0</v>
      </c>
      <c r="P58" s="350"/>
      <c r="Q58" s="273"/>
      <c r="R58" s="360">
        <f t="shared" si="94"/>
        <v>0</v>
      </c>
      <c r="S58" s="220" t="str">
        <f t="shared" si="41"/>
        <v>X</v>
      </c>
      <c r="T58" s="328"/>
      <c r="U58" s="328"/>
      <c r="V58" s="254"/>
      <c r="W58" s="221"/>
      <c r="Y58" s="237"/>
      <c r="Z58" s="216">
        <f t="shared" si="80"/>
        <v>0</v>
      </c>
      <c r="AA58" s="216">
        <f t="shared" si="81"/>
        <v>0</v>
      </c>
      <c r="AB58" s="221" t="str">
        <f t="shared" si="82"/>
        <v>OK</v>
      </c>
      <c r="AD58" s="221"/>
      <c r="AE58" s="216">
        <f t="shared" si="83"/>
        <v>0</v>
      </c>
      <c r="AF58" s="216">
        <f t="shared" si="84"/>
        <v>0</v>
      </c>
      <c r="AG58" s="221" t="str">
        <f t="shared" si="85"/>
        <v>OK</v>
      </c>
      <c r="AI58" s="238"/>
      <c r="AK58" s="319" t="str">
        <f t="shared" si="86"/>
        <v/>
      </c>
      <c r="AL58" s="220" t="str">
        <f t="shared" si="95"/>
        <v/>
      </c>
      <c r="AN58" s="221" t="str">
        <f t="array" ref="AN58">IF(D58="","",INDEX(구분표!$I$2:$I$311, MATCH(1,(구분표!$E$2:$E$311='2추일출'!C58)*(구분표!$F$2:$F$311='2추일출'!D58)*(구분표!$G$2:$G$311='2추일출'!B58),0)))</f>
        <v/>
      </c>
      <c r="AP58" s="221"/>
    </row>
    <row r="59" spans="1:42" ht="79.5" hidden="1" customHeight="1">
      <c r="A59" s="264">
        <f>COUNTA($C$8:C59)-COUNTBLANK($C$8:C59)+2</f>
        <v>6</v>
      </c>
      <c r="B59" s="368" t="str">
        <f t="shared" si="87"/>
        <v/>
      </c>
      <c r="C59" s="367" t="str">
        <f>IF(D59="","",VLOOKUP(D59,구분표!$A$3:$C$215,3,))</f>
        <v/>
      </c>
      <c r="D59" s="388"/>
      <c r="E59" s="324"/>
      <c r="F59" s="324"/>
      <c r="G59" s="389"/>
      <c r="H59" s="324"/>
      <c r="I59" s="390"/>
      <c r="J59" s="327"/>
      <c r="K59" s="327"/>
      <c r="L59" s="316">
        <f t="shared" si="12"/>
        <v>0</v>
      </c>
      <c r="M59" s="216"/>
      <c r="N59" s="217"/>
      <c r="O59" s="218">
        <f t="shared" si="13"/>
        <v>0</v>
      </c>
      <c r="P59" s="350"/>
      <c r="Q59" s="273"/>
      <c r="R59" s="360">
        <f t="shared" si="14"/>
        <v>0</v>
      </c>
      <c r="S59" s="220" t="str">
        <f t="shared" si="41"/>
        <v>X</v>
      </c>
      <c r="T59" s="328"/>
      <c r="U59" s="328"/>
      <c r="V59" s="254"/>
      <c r="W59" s="221"/>
      <c r="Y59" s="237"/>
      <c r="Z59" s="216">
        <f t="shared" si="80"/>
        <v>0</v>
      </c>
      <c r="AA59" s="216">
        <f t="shared" si="81"/>
        <v>0</v>
      </c>
      <c r="AB59" s="221" t="str">
        <f t="shared" si="82"/>
        <v>OK</v>
      </c>
      <c r="AD59" s="221"/>
      <c r="AE59" s="216">
        <f t="shared" si="83"/>
        <v>0</v>
      </c>
      <c r="AF59" s="216">
        <f t="shared" si="84"/>
        <v>0</v>
      </c>
      <c r="AG59" s="221" t="str">
        <f t="shared" si="85"/>
        <v>OK</v>
      </c>
      <c r="AI59" s="238"/>
      <c r="AK59" s="319" t="str">
        <f t="shared" si="86"/>
        <v/>
      </c>
      <c r="AL59" s="220" t="str">
        <f t="shared" si="10"/>
        <v/>
      </c>
      <c r="AN59" s="221" t="str">
        <f t="array" ref="AN59">IF(D59="","",INDEX(구분표!$I$2:$I$311, MATCH(1,(구분표!$E$2:$E$311='2추일출'!C59)*(구분표!$F$2:$F$311='2추일출'!D59)*(구분표!$G$2:$G$311='2추일출'!B59),0)))</f>
        <v/>
      </c>
      <c r="AP59" s="221"/>
    </row>
    <row r="60" spans="1:42" ht="79.5" hidden="1" customHeight="1">
      <c r="A60" s="377">
        <f>COUNTA($C$8:C60)-COUNTBLANK($C$8:C60)+2</f>
        <v>6</v>
      </c>
      <c r="B60" s="368" t="str">
        <f t="shared" si="87"/>
        <v/>
      </c>
      <c r="C60" s="367" t="str">
        <f>IF(D60="","",VLOOKUP(D60,구분표!$A$3:$C$215,3,))</f>
        <v/>
      </c>
      <c r="D60" s="388"/>
      <c r="E60" s="324"/>
      <c r="F60" s="324"/>
      <c r="G60" s="389"/>
      <c r="H60" s="324"/>
      <c r="I60" s="390"/>
      <c r="J60" s="327"/>
      <c r="K60" s="327"/>
      <c r="L60" s="316">
        <f t="shared" ref="L60" si="96">J60-K60</f>
        <v>0</v>
      </c>
      <c r="M60" s="216"/>
      <c r="N60" s="217"/>
      <c r="O60" s="218">
        <f t="shared" ref="O60" si="97">J60+M60+N60</f>
        <v>0</v>
      </c>
      <c r="P60" s="350"/>
      <c r="Q60" s="273"/>
      <c r="R60" s="360">
        <f t="shared" ref="R60" si="98">J60+P60+Q60</f>
        <v>0</v>
      </c>
      <c r="S60" s="220" t="str">
        <f t="shared" si="41"/>
        <v>X</v>
      </c>
      <c r="T60" s="328"/>
      <c r="U60" s="328"/>
      <c r="V60" s="254"/>
      <c r="W60" s="221"/>
      <c r="Y60" s="237"/>
      <c r="Z60" s="216">
        <f t="shared" si="80"/>
        <v>0</v>
      </c>
      <c r="AA60" s="216">
        <f t="shared" si="81"/>
        <v>0</v>
      </c>
      <c r="AB60" s="221" t="str">
        <f t="shared" si="82"/>
        <v>OK</v>
      </c>
      <c r="AD60" s="221"/>
      <c r="AE60" s="216">
        <f t="shared" si="83"/>
        <v>0</v>
      </c>
      <c r="AF60" s="216">
        <f t="shared" si="84"/>
        <v>0</v>
      </c>
      <c r="AG60" s="221" t="str">
        <f t="shared" si="85"/>
        <v>OK</v>
      </c>
      <c r="AI60" s="238"/>
      <c r="AK60" s="319" t="str">
        <f t="shared" si="86"/>
        <v/>
      </c>
      <c r="AL60" s="220" t="str">
        <f t="shared" ref="AL60" si="99">IF(Y60="","",IF(AND(Y60="도비",AI60="세입없음"),"OK",IF(AND(Y60&lt;&gt;"도비",AI60&lt;&gt;""),"OK","@@")))</f>
        <v/>
      </c>
      <c r="AN60" s="221" t="str">
        <f t="array" ref="AN60">IF(D60="","",INDEX(구분표!$I$2:$I$311, MATCH(1,(구분표!$E$2:$E$311='2추일출'!C60)*(구분표!$F$2:$F$311='2추일출'!D60)*(구분표!$G$2:$G$311='2추일출'!B60),0)))</f>
        <v/>
      </c>
      <c r="AP60" s="221"/>
    </row>
    <row r="61" spans="1:42" ht="79.5" hidden="1" customHeight="1">
      <c r="A61" s="377">
        <f>COUNTA($C$8:C61)-COUNTBLANK($C$8:C61)+2</f>
        <v>6</v>
      </c>
      <c r="B61" s="368" t="str">
        <f t="shared" si="87"/>
        <v/>
      </c>
      <c r="C61" s="367" t="str">
        <f>IF(D61="","",VLOOKUP(D61,구분표!$A$3:$C$215,3,))</f>
        <v/>
      </c>
      <c r="D61" s="388"/>
      <c r="E61" s="324"/>
      <c r="F61" s="324"/>
      <c r="G61" s="389"/>
      <c r="H61" s="324"/>
      <c r="I61" s="390"/>
      <c r="J61" s="327"/>
      <c r="K61" s="327"/>
      <c r="L61" s="316">
        <f t="shared" ref="L61" si="100">J61-K61</f>
        <v>0</v>
      </c>
      <c r="M61" s="216"/>
      <c r="N61" s="217"/>
      <c r="O61" s="218">
        <f t="shared" ref="O61" si="101">J61+M61+N61</f>
        <v>0</v>
      </c>
      <c r="P61" s="350"/>
      <c r="Q61" s="273"/>
      <c r="R61" s="360">
        <f t="shared" ref="R61" si="102">J61+P61+Q61</f>
        <v>0</v>
      </c>
      <c r="S61" s="220" t="str">
        <f t="shared" si="41"/>
        <v>X</v>
      </c>
      <c r="T61" s="328"/>
      <c r="U61" s="328"/>
      <c r="V61" s="254"/>
      <c r="W61" s="221"/>
      <c r="Y61" s="237"/>
      <c r="Z61" s="216">
        <f t="shared" si="80"/>
        <v>0</v>
      </c>
      <c r="AA61" s="216">
        <f t="shared" si="81"/>
        <v>0</v>
      </c>
      <c r="AB61" s="221" t="str">
        <f t="shared" si="82"/>
        <v>OK</v>
      </c>
      <c r="AD61" s="221"/>
      <c r="AE61" s="216">
        <f t="shared" si="83"/>
        <v>0</v>
      </c>
      <c r="AF61" s="216">
        <f t="shared" si="84"/>
        <v>0</v>
      </c>
      <c r="AG61" s="221" t="str">
        <f t="shared" si="85"/>
        <v>OK</v>
      </c>
      <c r="AI61" s="238"/>
      <c r="AK61" s="319" t="str">
        <f t="shared" si="86"/>
        <v/>
      </c>
      <c r="AL61" s="220" t="str">
        <f t="shared" ref="AL61" si="103">IF(Y61="","",IF(AND(Y61="도비",AI61="세입없음"),"OK",IF(AND(Y61&lt;&gt;"도비",AI61&lt;&gt;""),"OK","@@")))</f>
        <v/>
      </c>
      <c r="AN61" s="221" t="str">
        <f t="array" ref="AN61">IF(D61="","",INDEX(구분표!$I$2:$I$311, MATCH(1,(구분표!$E$2:$E$311='2추일출'!C61)*(구분표!$F$2:$F$311='2추일출'!D61)*(구분표!$G$2:$G$311='2추일출'!B61),0)))</f>
        <v/>
      </c>
      <c r="AP61" s="221"/>
    </row>
    <row r="62" spans="1:42" ht="79.5" hidden="1" customHeight="1">
      <c r="A62" s="264">
        <f>COUNTA($C$8:C62)-COUNTBLANK($C$8:C62)+2</f>
        <v>6</v>
      </c>
      <c r="B62" s="368" t="str">
        <f t="shared" si="87"/>
        <v/>
      </c>
      <c r="C62" s="367" t="str">
        <f>IF(D62="","",VLOOKUP(D62,구분표!$A$3:$C$215,3,))</f>
        <v/>
      </c>
      <c r="D62" s="388"/>
      <c r="E62" s="324"/>
      <c r="F62" s="324"/>
      <c r="G62" s="389"/>
      <c r="H62" s="324"/>
      <c r="I62" s="390"/>
      <c r="J62" s="327"/>
      <c r="K62" s="327"/>
      <c r="L62" s="316">
        <f t="shared" si="12"/>
        <v>0</v>
      </c>
      <c r="M62" s="216"/>
      <c r="N62" s="217"/>
      <c r="O62" s="218">
        <f t="shared" si="13"/>
        <v>0</v>
      </c>
      <c r="P62" s="350"/>
      <c r="Q62" s="273"/>
      <c r="R62" s="360">
        <f t="shared" si="14"/>
        <v>0</v>
      </c>
      <c r="S62" s="220" t="str">
        <f t="shared" si="41"/>
        <v>X</v>
      </c>
      <c r="T62" s="328"/>
      <c r="U62" s="328"/>
      <c r="V62" s="254"/>
      <c r="W62" s="221"/>
      <c r="Y62" s="237"/>
      <c r="Z62" s="216">
        <f t="shared" si="80"/>
        <v>0</v>
      </c>
      <c r="AA62" s="216">
        <f t="shared" si="81"/>
        <v>0</v>
      </c>
      <c r="AB62" s="221" t="str">
        <f t="shared" si="82"/>
        <v>OK</v>
      </c>
      <c r="AD62" s="221"/>
      <c r="AE62" s="216">
        <f t="shared" si="83"/>
        <v>0</v>
      </c>
      <c r="AF62" s="216">
        <f t="shared" si="84"/>
        <v>0</v>
      </c>
      <c r="AG62" s="221" t="str">
        <f t="shared" si="85"/>
        <v>OK</v>
      </c>
      <c r="AI62" s="238"/>
      <c r="AK62" s="228" t="str">
        <f t="shared" si="86"/>
        <v/>
      </c>
      <c r="AL62" s="220" t="str">
        <f t="shared" si="10"/>
        <v/>
      </c>
      <c r="AN62" s="221" t="str">
        <f t="array" ref="AN62">IF(D62="","",INDEX(구분표!$I$2:$I$311, MATCH(1,(구분표!$E$2:$E$311='2추일출'!C62)*(구분표!$F$2:$F$311='2추일출'!D62)*(구분표!$G$2:$G$311='2추일출'!B62),0)))</f>
        <v/>
      </c>
      <c r="AP62" s="221"/>
    </row>
    <row r="63" spans="1:42" ht="79.5" hidden="1" customHeight="1">
      <c r="A63" s="264">
        <f>COUNTA($C$8:C63)-COUNTBLANK($C$8:C63)+2</f>
        <v>6</v>
      </c>
      <c r="B63" s="368" t="str">
        <f t="shared" si="87"/>
        <v/>
      </c>
      <c r="C63" s="367" t="str">
        <f>IF(D63="","",VLOOKUP(D63,구분표!$A$3:$C$215,3,))</f>
        <v/>
      </c>
      <c r="D63" s="388"/>
      <c r="E63" s="324"/>
      <c r="F63" s="324"/>
      <c r="G63" s="389"/>
      <c r="H63" s="324"/>
      <c r="I63" s="390"/>
      <c r="J63" s="327"/>
      <c r="K63" s="327"/>
      <c r="L63" s="316">
        <f t="shared" ref="L63:L64" si="104">J63-K63</f>
        <v>0</v>
      </c>
      <c r="M63" s="216"/>
      <c r="N63" s="217"/>
      <c r="O63" s="218">
        <f t="shared" ref="O63:O64" si="105">J63+M63+N63</f>
        <v>0</v>
      </c>
      <c r="P63" s="350"/>
      <c r="Q63" s="273"/>
      <c r="R63" s="360">
        <f t="shared" ref="R63:R64" si="106">J63+P63+Q63</f>
        <v>0</v>
      </c>
      <c r="S63" s="220" t="str">
        <f t="shared" si="41"/>
        <v>X</v>
      </c>
      <c r="T63" s="328"/>
      <c r="U63" s="328"/>
      <c r="V63" s="254"/>
      <c r="W63" s="221"/>
      <c r="Y63" s="237"/>
      <c r="Z63" s="216">
        <f t="shared" si="80"/>
        <v>0</v>
      </c>
      <c r="AA63" s="216">
        <f t="shared" si="81"/>
        <v>0</v>
      </c>
      <c r="AB63" s="221" t="str">
        <f t="shared" si="82"/>
        <v>OK</v>
      </c>
      <c r="AD63" s="221"/>
      <c r="AE63" s="216">
        <f t="shared" si="83"/>
        <v>0</v>
      </c>
      <c r="AF63" s="216">
        <f t="shared" si="84"/>
        <v>0</v>
      </c>
      <c r="AG63" s="221" t="str">
        <f t="shared" si="85"/>
        <v>OK</v>
      </c>
      <c r="AI63" s="238"/>
      <c r="AK63" s="319" t="str">
        <f t="shared" si="86"/>
        <v/>
      </c>
      <c r="AL63" s="220" t="str">
        <f t="shared" ref="AL63:AL64" si="107">IF(Y63="","",IF(AND(Y63="도비",AI63="세입없음"),"OK",IF(AND(Y63&lt;&gt;"도비",AI63&lt;&gt;""),"OK","@@")))</f>
        <v/>
      </c>
      <c r="AN63" s="221" t="str">
        <f t="array" ref="AN63">IF(D63="","",INDEX(구분표!$I$2:$I$311, MATCH(1,(구분표!$E$2:$E$311='2추일출'!C63)*(구분표!$F$2:$F$311='2추일출'!D63)*(구분표!$G$2:$G$311='2추일출'!B63),0)))</f>
        <v/>
      </c>
      <c r="AP63" s="221"/>
    </row>
    <row r="64" spans="1:42" ht="79.5" hidden="1" customHeight="1">
      <c r="A64" s="264">
        <f>COUNTA($C$8:C64)-COUNTBLANK($C$8:C64)+2</f>
        <v>6</v>
      </c>
      <c r="B64" s="368" t="str">
        <f t="shared" si="87"/>
        <v/>
      </c>
      <c r="C64" s="367" t="str">
        <f>IF(D64="","",VLOOKUP(D64,구분표!$A$3:$C$215,3,))</f>
        <v/>
      </c>
      <c r="D64" s="388"/>
      <c r="E64" s="324"/>
      <c r="F64" s="324"/>
      <c r="G64" s="389"/>
      <c r="H64" s="324"/>
      <c r="I64" s="390"/>
      <c r="J64" s="327"/>
      <c r="K64" s="327"/>
      <c r="L64" s="316">
        <f t="shared" si="104"/>
        <v>0</v>
      </c>
      <c r="M64" s="216"/>
      <c r="N64" s="217"/>
      <c r="O64" s="218">
        <f t="shared" si="105"/>
        <v>0</v>
      </c>
      <c r="P64" s="350"/>
      <c r="Q64" s="273"/>
      <c r="R64" s="360">
        <f t="shared" si="106"/>
        <v>0</v>
      </c>
      <c r="S64" s="220" t="str">
        <f t="shared" si="41"/>
        <v>X</v>
      </c>
      <c r="T64" s="328"/>
      <c r="U64" s="328"/>
      <c r="V64" s="254"/>
      <c r="W64" s="221"/>
      <c r="Y64" s="237"/>
      <c r="Z64" s="216">
        <f t="shared" si="80"/>
        <v>0</v>
      </c>
      <c r="AA64" s="216">
        <f t="shared" si="81"/>
        <v>0</v>
      </c>
      <c r="AB64" s="221" t="str">
        <f t="shared" si="82"/>
        <v>OK</v>
      </c>
      <c r="AD64" s="221"/>
      <c r="AE64" s="216">
        <f t="shared" si="83"/>
        <v>0</v>
      </c>
      <c r="AF64" s="216">
        <f t="shared" si="84"/>
        <v>0</v>
      </c>
      <c r="AG64" s="221" t="str">
        <f t="shared" si="85"/>
        <v>OK</v>
      </c>
      <c r="AI64" s="238"/>
      <c r="AK64" s="319" t="str">
        <f t="shared" si="86"/>
        <v/>
      </c>
      <c r="AL64" s="220" t="str">
        <f t="shared" si="107"/>
        <v/>
      </c>
      <c r="AN64" s="221" t="str">
        <f t="array" ref="AN64">IF(D64="","",INDEX(구분표!$I$2:$I$311, MATCH(1,(구분표!$E$2:$E$311='2추일출'!C64)*(구분표!$F$2:$F$311='2추일출'!D64)*(구분표!$G$2:$G$311='2추일출'!B64),0)))</f>
        <v/>
      </c>
      <c r="AP64" s="221"/>
    </row>
    <row r="65" spans="1:42" ht="79.5" hidden="1" customHeight="1">
      <c r="A65" s="264">
        <f>COUNTA($C$8:C65)-COUNTBLANK($C$8:C65)+2</f>
        <v>6</v>
      </c>
      <c r="B65" s="368" t="str">
        <f t="shared" si="87"/>
        <v/>
      </c>
      <c r="C65" s="367" t="str">
        <f>IF(D65="","",VLOOKUP(D65,구분표!$A$3:$C$215,3,))</f>
        <v/>
      </c>
      <c r="D65" s="388"/>
      <c r="E65" s="324"/>
      <c r="F65" s="324"/>
      <c r="G65" s="389"/>
      <c r="H65" s="324"/>
      <c r="I65" s="390"/>
      <c r="J65" s="327"/>
      <c r="K65" s="327"/>
      <c r="L65" s="316">
        <f t="shared" si="12"/>
        <v>0</v>
      </c>
      <c r="M65" s="216"/>
      <c r="N65" s="217"/>
      <c r="O65" s="218">
        <f t="shared" si="13"/>
        <v>0</v>
      </c>
      <c r="P65" s="350"/>
      <c r="Q65" s="273"/>
      <c r="R65" s="360">
        <f t="shared" si="14"/>
        <v>0</v>
      </c>
      <c r="S65" s="220" t="str">
        <f t="shared" si="41"/>
        <v>X</v>
      </c>
      <c r="T65" s="328"/>
      <c r="U65" s="328"/>
      <c r="V65" s="254"/>
      <c r="W65" s="221"/>
      <c r="Y65" s="237"/>
      <c r="Z65" s="216">
        <f t="shared" si="80"/>
        <v>0</v>
      </c>
      <c r="AA65" s="216">
        <f t="shared" si="81"/>
        <v>0</v>
      </c>
      <c r="AB65" s="221" t="str">
        <f t="shared" si="82"/>
        <v>OK</v>
      </c>
      <c r="AD65" s="221"/>
      <c r="AE65" s="216">
        <f t="shared" si="83"/>
        <v>0</v>
      </c>
      <c r="AF65" s="216">
        <f t="shared" si="84"/>
        <v>0</v>
      </c>
      <c r="AG65" s="221" t="str">
        <f t="shared" si="85"/>
        <v>OK</v>
      </c>
      <c r="AI65" s="238"/>
      <c r="AK65" s="319" t="str">
        <f t="shared" si="86"/>
        <v/>
      </c>
      <c r="AL65" s="220" t="str">
        <f t="shared" si="10"/>
        <v/>
      </c>
      <c r="AN65" s="221" t="str">
        <f t="array" ref="AN65">IF(D65="","",INDEX(구분표!$I$2:$I$311, MATCH(1,(구분표!$E$2:$E$311='2추일출'!C65)*(구분표!$F$2:$F$311='2추일출'!D65)*(구분표!$G$2:$G$311='2추일출'!B65),0)))</f>
        <v/>
      </c>
      <c r="AP65" s="221"/>
    </row>
    <row r="66" spans="1:42" ht="79.5" hidden="1" customHeight="1">
      <c r="A66" s="377">
        <f>COUNTA($C$8:C66)-COUNTBLANK($C$8:C66)+2</f>
        <v>6</v>
      </c>
      <c r="B66" s="368" t="str">
        <f t="shared" ref="B66" si="108">IF(C66="","",MID($B$42,2,9))</f>
        <v/>
      </c>
      <c r="C66" s="367" t="str">
        <f>IF(D66="","",VLOOKUP(D66,구분표!$A$3:$C$215,3,))</f>
        <v/>
      </c>
      <c r="D66" s="388"/>
      <c r="E66" s="324"/>
      <c r="F66" s="324"/>
      <c r="G66" s="389"/>
      <c r="H66" s="324"/>
      <c r="I66" s="390"/>
      <c r="J66" s="327"/>
      <c r="K66" s="327"/>
      <c r="L66" s="316">
        <f t="shared" ref="L66" si="109">J66-K66</f>
        <v>0</v>
      </c>
      <c r="M66" s="216"/>
      <c r="N66" s="217"/>
      <c r="O66" s="218">
        <f t="shared" ref="O66" si="110">J66+M66+N66</f>
        <v>0</v>
      </c>
      <c r="P66" s="350"/>
      <c r="Q66" s="273"/>
      <c r="R66" s="360">
        <f t="shared" ref="R66" si="111">J66+P66+Q66</f>
        <v>0</v>
      </c>
      <c r="S66" s="220" t="str">
        <f t="shared" si="41"/>
        <v>X</v>
      </c>
      <c r="T66" s="328"/>
      <c r="U66" s="328"/>
      <c r="V66" s="254"/>
      <c r="W66" s="221"/>
      <c r="Y66" s="237"/>
      <c r="Z66" s="216">
        <f t="shared" si="80"/>
        <v>0</v>
      </c>
      <c r="AA66" s="216">
        <f t="shared" si="81"/>
        <v>0</v>
      </c>
      <c r="AB66" s="221" t="str">
        <f t="shared" si="82"/>
        <v>OK</v>
      </c>
      <c r="AD66" s="221"/>
      <c r="AE66" s="216">
        <f t="shared" si="83"/>
        <v>0</v>
      </c>
      <c r="AF66" s="216">
        <f t="shared" si="84"/>
        <v>0</v>
      </c>
      <c r="AG66" s="221" t="str">
        <f t="shared" si="85"/>
        <v>OK</v>
      </c>
      <c r="AI66" s="238"/>
      <c r="AK66" s="319" t="str">
        <f t="shared" si="86"/>
        <v/>
      </c>
      <c r="AL66" s="220" t="str">
        <f t="shared" ref="AL66" si="112">IF(Y66="","",IF(AND(Y66="도비",AI66="세입없음"),"OK",IF(AND(Y66&lt;&gt;"도비",AI66&lt;&gt;""),"OK","@@")))</f>
        <v/>
      </c>
      <c r="AN66" s="221" t="str">
        <f t="array" ref="AN66">IF(D66="","",INDEX(구분표!$I$2:$I$311, MATCH(1,(구분표!$E$2:$E$311='2추일출'!C66)*(구분표!$F$2:$F$311='2추일출'!D66)*(구분표!$G$2:$G$311='2추일출'!B66),0)))</f>
        <v/>
      </c>
      <c r="AP66" s="221"/>
    </row>
    <row r="67" spans="1:42" ht="79.5" hidden="1" customHeight="1">
      <c r="A67" s="264">
        <f>COUNTA($C$8:C67)-COUNTBLANK($C$8:C67)+2</f>
        <v>6</v>
      </c>
      <c r="B67" s="368" t="str">
        <f t="shared" si="87"/>
        <v/>
      </c>
      <c r="C67" s="367" t="str">
        <f>IF(D67="","",VLOOKUP(D67,구분표!$A$3:$C$215,3,))</f>
        <v/>
      </c>
      <c r="D67" s="388"/>
      <c r="E67" s="324"/>
      <c r="F67" s="324"/>
      <c r="G67" s="389"/>
      <c r="H67" s="324"/>
      <c r="I67" s="390"/>
      <c r="J67" s="327"/>
      <c r="K67" s="327"/>
      <c r="L67" s="316">
        <f t="shared" ref="L67:L68" si="113">J67-K67</f>
        <v>0</v>
      </c>
      <c r="M67" s="216"/>
      <c r="N67" s="217"/>
      <c r="O67" s="218">
        <f t="shared" ref="O67:O68" si="114">J67+M67+N67</f>
        <v>0</v>
      </c>
      <c r="P67" s="350"/>
      <c r="Q67" s="273"/>
      <c r="R67" s="360">
        <f t="shared" ref="R67:R68" si="115">J67+P67+Q67</f>
        <v>0</v>
      </c>
      <c r="S67" s="220" t="str">
        <f t="shared" si="41"/>
        <v>X</v>
      </c>
      <c r="T67" s="328"/>
      <c r="U67" s="328"/>
      <c r="V67" s="254"/>
      <c r="W67" s="221"/>
      <c r="Y67" s="237"/>
      <c r="Z67" s="216">
        <f t="shared" si="80"/>
        <v>0</v>
      </c>
      <c r="AA67" s="216">
        <f t="shared" si="81"/>
        <v>0</v>
      </c>
      <c r="AB67" s="221" t="str">
        <f t="shared" si="82"/>
        <v>OK</v>
      </c>
      <c r="AD67" s="221"/>
      <c r="AE67" s="216">
        <f t="shared" si="83"/>
        <v>0</v>
      </c>
      <c r="AF67" s="216">
        <f t="shared" si="84"/>
        <v>0</v>
      </c>
      <c r="AG67" s="221" t="str">
        <f t="shared" si="85"/>
        <v>OK</v>
      </c>
      <c r="AI67" s="238"/>
      <c r="AK67" s="319" t="str">
        <f t="shared" si="86"/>
        <v/>
      </c>
      <c r="AL67" s="220" t="str">
        <f t="shared" ref="AL67:AL68" si="116">IF(Y67="","",IF(AND(Y67="도비",AI67="세입없음"),"OK",IF(AND(Y67&lt;&gt;"도비",AI67&lt;&gt;""),"OK","@@")))</f>
        <v/>
      </c>
      <c r="AN67" s="221" t="str">
        <f t="array" ref="AN67">IF(D67="","",INDEX(구분표!$I$2:$I$311, MATCH(1,(구분표!$E$2:$E$311='2추일출'!C67)*(구분표!$F$2:$F$311='2추일출'!D67)*(구분표!$G$2:$G$311='2추일출'!B67),0)))</f>
        <v/>
      </c>
      <c r="AP67" s="221"/>
    </row>
    <row r="68" spans="1:42" ht="79.5" hidden="1" customHeight="1">
      <c r="A68" s="264">
        <f>COUNTA($C$8:C68)-COUNTBLANK($C$8:C68)+2</f>
        <v>6</v>
      </c>
      <c r="B68" s="368" t="str">
        <f t="shared" ref="B68" si="117">IF(C68="","",MID($B$42,2,9))</f>
        <v/>
      </c>
      <c r="C68" s="367" t="str">
        <f>IF(D68="","",VLOOKUP(D68,구분표!$A$3:$C$215,3,))</f>
        <v/>
      </c>
      <c r="D68" s="388"/>
      <c r="E68" s="324"/>
      <c r="F68" s="324"/>
      <c r="G68" s="389"/>
      <c r="H68" s="324"/>
      <c r="I68" s="390"/>
      <c r="J68" s="327"/>
      <c r="K68" s="327"/>
      <c r="L68" s="316">
        <f t="shared" si="113"/>
        <v>0</v>
      </c>
      <c r="M68" s="216"/>
      <c r="N68" s="217"/>
      <c r="O68" s="218">
        <f t="shared" si="114"/>
        <v>0</v>
      </c>
      <c r="P68" s="350"/>
      <c r="Q68" s="273"/>
      <c r="R68" s="360">
        <f t="shared" si="115"/>
        <v>0</v>
      </c>
      <c r="S68" s="220" t="str">
        <f t="shared" si="41"/>
        <v>X</v>
      </c>
      <c r="T68" s="328"/>
      <c r="U68" s="328"/>
      <c r="V68" s="254"/>
      <c r="W68" s="221"/>
      <c r="Y68" s="237"/>
      <c r="Z68" s="216">
        <f t="shared" si="80"/>
        <v>0</v>
      </c>
      <c r="AA68" s="216">
        <f t="shared" si="81"/>
        <v>0</v>
      </c>
      <c r="AB68" s="221" t="str">
        <f t="shared" si="82"/>
        <v>OK</v>
      </c>
      <c r="AD68" s="221"/>
      <c r="AE68" s="216">
        <f t="shared" si="83"/>
        <v>0</v>
      </c>
      <c r="AF68" s="216">
        <f t="shared" si="84"/>
        <v>0</v>
      </c>
      <c r="AG68" s="221" t="str">
        <f t="shared" si="85"/>
        <v>OK</v>
      </c>
      <c r="AI68" s="238"/>
      <c r="AK68" s="319" t="str">
        <f t="shared" si="86"/>
        <v/>
      </c>
      <c r="AL68" s="220" t="str">
        <f t="shared" si="116"/>
        <v/>
      </c>
      <c r="AN68" s="221" t="str">
        <f t="array" ref="AN68">IF(D68="","",INDEX(구분표!$I$2:$I$311, MATCH(1,(구분표!$E$2:$E$311='2추일출'!C68)*(구분표!$F$2:$F$311='2추일출'!D68)*(구분표!$G$2:$G$311='2추일출'!B68),0)))</f>
        <v/>
      </c>
      <c r="AP68" s="221"/>
    </row>
    <row r="69" spans="1:42" ht="79.5" hidden="1" customHeight="1">
      <c r="A69" s="264">
        <f>COUNTA($C$8:C69)-COUNTBLANK($C$8:C69)+2</f>
        <v>6</v>
      </c>
      <c r="B69" s="368" t="str">
        <f t="shared" ref="B69:B72" si="118">IF(C69="","",MID($B$42,2,9))</f>
        <v/>
      </c>
      <c r="C69" s="367" t="str">
        <f>IF(D69="","",VLOOKUP(D69,구분표!$A$3:$C$215,3,))</f>
        <v/>
      </c>
      <c r="D69" s="388"/>
      <c r="E69" s="324"/>
      <c r="F69" s="324"/>
      <c r="G69" s="389"/>
      <c r="H69" s="324"/>
      <c r="I69" s="390"/>
      <c r="J69" s="327"/>
      <c r="K69" s="327"/>
      <c r="L69" s="316">
        <f t="shared" ref="L69:L72" si="119">J69-K69</f>
        <v>0</v>
      </c>
      <c r="M69" s="216"/>
      <c r="N69" s="217"/>
      <c r="O69" s="218">
        <f t="shared" ref="O69:O72" si="120">J69+M69+N69</f>
        <v>0</v>
      </c>
      <c r="P69" s="350"/>
      <c r="Q69" s="273"/>
      <c r="R69" s="360">
        <f t="shared" ref="R69:R72" si="121">J69+P69+Q69</f>
        <v>0</v>
      </c>
      <c r="S69" s="220" t="str">
        <f t="shared" si="41"/>
        <v>X</v>
      </c>
      <c r="T69" s="328"/>
      <c r="U69" s="328"/>
      <c r="V69" s="254"/>
      <c r="W69" s="221"/>
      <c r="Y69" s="237"/>
      <c r="Z69" s="216">
        <f t="shared" si="80"/>
        <v>0</v>
      </c>
      <c r="AA69" s="216">
        <f t="shared" si="81"/>
        <v>0</v>
      </c>
      <c r="AB69" s="221" t="str">
        <f t="shared" si="82"/>
        <v>OK</v>
      </c>
      <c r="AD69" s="221"/>
      <c r="AE69" s="216">
        <f t="shared" si="83"/>
        <v>0</v>
      </c>
      <c r="AF69" s="216">
        <f t="shared" si="84"/>
        <v>0</v>
      </c>
      <c r="AG69" s="221" t="str">
        <f t="shared" si="85"/>
        <v>OK</v>
      </c>
      <c r="AI69" s="238"/>
      <c r="AK69" s="319" t="str">
        <f t="shared" si="86"/>
        <v/>
      </c>
      <c r="AL69" s="220" t="str">
        <f t="shared" ref="AL69:AL72" si="122">IF(Y69="","",IF(AND(Y69="도비",AI69="세입없음"),"OK",IF(AND(Y69&lt;&gt;"도비",AI69&lt;&gt;""),"OK","@@")))</f>
        <v/>
      </c>
      <c r="AN69" s="221" t="str">
        <f t="array" ref="AN69">IF(D69="","",INDEX(구분표!$I$2:$I$311, MATCH(1,(구분표!$E$2:$E$311='2추일출'!C69)*(구분표!$F$2:$F$311='2추일출'!D69)*(구분표!$G$2:$G$311='2추일출'!B69),0)))</f>
        <v/>
      </c>
      <c r="AP69" s="221"/>
    </row>
    <row r="70" spans="1:42" ht="79.5" hidden="1" customHeight="1">
      <c r="A70" s="264">
        <f>COUNTA($C$8:C70)-COUNTBLANK($C$8:C70)+2</f>
        <v>6</v>
      </c>
      <c r="B70" s="368" t="str">
        <f t="shared" ref="B70" si="123">IF(C70="","",MID($B$42,2,9))</f>
        <v/>
      </c>
      <c r="C70" s="367" t="str">
        <f>IF(D70="","",VLOOKUP(D70,구분표!$A$3:$C$215,3,))</f>
        <v/>
      </c>
      <c r="D70" s="388"/>
      <c r="E70" s="324"/>
      <c r="F70" s="324"/>
      <c r="G70" s="389"/>
      <c r="H70" s="324"/>
      <c r="I70" s="390"/>
      <c r="J70" s="327"/>
      <c r="K70" s="327"/>
      <c r="L70" s="316">
        <f t="shared" ref="L70" si="124">J70-K70</f>
        <v>0</v>
      </c>
      <c r="M70" s="216"/>
      <c r="N70" s="217"/>
      <c r="O70" s="218">
        <f t="shared" ref="O70" si="125">J70+M70+N70</f>
        <v>0</v>
      </c>
      <c r="P70" s="350"/>
      <c r="Q70" s="273"/>
      <c r="R70" s="360">
        <f t="shared" ref="R70" si="126">J70+P70+Q70</f>
        <v>0</v>
      </c>
      <c r="S70" s="220" t="str">
        <f t="shared" si="41"/>
        <v>X</v>
      </c>
      <c r="T70" s="328"/>
      <c r="U70" s="328"/>
      <c r="V70" s="254"/>
      <c r="W70" s="221"/>
      <c r="Y70" s="237"/>
      <c r="Z70" s="216">
        <f t="shared" si="80"/>
        <v>0</v>
      </c>
      <c r="AA70" s="216">
        <f t="shared" si="81"/>
        <v>0</v>
      </c>
      <c r="AB70" s="221" t="str">
        <f t="shared" si="82"/>
        <v>OK</v>
      </c>
      <c r="AD70" s="221"/>
      <c r="AE70" s="216">
        <f t="shared" si="83"/>
        <v>0</v>
      </c>
      <c r="AF70" s="216">
        <f t="shared" si="84"/>
        <v>0</v>
      </c>
      <c r="AG70" s="221" t="str">
        <f t="shared" si="85"/>
        <v>OK</v>
      </c>
      <c r="AI70" s="238"/>
      <c r="AK70" s="319" t="str">
        <f t="shared" si="86"/>
        <v/>
      </c>
      <c r="AL70" s="220" t="str">
        <f t="shared" ref="AL70" si="127">IF(Y70="","",IF(AND(Y70="도비",AI70="세입없음"),"OK",IF(AND(Y70&lt;&gt;"도비",AI70&lt;&gt;""),"OK","@@")))</f>
        <v/>
      </c>
      <c r="AN70" s="221" t="str">
        <f t="array" ref="AN70">IF(D70="","",INDEX(구분표!$I$2:$I$311, MATCH(1,(구분표!$E$2:$E$311='2추일출'!C70)*(구분표!$F$2:$F$311='2추일출'!D70)*(구분표!$G$2:$G$311='2추일출'!B70),0)))</f>
        <v/>
      </c>
      <c r="AP70" s="221"/>
    </row>
    <row r="71" spans="1:42" ht="79.5" hidden="1" customHeight="1">
      <c r="A71" s="264">
        <f>COUNTA($C$8:C71)-COUNTBLANK($C$8:C71)+2</f>
        <v>6</v>
      </c>
      <c r="B71" s="368" t="str">
        <f t="shared" si="118"/>
        <v/>
      </c>
      <c r="C71" s="367" t="str">
        <f>IF(D71="","",VLOOKUP(D71,구분표!$A$3:$C$215,3,))</f>
        <v/>
      </c>
      <c r="D71" s="388"/>
      <c r="E71" s="324"/>
      <c r="F71" s="324"/>
      <c r="G71" s="389"/>
      <c r="H71" s="324"/>
      <c r="I71" s="390"/>
      <c r="J71" s="327"/>
      <c r="K71" s="327"/>
      <c r="L71" s="316">
        <f t="shared" si="119"/>
        <v>0</v>
      </c>
      <c r="M71" s="216"/>
      <c r="N71" s="217"/>
      <c r="O71" s="218">
        <f t="shared" si="120"/>
        <v>0</v>
      </c>
      <c r="P71" s="350"/>
      <c r="Q71" s="273"/>
      <c r="R71" s="360">
        <f t="shared" si="121"/>
        <v>0</v>
      </c>
      <c r="S71" s="220" t="str">
        <f t="shared" si="41"/>
        <v>X</v>
      </c>
      <c r="T71" s="328"/>
      <c r="U71" s="328"/>
      <c r="V71" s="254"/>
      <c r="W71" s="221"/>
      <c r="Y71" s="237"/>
      <c r="Z71" s="216">
        <f t="shared" si="80"/>
        <v>0</v>
      </c>
      <c r="AA71" s="216">
        <f t="shared" si="81"/>
        <v>0</v>
      </c>
      <c r="AB71" s="221" t="str">
        <f t="shared" si="82"/>
        <v>OK</v>
      </c>
      <c r="AD71" s="221"/>
      <c r="AE71" s="216">
        <f t="shared" si="83"/>
        <v>0</v>
      </c>
      <c r="AF71" s="216">
        <f t="shared" si="84"/>
        <v>0</v>
      </c>
      <c r="AG71" s="221" t="str">
        <f t="shared" si="85"/>
        <v>OK</v>
      </c>
      <c r="AI71" s="238"/>
      <c r="AK71" s="319" t="str">
        <f t="shared" si="86"/>
        <v/>
      </c>
      <c r="AL71" s="220" t="str">
        <f t="shared" si="122"/>
        <v/>
      </c>
      <c r="AN71" s="221" t="str">
        <f t="array" ref="AN71">IF(D71="","",INDEX(구분표!$I$2:$I$311, MATCH(1,(구분표!$E$2:$E$311='2추일출'!C71)*(구분표!$F$2:$F$311='2추일출'!D71)*(구분표!$G$2:$G$311='2추일출'!B71),0)))</f>
        <v/>
      </c>
      <c r="AP71" s="221"/>
    </row>
    <row r="72" spans="1:42" ht="79.5" hidden="1" customHeight="1">
      <c r="A72" s="264">
        <f>COUNTA($C$8:C72)-COUNTBLANK($C$8:C72)+2</f>
        <v>6</v>
      </c>
      <c r="B72" s="368" t="str">
        <f t="shared" si="118"/>
        <v/>
      </c>
      <c r="C72" s="367" t="str">
        <f>IF(D72="","",VLOOKUP(D72,구분표!$A$3:$C$215,3,))</f>
        <v/>
      </c>
      <c r="D72" s="388"/>
      <c r="E72" s="324"/>
      <c r="F72" s="324"/>
      <c r="G72" s="389"/>
      <c r="H72" s="324"/>
      <c r="I72" s="390"/>
      <c r="J72" s="327"/>
      <c r="K72" s="327"/>
      <c r="L72" s="316">
        <f t="shared" si="119"/>
        <v>0</v>
      </c>
      <c r="M72" s="216"/>
      <c r="N72" s="217"/>
      <c r="O72" s="218">
        <f t="shared" si="120"/>
        <v>0</v>
      </c>
      <c r="P72" s="350"/>
      <c r="Q72" s="273"/>
      <c r="R72" s="360">
        <f t="shared" si="121"/>
        <v>0</v>
      </c>
      <c r="S72" s="220" t="str">
        <f t="shared" si="41"/>
        <v>X</v>
      </c>
      <c r="T72" s="328"/>
      <c r="U72" s="328"/>
      <c r="V72" s="254"/>
      <c r="W72" s="221"/>
      <c r="Y72" s="237"/>
      <c r="Z72" s="216">
        <f t="shared" si="80"/>
        <v>0</v>
      </c>
      <c r="AA72" s="216">
        <f t="shared" si="81"/>
        <v>0</v>
      </c>
      <c r="AB72" s="221" t="str">
        <f t="shared" si="82"/>
        <v>OK</v>
      </c>
      <c r="AD72" s="221"/>
      <c r="AE72" s="216">
        <f t="shared" si="83"/>
        <v>0</v>
      </c>
      <c r="AF72" s="216">
        <f t="shared" si="84"/>
        <v>0</v>
      </c>
      <c r="AG72" s="221" t="str">
        <f t="shared" si="85"/>
        <v>OK</v>
      </c>
      <c r="AI72" s="238"/>
      <c r="AK72" s="319" t="str">
        <f t="shared" si="86"/>
        <v/>
      </c>
      <c r="AL72" s="220" t="str">
        <f t="shared" si="122"/>
        <v/>
      </c>
      <c r="AN72" s="221" t="str">
        <f t="array" ref="AN72">IF(D72="","",INDEX(구분표!$I$2:$I$311, MATCH(1,(구분표!$E$2:$E$311='2추일출'!C72)*(구분표!$F$2:$F$311='2추일출'!D72)*(구분표!$G$2:$G$311='2추일출'!B72),0)))</f>
        <v/>
      </c>
      <c r="AP72" s="221"/>
    </row>
    <row r="73" spans="1:42" ht="79.5" hidden="1" customHeight="1">
      <c r="A73" s="264">
        <f>COUNTA($C$8:C73)-COUNTBLANK($C$8:C73)+2</f>
        <v>6</v>
      </c>
      <c r="B73" s="368" t="str">
        <f t="shared" si="87"/>
        <v/>
      </c>
      <c r="C73" s="367" t="str">
        <f>IF(D73="","",VLOOKUP(D73,구분표!$A$3:$C$215,3,))</f>
        <v/>
      </c>
      <c r="D73" s="388"/>
      <c r="E73" s="324"/>
      <c r="F73" s="324"/>
      <c r="G73" s="389"/>
      <c r="H73" s="324"/>
      <c r="I73" s="390"/>
      <c r="J73" s="327"/>
      <c r="K73" s="327"/>
      <c r="L73" s="316">
        <f t="shared" si="12"/>
        <v>0</v>
      </c>
      <c r="M73" s="216"/>
      <c r="N73" s="217"/>
      <c r="O73" s="218">
        <f t="shared" si="13"/>
        <v>0</v>
      </c>
      <c r="P73" s="350"/>
      <c r="Q73" s="273"/>
      <c r="R73" s="360">
        <f t="shared" si="14"/>
        <v>0</v>
      </c>
      <c r="S73" s="220" t="str">
        <f t="shared" si="41"/>
        <v>X</v>
      </c>
      <c r="T73" s="328"/>
      <c r="U73" s="328"/>
      <c r="V73" s="254"/>
      <c r="W73" s="221"/>
      <c r="Y73" s="237"/>
      <c r="Z73" s="216">
        <f t="shared" si="80"/>
        <v>0</v>
      </c>
      <c r="AA73" s="216">
        <f t="shared" si="81"/>
        <v>0</v>
      </c>
      <c r="AB73" s="221" t="str">
        <f t="shared" si="82"/>
        <v>OK</v>
      </c>
      <c r="AD73" s="221"/>
      <c r="AE73" s="216">
        <f t="shared" si="83"/>
        <v>0</v>
      </c>
      <c r="AF73" s="216">
        <f t="shared" si="84"/>
        <v>0</v>
      </c>
      <c r="AG73" s="221" t="str">
        <f t="shared" si="85"/>
        <v>OK</v>
      </c>
      <c r="AI73" s="238"/>
      <c r="AK73" s="228" t="str">
        <f t="shared" si="86"/>
        <v/>
      </c>
      <c r="AL73" s="220" t="str">
        <f t="shared" si="10"/>
        <v/>
      </c>
      <c r="AN73" s="221" t="str">
        <f t="array" ref="AN73">IF(D73="","",INDEX(구분표!$I$2:$I$311, MATCH(1,(구분표!$E$2:$E$311='2추일출'!C73)*(구분표!$F$2:$F$311='2추일출'!D73)*(구분표!$G$2:$G$311='2추일출'!B73),0)))</f>
        <v/>
      </c>
      <c r="AP73" s="221"/>
    </row>
    <row r="74" spans="1:42" ht="79.5" hidden="1" customHeight="1">
      <c r="A74" s="263"/>
      <c r="B74" s="230" t="s">
        <v>439</v>
      </c>
      <c r="C74" s="231"/>
      <c r="D74" s="232"/>
      <c r="E74" s="231"/>
      <c r="F74" s="241"/>
      <c r="G74" s="232"/>
      <c r="H74" s="231"/>
      <c r="I74" s="240"/>
      <c r="J74" s="332">
        <f t="shared" ref="J74:R74" si="128">SUBTOTAL(9,J75:J85)</f>
        <v>0</v>
      </c>
      <c r="K74" s="332">
        <f t="shared" si="128"/>
        <v>0</v>
      </c>
      <c r="L74" s="242">
        <f t="shared" si="128"/>
        <v>0</v>
      </c>
      <c r="M74" s="242">
        <f t="shared" si="128"/>
        <v>0</v>
      </c>
      <c r="N74" s="242">
        <f t="shared" si="128"/>
        <v>0</v>
      </c>
      <c r="O74" s="331">
        <f t="shared" si="128"/>
        <v>0</v>
      </c>
      <c r="P74" s="348">
        <f t="shared" si="128"/>
        <v>0</v>
      </c>
      <c r="Q74" s="242">
        <f t="shared" si="128"/>
        <v>0</v>
      </c>
      <c r="R74" s="349">
        <f t="shared" si="128"/>
        <v>0</v>
      </c>
      <c r="S74" s="235"/>
      <c r="T74" s="356"/>
      <c r="U74" s="356"/>
      <c r="V74" s="236"/>
      <c r="W74" s="221"/>
      <c r="Y74" s="237"/>
      <c r="Z74" s="216"/>
      <c r="AA74" s="216"/>
      <c r="AB74" s="221"/>
      <c r="AD74" s="221"/>
      <c r="AE74" s="216"/>
      <c r="AF74" s="216"/>
      <c r="AG74" s="221"/>
      <c r="AI74" s="238"/>
      <c r="AK74" s="228"/>
      <c r="AL74" s="220"/>
      <c r="AN74" s="221"/>
      <c r="AP74" s="221"/>
    </row>
    <row r="75" spans="1:42" ht="79.5" hidden="1" customHeight="1">
      <c r="A75" s="264">
        <f>COUNTA($C$8:C75)-COUNTBLANK($C$8:C75)+3</f>
        <v>6</v>
      </c>
      <c r="B75" s="368" t="str">
        <f>IF(C75="","",MID($B$74,2,7))</f>
        <v/>
      </c>
      <c r="C75" s="367" t="str">
        <f>IF(D75="","",VLOOKUP(D75,구분표!$A$3:$C$215,3,))</f>
        <v/>
      </c>
      <c r="D75" s="388"/>
      <c r="E75" s="324"/>
      <c r="F75" s="324"/>
      <c r="G75" s="389"/>
      <c r="H75" s="324"/>
      <c r="I75" s="390"/>
      <c r="J75" s="327"/>
      <c r="K75" s="327"/>
      <c r="L75" s="316">
        <f t="shared" si="12"/>
        <v>0</v>
      </c>
      <c r="M75" s="216"/>
      <c r="N75" s="217"/>
      <c r="O75" s="218">
        <f>J75+M75+N75</f>
        <v>0</v>
      </c>
      <c r="P75" s="350"/>
      <c r="Q75" s="273"/>
      <c r="R75" s="360">
        <f>J75+P75+Q75</f>
        <v>0</v>
      </c>
      <c r="S75" s="220" t="str">
        <f t="shared" ref="S75:S85" si="129">IF(AND((O75=0),(R75&gt;0)),"O",IF(AND((M75&lt;0),(O75-R75&lt;0)),"O","X"))</f>
        <v>X</v>
      </c>
      <c r="T75" s="328"/>
      <c r="U75" s="328"/>
      <c r="V75" s="254"/>
      <c r="W75" s="221"/>
      <c r="Y75" s="237"/>
      <c r="Z75" s="216">
        <f t="shared" ref="Z75:Z85" si="130">IF($Y75&lt;&gt;"도비",IF($W75="국도비","직접입력",SUM($M75:$N75)),)</f>
        <v>0</v>
      </c>
      <c r="AA75" s="216">
        <f t="shared" ref="AA75:AA85" si="131">IF($Y75="도비",SUM($M75:$N75),IF($W75="국도비","직접입력",SUM($M75:$N75)-$Z75))</f>
        <v>0</v>
      </c>
      <c r="AB75" s="221" t="str">
        <f t="shared" ref="AB75:AB85" si="132">IF(SUM($M75:$N75)=SUM($Z75:$AA75),"OK","검토")</f>
        <v>OK</v>
      </c>
      <c r="AD75" s="221"/>
      <c r="AE75" s="216">
        <f t="shared" ref="AE75:AE85" si="133">IF($Y75&lt;&gt;"도비",IF($W75="국도비","직접입력",SUM($P75:$Q75)),)</f>
        <v>0</v>
      </c>
      <c r="AF75" s="216">
        <f t="shared" ref="AF75:AF85" si="134">IF($Y75="도비",SUM(P75:Q75),IF($W75="국도비","직접입력",SUM(P75:Q75)-AE75))</f>
        <v>0</v>
      </c>
      <c r="AG75" s="221" t="str">
        <f t="shared" ref="AG75:AG85" si="135">IF(SUM(P75:Q75)=SUM(AE75:AF75),"OK","검토")</f>
        <v>OK</v>
      </c>
      <c r="AI75" s="238"/>
      <c r="AK75" s="228" t="str">
        <f t="shared" ref="AK75:AK85" si="136">IF(AI75="","",COUNTIF($AI$7:$AI$238,AI75))</f>
        <v/>
      </c>
      <c r="AL75" s="220" t="str">
        <f t="shared" si="10"/>
        <v/>
      </c>
      <c r="AN75" s="221" t="str">
        <f t="array" ref="AN75">IF(D75="","",INDEX(구분표!$I$2:$I$311, MATCH(1,(구분표!$E$2:$E$311='2추일출'!C75)*(구분표!$F$2:$F$311='2추일출'!D75)*(구분표!$G$2:$G$311='2추일출'!B75),0)))</f>
        <v/>
      </c>
      <c r="AP75" s="221"/>
    </row>
    <row r="76" spans="1:42" ht="79.5" hidden="1" customHeight="1">
      <c r="A76" s="264">
        <f>COUNTA($C$8:C76)-COUNTBLANK($C$8:C76)+3</f>
        <v>6</v>
      </c>
      <c r="B76" s="368" t="str">
        <f t="shared" ref="B76:B85" si="137">IF(C76="","",MID($B$74,2,7))</f>
        <v/>
      </c>
      <c r="C76" s="367" t="str">
        <f>IF(D76="","",VLOOKUP(D76,구분표!$A$3:$C$215,3,))</f>
        <v/>
      </c>
      <c r="D76" s="388"/>
      <c r="E76" s="324"/>
      <c r="F76" s="324"/>
      <c r="G76" s="389"/>
      <c r="H76" s="324"/>
      <c r="I76" s="390"/>
      <c r="J76" s="327"/>
      <c r="K76" s="327"/>
      <c r="L76" s="316">
        <f t="shared" si="12"/>
        <v>0</v>
      </c>
      <c r="M76" s="216"/>
      <c r="N76" s="217"/>
      <c r="O76" s="218">
        <f t="shared" si="13"/>
        <v>0</v>
      </c>
      <c r="P76" s="350"/>
      <c r="Q76" s="273"/>
      <c r="R76" s="360">
        <f t="shared" si="14"/>
        <v>0</v>
      </c>
      <c r="S76" s="220" t="str">
        <f t="shared" si="129"/>
        <v>X</v>
      </c>
      <c r="T76" s="328"/>
      <c r="U76" s="328"/>
      <c r="V76" s="254"/>
      <c r="W76" s="221"/>
      <c r="Y76" s="237"/>
      <c r="Z76" s="216">
        <f t="shared" si="130"/>
        <v>0</v>
      </c>
      <c r="AA76" s="216">
        <f t="shared" si="131"/>
        <v>0</v>
      </c>
      <c r="AB76" s="221" t="str">
        <f t="shared" si="132"/>
        <v>OK</v>
      </c>
      <c r="AD76" s="221"/>
      <c r="AE76" s="216">
        <f t="shared" si="133"/>
        <v>0</v>
      </c>
      <c r="AF76" s="216">
        <f t="shared" si="134"/>
        <v>0</v>
      </c>
      <c r="AG76" s="221" t="str">
        <f t="shared" si="135"/>
        <v>OK</v>
      </c>
      <c r="AI76" s="238"/>
      <c r="AK76" s="228" t="str">
        <f t="shared" si="136"/>
        <v/>
      </c>
      <c r="AL76" s="220" t="str">
        <f t="shared" si="10"/>
        <v/>
      </c>
      <c r="AN76" s="221" t="str">
        <f t="array" ref="AN76">IF(D76="","",INDEX(구분표!$I$2:$I$311, MATCH(1,(구분표!$E$2:$E$311='2추일출'!C76)*(구분표!$F$2:$F$311='2추일출'!D76)*(구분표!$G$2:$G$311='2추일출'!B76),0)))</f>
        <v/>
      </c>
      <c r="AP76" s="221"/>
    </row>
    <row r="77" spans="1:42" ht="79.5" hidden="1" customHeight="1">
      <c r="A77" s="264">
        <f>COUNTA($C$8:C77)-COUNTBLANK($C$8:C77)+3</f>
        <v>6</v>
      </c>
      <c r="B77" s="368" t="str">
        <f t="shared" si="137"/>
        <v/>
      </c>
      <c r="C77" s="367" t="str">
        <f>IF(D77="","",VLOOKUP(D77,구분표!$A$3:$C$215,3,))</f>
        <v/>
      </c>
      <c r="D77" s="388"/>
      <c r="E77" s="324"/>
      <c r="F77" s="324"/>
      <c r="G77" s="389"/>
      <c r="H77" s="324"/>
      <c r="I77" s="390"/>
      <c r="J77" s="327"/>
      <c r="K77" s="327"/>
      <c r="L77" s="316">
        <f t="shared" si="12"/>
        <v>0</v>
      </c>
      <c r="M77" s="216"/>
      <c r="N77" s="217"/>
      <c r="O77" s="218">
        <f t="shared" si="13"/>
        <v>0</v>
      </c>
      <c r="P77" s="350"/>
      <c r="Q77" s="273"/>
      <c r="R77" s="360">
        <f t="shared" si="14"/>
        <v>0</v>
      </c>
      <c r="S77" s="220" t="str">
        <f t="shared" si="129"/>
        <v>X</v>
      </c>
      <c r="T77" s="328"/>
      <c r="U77" s="328"/>
      <c r="V77" s="254"/>
      <c r="W77" s="221"/>
      <c r="Y77" s="237"/>
      <c r="Z77" s="216">
        <f t="shared" si="130"/>
        <v>0</v>
      </c>
      <c r="AA77" s="216">
        <f t="shared" si="131"/>
        <v>0</v>
      </c>
      <c r="AB77" s="221" t="str">
        <f t="shared" si="132"/>
        <v>OK</v>
      </c>
      <c r="AD77" s="221"/>
      <c r="AE77" s="216">
        <f t="shared" si="133"/>
        <v>0</v>
      </c>
      <c r="AF77" s="216">
        <f t="shared" si="134"/>
        <v>0</v>
      </c>
      <c r="AG77" s="221" t="str">
        <f t="shared" si="135"/>
        <v>OK</v>
      </c>
      <c r="AI77" s="238"/>
      <c r="AK77" s="228" t="str">
        <f t="shared" si="136"/>
        <v/>
      </c>
      <c r="AL77" s="220" t="str">
        <f t="shared" si="10"/>
        <v/>
      </c>
      <c r="AN77" s="221" t="str">
        <f t="array" ref="AN77">IF(D77="","",INDEX(구분표!$I$2:$I$311, MATCH(1,(구분표!$E$2:$E$311='2추일출'!C77)*(구분표!$F$2:$F$311='2추일출'!D77)*(구분표!$G$2:$G$311='2추일출'!B77),0)))</f>
        <v/>
      </c>
      <c r="AP77" s="221"/>
    </row>
    <row r="78" spans="1:42" ht="79.5" hidden="1" customHeight="1">
      <c r="A78" s="264">
        <f>COUNTA($C$8:C78)-COUNTBLANK($C$8:C78)+3</f>
        <v>6</v>
      </c>
      <c r="B78" s="368" t="str">
        <f t="shared" si="137"/>
        <v/>
      </c>
      <c r="C78" s="367" t="str">
        <f>IF(D78="","",VLOOKUP(D78,구분표!$A$3:$C$215,3,))</f>
        <v/>
      </c>
      <c r="D78" s="388"/>
      <c r="E78" s="324"/>
      <c r="F78" s="324"/>
      <c r="G78" s="389"/>
      <c r="H78" s="324"/>
      <c r="I78" s="390"/>
      <c r="J78" s="327"/>
      <c r="K78" s="327"/>
      <c r="L78" s="316">
        <f t="shared" si="12"/>
        <v>0</v>
      </c>
      <c r="M78" s="216"/>
      <c r="N78" s="217"/>
      <c r="O78" s="218">
        <f t="shared" si="13"/>
        <v>0</v>
      </c>
      <c r="P78" s="350"/>
      <c r="Q78" s="273"/>
      <c r="R78" s="360">
        <f t="shared" si="14"/>
        <v>0</v>
      </c>
      <c r="S78" s="220" t="str">
        <f t="shared" si="129"/>
        <v>X</v>
      </c>
      <c r="T78" s="328"/>
      <c r="U78" s="328"/>
      <c r="V78" s="254"/>
      <c r="W78" s="221"/>
      <c r="Y78" s="237"/>
      <c r="Z78" s="216">
        <f t="shared" si="130"/>
        <v>0</v>
      </c>
      <c r="AA78" s="216">
        <f t="shared" si="131"/>
        <v>0</v>
      </c>
      <c r="AB78" s="221" t="str">
        <f t="shared" si="132"/>
        <v>OK</v>
      </c>
      <c r="AD78" s="221"/>
      <c r="AE78" s="216">
        <f t="shared" si="133"/>
        <v>0</v>
      </c>
      <c r="AF78" s="216">
        <f t="shared" si="134"/>
        <v>0</v>
      </c>
      <c r="AG78" s="221" t="str">
        <f t="shared" si="135"/>
        <v>OK</v>
      </c>
      <c r="AI78" s="238"/>
      <c r="AK78" s="228" t="str">
        <f t="shared" si="136"/>
        <v/>
      </c>
      <c r="AL78" s="220" t="str">
        <f t="shared" si="10"/>
        <v/>
      </c>
      <c r="AN78" s="221" t="str">
        <f t="array" ref="AN78">IF(D78="","",INDEX(구분표!$I$2:$I$311, MATCH(1,(구분표!$E$2:$E$311='2추일출'!C78)*(구분표!$F$2:$F$311='2추일출'!D78)*(구분표!$G$2:$G$311='2추일출'!B78),0)))</f>
        <v/>
      </c>
      <c r="AP78" s="221"/>
    </row>
    <row r="79" spans="1:42" ht="79.5" hidden="1" customHeight="1">
      <c r="A79" s="264">
        <f>COUNTA($C$8:C79)-COUNTBLANK($C$8:C79)+3</f>
        <v>6</v>
      </c>
      <c r="B79" s="368" t="str">
        <f t="shared" si="137"/>
        <v/>
      </c>
      <c r="C79" s="367" t="str">
        <f>IF(D79="","",VLOOKUP(D79,구분표!$A$3:$C$215,3,))</f>
        <v/>
      </c>
      <c r="D79" s="388"/>
      <c r="E79" s="324"/>
      <c r="F79" s="324"/>
      <c r="G79" s="389"/>
      <c r="H79" s="324"/>
      <c r="I79" s="390"/>
      <c r="J79" s="327"/>
      <c r="K79" s="327"/>
      <c r="L79" s="316">
        <f t="shared" si="12"/>
        <v>0</v>
      </c>
      <c r="M79" s="216"/>
      <c r="N79" s="217"/>
      <c r="O79" s="218">
        <f t="shared" si="13"/>
        <v>0</v>
      </c>
      <c r="P79" s="350"/>
      <c r="Q79" s="273"/>
      <c r="R79" s="360">
        <f t="shared" si="14"/>
        <v>0</v>
      </c>
      <c r="S79" s="220" t="str">
        <f t="shared" si="129"/>
        <v>X</v>
      </c>
      <c r="T79" s="328"/>
      <c r="U79" s="328"/>
      <c r="V79" s="254"/>
      <c r="W79" s="221"/>
      <c r="Y79" s="237"/>
      <c r="Z79" s="216">
        <f t="shared" si="130"/>
        <v>0</v>
      </c>
      <c r="AA79" s="216">
        <f t="shared" si="131"/>
        <v>0</v>
      </c>
      <c r="AB79" s="221" t="str">
        <f t="shared" si="132"/>
        <v>OK</v>
      </c>
      <c r="AD79" s="221"/>
      <c r="AE79" s="216">
        <f t="shared" si="133"/>
        <v>0</v>
      </c>
      <c r="AF79" s="216">
        <f t="shared" si="134"/>
        <v>0</v>
      </c>
      <c r="AG79" s="221" t="str">
        <f t="shared" si="135"/>
        <v>OK</v>
      </c>
      <c r="AI79" s="238"/>
      <c r="AK79" s="319" t="str">
        <f t="shared" si="136"/>
        <v/>
      </c>
      <c r="AL79" s="220" t="str">
        <f t="shared" si="10"/>
        <v/>
      </c>
      <c r="AN79" s="221" t="str">
        <f t="array" ref="AN79">IF(D79="","",INDEX(구분표!$I$2:$I$311, MATCH(1,(구분표!$E$2:$E$311='2추일출'!C79)*(구분표!$F$2:$F$311='2추일출'!D79)*(구분표!$G$2:$G$311='2추일출'!B79),0)))</f>
        <v/>
      </c>
      <c r="AP79" s="221"/>
    </row>
    <row r="80" spans="1:42" ht="79.5" hidden="1" customHeight="1">
      <c r="A80" s="377">
        <f>COUNTA($C$8:C80)-COUNTBLANK($C$8:C80)+3</f>
        <v>6</v>
      </c>
      <c r="B80" s="368" t="str">
        <f t="shared" si="137"/>
        <v/>
      </c>
      <c r="C80" s="367" t="str">
        <f>IF(D80="","",VLOOKUP(D80,구분표!$A$3:$C$215,3,))</f>
        <v/>
      </c>
      <c r="D80" s="388"/>
      <c r="E80" s="324"/>
      <c r="F80" s="324"/>
      <c r="G80" s="389"/>
      <c r="H80" s="324"/>
      <c r="I80" s="390"/>
      <c r="J80" s="327"/>
      <c r="K80" s="327"/>
      <c r="L80" s="316">
        <f t="shared" ref="L80" si="138">J80-K80</f>
        <v>0</v>
      </c>
      <c r="M80" s="216"/>
      <c r="N80" s="217"/>
      <c r="O80" s="218">
        <f t="shared" ref="O80" si="139">J80+M80+N80</f>
        <v>0</v>
      </c>
      <c r="P80" s="350"/>
      <c r="Q80" s="273"/>
      <c r="R80" s="360">
        <f t="shared" ref="R80" si="140">J80+P80+Q80</f>
        <v>0</v>
      </c>
      <c r="S80" s="220" t="str">
        <f t="shared" si="129"/>
        <v>X</v>
      </c>
      <c r="T80" s="328"/>
      <c r="U80" s="328"/>
      <c r="V80" s="254"/>
      <c r="W80" s="221"/>
      <c r="Y80" s="237"/>
      <c r="Z80" s="216">
        <f t="shared" si="130"/>
        <v>0</v>
      </c>
      <c r="AA80" s="216">
        <f t="shared" si="131"/>
        <v>0</v>
      </c>
      <c r="AB80" s="221" t="str">
        <f t="shared" si="132"/>
        <v>OK</v>
      </c>
      <c r="AD80" s="221"/>
      <c r="AE80" s="216">
        <f t="shared" si="133"/>
        <v>0</v>
      </c>
      <c r="AF80" s="216">
        <f t="shared" si="134"/>
        <v>0</v>
      </c>
      <c r="AG80" s="221" t="str">
        <f t="shared" si="135"/>
        <v>OK</v>
      </c>
      <c r="AI80" s="238"/>
      <c r="AK80" s="319" t="str">
        <f t="shared" si="136"/>
        <v/>
      </c>
      <c r="AL80" s="220" t="str">
        <f t="shared" ref="AL80" si="141">IF(Y80="","",IF(AND(Y80="도비",AI80="세입없음"),"OK",IF(AND(Y80&lt;&gt;"도비",AI80&lt;&gt;""),"OK","@@")))</f>
        <v/>
      </c>
      <c r="AN80" s="221" t="str">
        <f t="array" ref="AN80">IF(D80="","",INDEX(구분표!$I$2:$I$311, MATCH(1,(구분표!$E$2:$E$311='2추일출'!C80)*(구분표!$F$2:$F$311='2추일출'!D80)*(구분표!$G$2:$G$311='2추일출'!B80),0)))</f>
        <v/>
      </c>
      <c r="AP80" s="221"/>
    </row>
    <row r="81" spans="1:42" ht="79.5" hidden="1" customHeight="1">
      <c r="A81" s="264">
        <f>COUNTA($C$8:C81)-COUNTBLANK($C$8:C81)+3</f>
        <v>6</v>
      </c>
      <c r="B81" s="368" t="str">
        <f t="shared" si="137"/>
        <v/>
      </c>
      <c r="C81" s="367" t="str">
        <f>IF(D81="","",VLOOKUP(D81,구분표!$A$3:$C$215,3,))</f>
        <v/>
      </c>
      <c r="D81" s="388"/>
      <c r="E81" s="324"/>
      <c r="F81" s="324"/>
      <c r="G81" s="389"/>
      <c r="H81" s="324"/>
      <c r="I81" s="390"/>
      <c r="J81" s="327"/>
      <c r="K81" s="327"/>
      <c r="L81" s="316">
        <f t="shared" ref="L81" si="142">J81-K81</f>
        <v>0</v>
      </c>
      <c r="M81" s="216"/>
      <c r="N81" s="217"/>
      <c r="O81" s="218">
        <f t="shared" ref="O81" si="143">J81+M81+N81</f>
        <v>0</v>
      </c>
      <c r="P81" s="350"/>
      <c r="Q81" s="273"/>
      <c r="R81" s="360">
        <f t="shared" ref="R81" si="144">J81+P81+Q81</f>
        <v>0</v>
      </c>
      <c r="S81" s="220" t="str">
        <f t="shared" si="129"/>
        <v>X</v>
      </c>
      <c r="T81" s="328"/>
      <c r="U81" s="328"/>
      <c r="V81" s="254"/>
      <c r="W81" s="221"/>
      <c r="Y81" s="237"/>
      <c r="Z81" s="216">
        <f t="shared" si="130"/>
        <v>0</v>
      </c>
      <c r="AA81" s="216">
        <f t="shared" si="131"/>
        <v>0</v>
      </c>
      <c r="AB81" s="221" t="str">
        <f t="shared" si="132"/>
        <v>OK</v>
      </c>
      <c r="AD81" s="221"/>
      <c r="AE81" s="216">
        <f t="shared" si="133"/>
        <v>0</v>
      </c>
      <c r="AF81" s="216">
        <f t="shared" si="134"/>
        <v>0</v>
      </c>
      <c r="AG81" s="221" t="str">
        <f t="shared" si="135"/>
        <v>OK</v>
      </c>
      <c r="AI81" s="238"/>
      <c r="AK81" s="319" t="str">
        <f t="shared" si="136"/>
        <v/>
      </c>
      <c r="AL81" s="220" t="str">
        <f t="shared" ref="AL81" si="145">IF(Y81="","",IF(AND(Y81="도비",AI81="세입없음"),"OK",IF(AND(Y81&lt;&gt;"도비",AI81&lt;&gt;""),"OK","@@")))</f>
        <v/>
      </c>
      <c r="AN81" s="221" t="str">
        <f t="array" ref="AN81">IF(D81="","",INDEX(구분표!$I$2:$I$311, MATCH(1,(구분표!$E$2:$E$311='2추일출'!C81)*(구분표!$F$2:$F$311='2추일출'!D81)*(구분표!$G$2:$G$311='2추일출'!B81),0)))</f>
        <v/>
      </c>
      <c r="AP81" s="221"/>
    </row>
    <row r="82" spans="1:42" ht="79.5" hidden="1" customHeight="1">
      <c r="A82" s="377">
        <f>COUNTA($C$8:C82)-COUNTBLANK($C$8:C82)+3</f>
        <v>6</v>
      </c>
      <c r="B82" s="368" t="str">
        <f t="shared" si="137"/>
        <v/>
      </c>
      <c r="C82" s="367" t="str">
        <f>IF(D82="","",VLOOKUP(D82,구분표!$A$3:$C$215,3,))</f>
        <v/>
      </c>
      <c r="D82" s="388"/>
      <c r="E82" s="324"/>
      <c r="F82" s="324"/>
      <c r="G82" s="389"/>
      <c r="H82" s="324"/>
      <c r="I82" s="390"/>
      <c r="J82" s="327"/>
      <c r="K82" s="327"/>
      <c r="L82" s="316">
        <f t="shared" si="12"/>
        <v>0</v>
      </c>
      <c r="M82" s="216"/>
      <c r="N82" s="217"/>
      <c r="O82" s="218">
        <f t="shared" si="13"/>
        <v>0</v>
      </c>
      <c r="P82" s="350"/>
      <c r="Q82" s="273"/>
      <c r="R82" s="360">
        <f t="shared" si="14"/>
        <v>0</v>
      </c>
      <c r="S82" s="220" t="str">
        <f t="shared" si="129"/>
        <v>X</v>
      </c>
      <c r="T82" s="328"/>
      <c r="U82" s="328"/>
      <c r="V82" s="254"/>
      <c r="W82" s="221"/>
      <c r="Y82" s="237"/>
      <c r="Z82" s="216">
        <f t="shared" si="130"/>
        <v>0</v>
      </c>
      <c r="AA82" s="216">
        <f t="shared" si="131"/>
        <v>0</v>
      </c>
      <c r="AB82" s="221" t="str">
        <f t="shared" si="132"/>
        <v>OK</v>
      </c>
      <c r="AD82" s="221"/>
      <c r="AE82" s="216">
        <f t="shared" si="133"/>
        <v>0</v>
      </c>
      <c r="AF82" s="216">
        <f t="shared" si="134"/>
        <v>0</v>
      </c>
      <c r="AG82" s="221" t="str">
        <f t="shared" si="135"/>
        <v>OK</v>
      </c>
      <c r="AI82" s="238"/>
      <c r="AK82" s="228" t="str">
        <f t="shared" si="136"/>
        <v/>
      </c>
      <c r="AL82" s="220" t="str">
        <f t="shared" si="10"/>
        <v/>
      </c>
      <c r="AN82" s="221" t="str">
        <f t="array" ref="AN82">IF(D82="","",INDEX(구분표!$I$2:$I$311, MATCH(1,(구분표!$E$2:$E$311='2추일출'!C82)*(구분표!$F$2:$F$311='2추일출'!D82)*(구분표!$G$2:$G$311='2추일출'!B82),0)))</f>
        <v/>
      </c>
      <c r="AP82" s="221"/>
    </row>
    <row r="83" spans="1:42" ht="79.5" hidden="1" customHeight="1">
      <c r="A83" s="377">
        <f>COUNTA($C$8:C83)-COUNTBLANK($C$8:C83)+3</f>
        <v>6</v>
      </c>
      <c r="B83" s="368" t="str">
        <f t="shared" si="137"/>
        <v/>
      </c>
      <c r="C83" s="367" t="str">
        <f>IF(D83="","",VLOOKUP(D83,구분표!$A$3:$C$215,3,))</f>
        <v/>
      </c>
      <c r="D83" s="388"/>
      <c r="E83" s="324"/>
      <c r="F83" s="324"/>
      <c r="G83" s="389"/>
      <c r="H83" s="324"/>
      <c r="I83" s="390"/>
      <c r="J83" s="327"/>
      <c r="K83" s="327"/>
      <c r="L83" s="316">
        <f t="shared" ref="L83:L84" si="146">J83-K83</f>
        <v>0</v>
      </c>
      <c r="M83" s="216"/>
      <c r="N83" s="217"/>
      <c r="O83" s="218">
        <f t="shared" ref="O83:O84" si="147">J83+M83+N83</f>
        <v>0</v>
      </c>
      <c r="P83" s="350"/>
      <c r="Q83" s="273"/>
      <c r="R83" s="360">
        <f t="shared" ref="R83:R84" si="148">J83+P83+Q83</f>
        <v>0</v>
      </c>
      <c r="S83" s="220" t="str">
        <f t="shared" si="129"/>
        <v>X</v>
      </c>
      <c r="T83" s="328"/>
      <c r="U83" s="328"/>
      <c r="V83" s="254"/>
      <c r="W83" s="221"/>
      <c r="Y83" s="237"/>
      <c r="Z83" s="216">
        <f t="shared" si="130"/>
        <v>0</v>
      </c>
      <c r="AA83" s="216">
        <f t="shared" si="131"/>
        <v>0</v>
      </c>
      <c r="AB83" s="221" t="str">
        <f t="shared" si="132"/>
        <v>OK</v>
      </c>
      <c r="AD83" s="221"/>
      <c r="AE83" s="216">
        <f t="shared" si="133"/>
        <v>0</v>
      </c>
      <c r="AF83" s="216">
        <f t="shared" si="134"/>
        <v>0</v>
      </c>
      <c r="AG83" s="221" t="str">
        <f t="shared" si="135"/>
        <v>OK</v>
      </c>
      <c r="AI83" s="238"/>
      <c r="AK83" s="319" t="str">
        <f t="shared" si="136"/>
        <v/>
      </c>
      <c r="AL83" s="220" t="str">
        <f t="shared" ref="AL83:AL84" si="149">IF(Y83="","",IF(AND(Y83="도비",AI83="세입없음"),"OK",IF(AND(Y83&lt;&gt;"도비",AI83&lt;&gt;""),"OK","@@")))</f>
        <v/>
      </c>
      <c r="AN83" s="221" t="str">
        <f t="array" ref="AN83">IF(D83="","",INDEX(구분표!$I$2:$I$311, MATCH(1,(구분표!$E$2:$E$311='2추일출'!C83)*(구분표!$F$2:$F$311='2추일출'!D83)*(구분표!$G$2:$G$311='2추일출'!B83),0)))</f>
        <v/>
      </c>
      <c r="AP83" s="221"/>
    </row>
    <row r="84" spans="1:42" ht="79.5" hidden="1" customHeight="1">
      <c r="A84" s="264">
        <f>COUNTA($C$8:C84)-COUNTBLANK($C$8:C84)+3</f>
        <v>6</v>
      </c>
      <c r="B84" s="368" t="str">
        <f t="shared" si="137"/>
        <v/>
      </c>
      <c r="C84" s="367" t="str">
        <f>IF(D84="","",VLOOKUP(D84,구분표!$A$3:$C$215,3,))</f>
        <v/>
      </c>
      <c r="D84" s="388"/>
      <c r="E84" s="324"/>
      <c r="F84" s="324"/>
      <c r="G84" s="389"/>
      <c r="H84" s="324"/>
      <c r="I84" s="390"/>
      <c r="J84" s="327"/>
      <c r="K84" s="327"/>
      <c r="L84" s="316">
        <f t="shared" si="146"/>
        <v>0</v>
      </c>
      <c r="M84" s="216"/>
      <c r="N84" s="217"/>
      <c r="O84" s="218">
        <f t="shared" si="147"/>
        <v>0</v>
      </c>
      <c r="P84" s="350"/>
      <c r="Q84" s="273"/>
      <c r="R84" s="360">
        <f t="shared" si="148"/>
        <v>0</v>
      </c>
      <c r="S84" s="220" t="str">
        <f t="shared" si="129"/>
        <v>X</v>
      </c>
      <c r="T84" s="328"/>
      <c r="U84" s="328"/>
      <c r="V84" s="254"/>
      <c r="W84" s="221"/>
      <c r="Y84" s="237"/>
      <c r="Z84" s="216">
        <f t="shared" si="130"/>
        <v>0</v>
      </c>
      <c r="AA84" s="216">
        <f t="shared" si="131"/>
        <v>0</v>
      </c>
      <c r="AB84" s="221" t="str">
        <f t="shared" si="132"/>
        <v>OK</v>
      </c>
      <c r="AD84" s="221"/>
      <c r="AE84" s="216">
        <f t="shared" si="133"/>
        <v>0</v>
      </c>
      <c r="AF84" s="216">
        <f t="shared" si="134"/>
        <v>0</v>
      </c>
      <c r="AG84" s="221" t="str">
        <f t="shared" si="135"/>
        <v>OK</v>
      </c>
      <c r="AI84" s="238"/>
      <c r="AK84" s="319" t="str">
        <f t="shared" si="136"/>
        <v/>
      </c>
      <c r="AL84" s="220" t="str">
        <f t="shared" si="149"/>
        <v/>
      </c>
      <c r="AN84" s="221" t="str">
        <f t="array" ref="AN84">IF(D84="","",INDEX(구분표!$I$2:$I$311, MATCH(1,(구분표!$E$2:$E$311='2추일출'!C84)*(구분표!$F$2:$F$311='2추일출'!D84)*(구분표!$G$2:$G$311='2추일출'!B84),0)))</f>
        <v/>
      </c>
      <c r="AP84" s="221"/>
    </row>
    <row r="85" spans="1:42" ht="79.5" hidden="1" customHeight="1">
      <c r="A85" s="264">
        <f>COUNTA($C$8:C85)-COUNTBLANK($C$8:C85)+3</f>
        <v>6</v>
      </c>
      <c r="B85" s="368" t="str">
        <f t="shared" si="137"/>
        <v/>
      </c>
      <c r="C85" s="367" t="str">
        <f>IF(D85="","",VLOOKUP(D85,구분표!$A$3:$C$215,3,))</f>
        <v/>
      </c>
      <c r="D85" s="388"/>
      <c r="E85" s="324"/>
      <c r="F85" s="324"/>
      <c r="G85" s="389"/>
      <c r="H85" s="324"/>
      <c r="I85" s="390"/>
      <c r="J85" s="327"/>
      <c r="K85" s="327"/>
      <c r="L85" s="316">
        <f t="shared" si="12"/>
        <v>0</v>
      </c>
      <c r="M85" s="216"/>
      <c r="N85" s="217"/>
      <c r="O85" s="218">
        <f t="shared" si="13"/>
        <v>0</v>
      </c>
      <c r="P85" s="350"/>
      <c r="Q85" s="273"/>
      <c r="R85" s="360">
        <f t="shared" si="14"/>
        <v>0</v>
      </c>
      <c r="S85" s="220" t="str">
        <f t="shared" si="129"/>
        <v>X</v>
      </c>
      <c r="T85" s="328"/>
      <c r="U85" s="328"/>
      <c r="V85" s="254"/>
      <c r="W85" s="221"/>
      <c r="Y85" s="237"/>
      <c r="Z85" s="216">
        <f t="shared" si="130"/>
        <v>0</v>
      </c>
      <c r="AA85" s="216">
        <f t="shared" si="131"/>
        <v>0</v>
      </c>
      <c r="AB85" s="221" t="str">
        <f t="shared" si="132"/>
        <v>OK</v>
      </c>
      <c r="AD85" s="221"/>
      <c r="AE85" s="216">
        <f t="shared" si="133"/>
        <v>0</v>
      </c>
      <c r="AF85" s="216">
        <f t="shared" si="134"/>
        <v>0</v>
      </c>
      <c r="AG85" s="221" t="str">
        <f t="shared" si="135"/>
        <v>OK</v>
      </c>
      <c r="AI85" s="238"/>
      <c r="AK85" s="228" t="str">
        <f t="shared" si="136"/>
        <v/>
      </c>
      <c r="AL85" s="220" t="str">
        <f t="shared" si="10"/>
        <v/>
      </c>
      <c r="AN85" s="221" t="str">
        <f t="array" ref="AN85">IF(D85="","",INDEX(구분표!$I$2:$I$311, MATCH(1,(구분표!$E$2:$E$311='2추일출'!C85)*(구분표!$F$2:$F$311='2추일출'!D85)*(구분표!$G$2:$G$311='2추일출'!B85),0)))</f>
        <v/>
      </c>
      <c r="AP85" s="221"/>
    </row>
    <row r="86" spans="1:42" ht="79.5" hidden="1" customHeight="1">
      <c r="A86" s="263"/>
      <c r="B86" s="230" t="s">
        <v>440</v>
      </c>
      <c r="C86" s="231"/>
      <c r="D86" s="232"/>
      <c r="E86" s="231"/>
      <c r="F86" s="241"/>
      <c r="G86" s="232"/>
      <c r="H86" s="231"/>
      <c r="I86" s="240"/>
      <c r="J86" s="332">
        <f t="shared" ref="J86:R86" si="150">SUBTOTAL(9,J87:J109)</f>
        <v>0</v>
      </c>
      <c r="K86" s="332">
        <f t="shared" si="150"/>
        <v>0</v>
      </c>
      <c r="L86" s="242">
        <f t="shared" si="150"/>
        <v>0</v>
      </c>
      <c r="M86" s="242">
        <f t="shared" si="150"/>
        <v>0</v>
      </c>
      <c r="N86" s="242">
        <f t="shared" si="150"/>
        <v>0</v>
      </c>
      <c r="O86" s="331">
        <f t="shared" si="150"/>
        <v>0</v>
      </c>
      <c r="P86" s="348">
        <f t="shared" si="150"/>
        <v>0</v>
      </c>
      <c r="Q86" s="242">
        <f t="shared" si="150"/>
        <v>0</v>
      </c>
      <c r="R86" s="349">
        <f t="shared" si="150"/>
        <v>0</v>
      </c>
      <c r="S86" s="235"/>
      <c r="T86" s="356"/>
      <c r="U86" s="356"/>
      <c r="V86" s="236"/>
      <c r="W86" s="221"/>
      <c r="Y86" s="237"/>
      <c r="Z86" s="216"/>
      <c r="AA86" s="216"/>
      <c r="AB86" s="221"/>
      <c r="AD86" s="221"/>
      <c r="AE86" s="216"/>
      <c r="AF86" s="216"/>
      <c r="AG86" s="221"/>
      <c r="AI86" s="238"/>
      <c r="AK86" s="228"/>
      <c r="AL86" s="220"/>
      <c r="AN86" s="221"/>
      <c r="AP86" s="221"/>
    </row>
    <row r="87" spans="1:42" ht="79.5" hidden="1" customHeight="1">
      <c r="A87" s="264">
        <f>COUNTA($C$8:C87)-COUNTBLANK($C$8:C87)+4</f>
        <v>6</v>
      </c>
      <c r="B87" s="368" t="str">
        <f t="shared" ref="B87:B109" si="151">IF(C87="","",MID($B$86,2,9))</f>
        <v/>
      </c>
      <c r="C87" s="367" t="str">
        <f>IF(D87="","",VLOOKUP(D87,구분표!$A$3:$C$215,3,))</f>
        <v/>
      </c>
      <c r="D87" s="388"/>
      <c r="E87" s="324"/>
      <c r="F87" s="324"/>
      <c r="G87" s="389"/>
      <c r="H87" s="324"/>
      <c r="I87" s="390"/>
      <c r="J87" s="327"/>
      <c r="K87" s="327"/>
      <c r="L87" s="316">
        <f t="shared" si="12"/>
        <v>0</v>
      </c>
      <c r="M87" s="216"/>
      <c r="N87" s="217"/>
      <c r="O87" s="218">
        <f>J87+M87+N87</f>
        <v>0</v>
      </c>
      <c r="P87" s="350"/>
      <c r="Q87" s="273"/>
      <c r="R87" s="360">
        <f>J87+P87+Q87</f>
        <v>0</v>
      </c>
      <c r="S87" s="220" t="str">
        <f t="shared" ref="S87:S109" si="152">IF(AND((O87=0),(R87&gt;0)),"O",IF(AND((M87&lt;0),(O87-R87&lt;0)),"O","X"))</f>
        <v>X</v>
      </c>
      <c r="T87" s="378"/>
      <c r="U87" s="328"/>
      <c r="V87" s="254"/>
      <c r="W87" s="221"/>
      <c r="Y87" s="237"/>
      <c r="Z87" s="216">
        <f t="shared" ref="Z87:Z109" si="153">IF($Y87&lt;&gt;"도비",IF($W87="국도비","직접입력",SUM($M87:$N87)),)</f>
        <v>0</v>
      </c>
      <c r="AA87" s="216">
        <f t="shared" ref="AA87:AA109" si="154">IF($Y87="도비",SUM($M87:$N87),IF($W87="국도비","직접입력",SUM($M87:$N87)-$Z87))</f>
        <v>0</v>
      </c>
      <c r="AB87" s="221" t="str">
        <f t="shared" ref="AB87:AB109" si="155">IF(SUM($M87:$N87)=SUM($Z87:$AA87),"OK","검토")</f>
        <v>OK</v>
      </c>
      <c r="AD87" s="221"/>
      <c r="AE87" s="216">
        <f t="shared" ref="AE87:AE109" si="156">IF($Y87&lt;&gt;"도비",IF($W87="국도비","직접입력",SUM($P87:$Q87)),)</f>
        <v>0</v>
      </c>
      <c r="AF87" s="216">
        <f t="shared" ref="AF87:AF109" si="157">IF($Y87="도비",SUM(P87:Q87),IF($W87="국도비","직접입력",SUM(P87:Q87)-AE87))</f>
        <v>0</v>
      </c>
      <c r="AG87" s="221" t="str">
        <f t="shared" ref="AG87:AG109" si="158">IF(SUM(P87:Q87)=SUM(AE87:AF87),"OK","검토")</f>
        <v>OK</v>
      </c>
      <c r="AI87" s="238"/>
      <c r="AK87" s="228" t="str">
        <f t="shared" ref="AK87:AK109" si="159">IF(AI87="","",COUNTIF($AI$7:$AI$238,AI87))</f>
        <v/>
      </c>
      <c r="AL87" s="220" t="str">
        <f t="shared" si="10"/>
        <v/>
      </c>
      <c r="AN87" s="221" t="str">
        <f t="array" ref="AN87">IF(D87="","",INDEX(구분표!$I$2:$I$311, MATCH(1,(구분표!$E$2:$E$311='2추일출'!C87)*(구분표!$F$2:$F$311='2추일출'!D87)*(구분표!$G$2:$G$311='2추일출'!B87),0)))</f>
        <v/>
      </c>
      <c r="AP87" s="221"/>
    </row>
    <row r="88" spans="1:42" ht="79.5" hidden="1" customHeight="1">
      <c r="A88" s="264">
        <f>COUNTA($C$8:C88)-COUNTBLANK($C$8:C88)+4</f>
        <v>6</v>
      </c>
      <c r="B88" s="368" t="str">
        <f t="shared" si="151"/>
        <v/>
      </c>
      <c r="C88" s="367" t="str">
        <f>IF(D88="","",VLOOKUP(D88,구분표!$A$3:$C$215,3,))</f>
        <v/>
      </c>
      <c r="D88" s="388"/>
      <c r="E88" s="324"/>
      <c r="F88" s="324"/>
      <c r="G88" s="389"/>
      <c r="H88" s="324"/>
      <c r="I88" s="390"/>
      <c r="J88" s="327"/>
      <c r="K88" s="327"/>
      <c r="L88" s="316">
        <f t="shared" si="12"/>
        <v>0</v>
      </c>
      <c r="M88" s="216"/>
      <c r="N88" s="217"/>
      <c r="O88" s="218">
        <f t="shared" si="13"/>
        <v>0</v>
      </c>
      <c r="P88" s="350"/>
      <c r="Q88" s="273"/>
      <c r="R88" s="360">
        <f>J88+P88+Q88</f>
        <v>0</v>
      </c>
      <c r="S88" s="220" t="str">
        <f t="shared" si="152"/>
        <v>X</v>
      </c>
      <c r="T88" s="323"/>
      <c r="U88" s="328"/>
      <c r="V88" s="254"/>
      <c r="W88" s="221"/>
      <c r="Y88" s="237"/>
      <c r="Z88" s="216">
        <f t="shared" si="153"/>
        <v>0</v>
      </c>
      <c r="AA88" s="216">
        <f t="shared" si="154"/>
        <v>0</v>
      </c>
      <c r="AB88" s="221" t="str">
        <f t="shared" si="155"/>
        <v>OK</v>
      </c>
      <c r="AD88" s="221"/>
      <c r="AE88" s="216">
        <f t="shared" si="156"/>
        <v>0</v>
      </c>
      <c r="AF88" s="216">
        <f t="shared" si="157"/>
        <v>0</v>
      </c>
      <c r="AG88" s="221" t="str">
        <f t="shared" si="158"/>
        <v>OK</v>
      </c>
      <c r="AI88" s="238"/>
      <c r="AK88" s="228" t="str">
        <f t="shared" si="159"/>
        <v/>
      </c>
      <c r="AL88" s="220" t="str">
        <f t="shared" si="10"/>
        <v/>
      </c>
      <c r="AN88" s="221" t="str">
        <f t="array" ref="AN88">IF(D88="","",INDEX(구분표!$I$2:$I$311, MATCH(1,(구분표!$E$2:$E$311='2추일출'!C88)*(구분표!$F$2:$F$311='2추일출'!D88)*(구분표!$G$2:$G$311='2추일출'!B88),0)))</f>
        <v/>
      </c>
      <c r="AP88" s="221"/>
    </row>
    <row r="89" spans="1:42" ht="79.5" hidden="1" customHeight="1">
      <c r="A89" s="377">
        <f>COUNTA($C$8:C89)-COUNTBLANK($C$8:C89)+4</f>
        <v>6</v>
      </c>
      <c r="B89" s="368" t="str">
        <f t="shared" si="151"/>
        <v/>
      </c>
      <c r="C89" s="367" t="str">
        <f>IF(D89="","",VLOOKUP(D89,구분표!$A$3:$C$215,3,))</f>
        <v/>
      </c>
      <c r="D89" s="388"/>
      <c r="E89" s="324"/>
      <c r="F89" s="324"/>
      <c r="G89" s="389"/>
      <c r="H89" s="324"/>
      <c r="I89" s="390"/>
      <c r="J89" s="327"/>
      <c r="K89" s="327"/>
      <c r="L89" s="316">
        <f t="shared" si="12"/>
        <v>0</v>
      </c>
      <c r="M89" s="216"/>
      <c r="N89" s="217"/>
      <c r="O89" s="218">
        <f t="shared" si="13"/>
        <v>0</v>
      </c>
      <c r="P89" s="350"/>
      <c r="Q89" s="273"/>
      <c r="R89" s="360">
        <f t="shared" si="14"/>
        <v>0</v>
      </c>
      <c r="S89" s="220" t="str">
        <f t="shared" si="152"/>
        <v>X</v>
      </c>
      <c r="T89" s="328"/>
      <c r="U89" s="328"/>
      <c r="V89" s="254"/>
      <c r="W89" s="221"/>
      <c r="Y89" s="237"/>
      <c r="Z89" s="216">
        <f t="shared" si="153"/>
        <v>0</v>
      </c>
      <c r="AA89" s="216">
        <f t="shared" si="154"/>
        <v>0</v>
      </c>
      <c r="AB89" s="221" t="str">
        <f t="shared" si="155"/>
        <v>OK</v>
      </c>
      <c r="AD89" s="221"/>
      <c r="AE89" s="216">
        <f t="shared" si="156"/>
        <v>0</v>
      </c>
      <c r="AF89" s="216">
        <f t="shared" si="157"/>
        <v>0</v>
      </c>
      <c r="AG89" s="221" t="str">
        <f t="shared" si="158"/>
        <v>OK</v>
      </c>
      <c r="AI89" s="238"/>
      <c r="AK89" s="228" t="str">
        <f t="shared" si="159"/>
        <v/>
      </c>
      <c r="AL89" s="220" t="str">
        <f t="shared" si="10"/>
        <v/>
      </c>
      <c r="AN89" s="221" t="str">
        <f t="array" ref="AN89">IF(D89="","",INDEX(구분표!$I$2:$I$311, MATCH(1,(구분표!$E$2:$E$311='2추일출'!C89)*(구분표!$F$2:$F$311='2추일출'!D89)*(구분표!$G$2:$G$311='2추일출'!B89),0)))</f>
        <v/>
      </c>
      <c r="AP89" s="221"/>
    </row>
    <row r="90" spans="1:42" ht="79.5" hidden="1" customHeight="1">
      <c r="A90" s="264">
        <f>COUNTA($C$8:C90)-COUNTBLANK($C$8:C90)+4</f>
        <v>6</v>
      </c>
      <c r="B90" s="368" t="str">
        <f t="shared" si="151"/>
        <v/>
      </c>
      <c r="C90" s="367" t="str">
        <f>IF(D90="","",VLOOKUP(D90,구분표!$A$3:$C$215,3,))</f>
        <v/>
      </c>
      <c r="D90" s="388"/>
      <c r="E90" s="324"/>
      <c r="F90" s="324"/>
      <c r="G90" s="389"/>
      <c r="H90" s="324"/>
      <c r="I90" s="390"/>
      <c r="J90" s="327"/>
      <c r="K90" s="327"/>
      <c r="L90" s="316">
        <f t="shared" si="12"/>
        <v>0</v>
      </c>
      <c r="M90" s="216"/>
      <c r="N90" s="217"/>
      <c r="O90" s="218">
        <f t="shared" si="13"/>
        <v>0</v>
      </c>
      <c r="P90" s="350"/>
      <c r="Q90" s="273"/>
      <c r="R90" s="360">
        <f t="shared" si="14"/>
        <v>0</v>
      </c>
      <c r="S90" s="220" t="str">
        <f t="shared" si="152"/>
        <v>X</v>
      </c>
      <c r="T90" s="323"/>
      <c r="U90" s="328"/>
      <c r="V90" s="254"/>
      <c r="W90" s="221"/>
      <c r="Y90" s="237"/>
      <c r="Z90" s="216">
        <f t="shared" si="153"/>
        <v>0</v>
      </c>
      <c r="AA90" s="216">
        <f t="shared" si="154"/>
        <v>0</v>
      </c>
      <c r="AB90" s="221" t="str">
        <f t="shared" si="155"/>
        <v>OK</v>
      </c>
      <c r="AD90" s="221"/>
      <c r="AE90" s="216">
        <f t="shared" si="156"/>
        <v>0</v>
      </c>
      <c r="AF90" s="216">
        <f t="shared" si="157"/>
        <v>0</v>
      </c>
      <c r="AG90" s="221" t="str">
        <f t="shared" si="158"/>
        <v>OK</v>
      </c>
      <c r="AI90" s="238"/>
      <c r="AK90" s="228" t="str">
        <f t="shared" si="159"/>
        <v/>
      </c>
      <c r="AL90" s="220" t="str">
        <f t="shared" si="10"/>
        <v/>
      </c>
      <c r="AN90" s="221" t="str">
        <f t="array" ref="AN90">IF(D90="","",INDEX(구분표!$I$2:$I$311, MATCH(1,(구분표!$E$2:$E$311='2추일출'!C90)*(구분표!$F$2:$F$311='2추일출'!D90)*(구분표!$G$2:$G$311='2추일출'!B90),0)))</f>
        <v/>
      </c>
      <c r="AP90" s="221"/>
    </row>
    <row r="91" spans="1:42" ht="79.5" hidden="1" customHeight="1">
      <c r="A91" s="264">
        <f>COUNTA($C$8:C91)-COUNTBLANK($C$8:C91)+4</f>
        <v>6</v>
      </c>
      <c r="B91" s="368" t="str">
        <f t="shared" si="151"/>
        <v/>
      </c>
      <c r="C91" s="367" t="str">
        <f>IF(D91="","",VLOOKUP(D91,구분표!$A$3:$C$215,3,))</f>
        <v/>
      </c>
      <c r="D91" s="388"/>
      <c r="E91" s="324"/>
      <c r="F91" s="324"/>
      <c r="G91" s="389"/>
      <c r="H91" s="324"/>
      <c r="I91" s="390"/>
      <c r="J91" s="327"/>
      <c r="K91" s="327"/>
      <c r="L91" s="316">
        <f t="shared" si="12"/>
        <v>0</v>
      </c>
      <c r="M91" s="216"/>
      <c r="N91" s="217"/>
      <c r="O91" s="218">
        <f t="shared" si="13"/>
        <v>0</v>
      </c>
      <c r="P91" s="350"/>
      <c r="Q91" s="273"/>
      <c r="R91" s="360">
        <f t="shared" si="14"/>
        <v>0</v>
      </c>
      <c r="S91" s="220" t="str">
        <f t="shared" si="152"/>
        <v>X</v>
      </c>
      <c r="T91" s="328"/>
      <c r="U91" s="328"/>
      <c r="V91" s="254"/>
      <c r="W91" s="221"/>
      <c r="Y91" s="237"/>
      <c r="Z91" s="216">
        <f t="shared" si="153"/>
        <v>0</v>
      </c>
      <c r="AA91" s="216">
        <f t="shared" si="154"/>
        <v>0</v>
      </c>
      <c r="AB91" s="221" t="str">
        <f t="shared" si="155"/>
        <v>OK</v>
      </c>
      <c r="AD91" s="221"/>
      <c r="AE91" s="216">
        <f t="shared" si="156"/>
        <v>0</v>
      </c>
      <c r="AF91" s="216">
        <f t="shared" si="157"/>
        <v>0</v>
      </c>
      <c r="AG91" s="221" t="str">
        <f t="shared" si="158"/>
        <v>OK</v>
      </c>
      <c r="AI91" s="238"/>
      <c r="AK91" s="228" t="str">
        <f t="shared" si="159"/>
        <v/>
      </c>
      <c r="AL91" s="220" t="str">
        <f t="shared" si="10"/>
        <v/>
      </c>
      <c r="AN91" s="221" t="str">
        <f t="array" ref="AN91">IF(D91="","",INDEX(구분표!$I$2:$I$311, MATCH(1,(구분표!$E$2:$E$311='2추일출'!C91)*(구분표!$F$2:$F$311='2추일출'!D91)*(구분표!$G$2:$G$311='2추일출'!B91),0)))</f>
        <v/>
      </c>
      <c r="AP91" s="221"/>
    </row>
    <row r="92" spans="1:42" ht="79.5" hidden="1" customHeight="1">
      <c r="A92" s="264">
        <f>COUNTA($C$8:C92)-COUNTBLANK($C$8:C92)+4</f>
        <v>6</v>
      </c>
      <c r="B92" s="368" t="str">
        <f t="shared" si="151"/>
        <v/>
      </c>
      <c r="C92" s="367" t="str">
        <f>IF(D92="","",VLOOKUP(D92,구분표!$A$3:$C$215,3,))</f>
        <v/>
      </c>
      <c r="D92" s="388"/>
      <c r="E92" s="324"/>
      <c r="F92" s="324"/>
      <c r="G92" s="389"/>
      <c r="H92" s="324"/>
      <c r="I92" s="390"/>
      <c r="J92" s="327"/>
      <c r="K92" s="327"/>
      <c r="L92" s="316">
        <f t="shared" si="12"/>
        <v>0</v>
      </c>
      <c r="M92" s="216"/>
      <c r="N92" s="217"/>
      <c r="O92" s="218">
        <f t="shared" si="13"/>
        <v>0</v>
      </c>
      <c r="P92" s="350"/>
      <c r="Q92" s="273"/>
      <c r="R92" s="360">
        <f t="shared" si="14"/>
        <v>0</v>
      </c>
      <c r="S92" s="220" t="str">
        <f t="shared" si="152"/>
        <v>X</v>
      </c>
      <c r="T92" s="328"/>
      <c r="U92" s="328"/>
      <c r="V92" s="254"/>
      <c r="W92" s="221"/>
      <c r="Y92" s="237"/>
      <c r="Z92" s="216">
        <f t="shared" si="153"/>
        <v>0</v>
      </c>
      <c r="AA92" s="216">
        <f t="shared" si="154"/>
        <v>0</v>
      </c>
      <c r="AB92" s="221" t="str">
        <f t="shared" si="155"/>
        <v>OK</v>
      </c>
      <c r="AD92" s="221"/>
      <c r="AE92" s="216">
        <f t="shared" si="156"/>
        <v>0</v>
      </c>
      <c r="AF92" s="216">
        <f t="shared" si="157"/>
        <v>0</v>
      </c>
      <c r="AG92" s="221" t="str">
        <f t="shared" si="158"/>
        <v>OK</v>
      </c>
      <c r="AI92" s="238"/>
      <c r="AK92" s="228" t="str">
        <f t="shared" si="159"/>
        <v/>
      </c>
      <c r="AL92" s="220" t="str">
        <f t="shared" si="10"/>
        <v/>
      </c>
      <c r="AN92" s="221" t="str">
        <f t="array" ref="AN92">IF(D92="","",INDEX(구분표!$I$2:$I$311, MATCH(1,(구분표!$E$2:$E$311='2추일출'!C92)*(구분표!$F$2:$F$311='2추일출'!D92)*(구분표!$G$2:$G$311='2추일출'!B92),0)))</f>
        <v/>
      </c>
      <c r="AP92" s="221"/>
    </row>
    <row r="93" spans="1:42" ht="79.5" hidden="1" customHeight="1">
      <c r="A93" s="264">
        <f>COUNTA($C$8:C93)-COUNTBLANK($C$8:C93)+4</f>
        <v>6</v>
      </c>
      <c r="B93" s="368" t="str">
        <f t="shared" si="151"/>
        <v/>
      </c>
      <c r="C93" s="367" t="str">
        <f>IF(D93="","",VLOOKUP(D93,구분표!$A$3:$C$215,3,))</f>
        <v/>
      </c>
      <c r="D93" s="388"/>
      <c r="E93" s="324"/>
      <c r="F93" s="324"/>
      <c r="G93" s="389"/>
      <c r="H93" s="324"/>
      <c r="I93" s="390"/>
      <c r="J93" s="327"/>
      <c r="K93" s="327"/>
      <c r="L93" s="316">
        <f t="shared" ref="L93:L97" si="160">J93-K93</f>
        <v>0</v>
      </c>
      <c r="M93" s="216"/>
      <c r="N93" s="217"/>
      <c r="O93" s="218">
        <f t="shared" si="13"/>
        <v>0</v>
      </c>
      <c r="P93" s="350"/>
      <c r="Q93" s="273"/>
      <c r="R93" s="360">
        <f t="shared" si="14"/>
        <v>0</v>
      </c>
      <c r="S93" s="220" t="str">
        <f t="shared" si="152"/>
        <v>X</v>
      </c>
      <c r="T93" s="328"/>
      <c r="U93" s="328"/>
      <c r="V93" s="254"/>
      <c r="W93" s="221"/>
      <c r="Y93" s="237"/>
      <c r="Z93" s="216">
        <f t="shared" si="153"/>
        <v>0</v>
      </c>
      <c r="AA93" s="216">
        <f t="shared" si="154"/>
        <v>0</v>
      </c>
      <c r="AB93" s="221" t="str">
        <f t="shared" si="155"/>
        <v>OK</v>
      </c>
      <c r="AD93" s="221"/>
      <c r="AE93" s="216">
        <f t="shared" si="156"/>
        <v>0</v>
      </c>
      <c r="AF93" s="216">
        <f t="shared" si="157"/>
        <v>0</v>
      </c>
      <c r="AG93" s="221" t="str">
        <f t="shared" si="158"/>
        <v>OK</v>
      </c>
      <c r="AI93" s="238"/>
      <c r="AK93" s="319" t="str">
        <f t="shared" si="159"/>
        <v/>
      </c>
      <c r="AL93" s="220" t="str">
        <f t="shared" ref="AL93:AL97" si="161">IF(Y93="","",IF(AND(Y93="도비",AI93="세입없음"),"OK",IF(AND(Y93&lt;&gt;"도비",AI93&lt;&gt;""),"OK","@@")))</f>
        <v/>
      </c>
      <c r="AN93" s="221" t="str">
        <f t="array" ref="AN93">IF(D93="","",INDEX(구분표!$I$2:$I$311, MATCH(1,(구분표!$E$2:$E$311='2추일출'!C93)*(구분표!$F$2:$F$311='2추일출'!D93)*(구분표!$G$2:$G$311='2추일출'!B93),0)))</f>
        <v/>
      </c>
      <c r="AP93" s="221"/>
    </row>
    <row r="94" spans="1:42" ht="79.5" hidden="1" customHeight="1">
      <c r="A94" s="264">
        <f>COUNTA($C$8:C94)-COUNTBLANK($C$8:C94)+4</f>
        <v>6</v>
      </c>
      <c r="B94" s="368" t="str">
        <f t="shared" si="151"/>
        <v/>
      </c>
      <c r="C94" s="367" t="str">
        <f>IF(D94="","",VLOOKUP(D94,구분표!$A$3:$C$215,3,))</f>
        <v/>
      </c>
      <c r="D94" s="388"/>
      <c r="E94" s="324"/>
      <c r="F94" s="324"/>
      <c r="G94" s="389"/>
      <c r="H94" s="324"/>
      <c r="I94" s="390"/>
      <c r="J94" s="327"/>
      <c r="K94" s="327"/>
      <c r="L94" s="316">
        <f t="shared" si="160"/>
        <v>0</v>
      </c>
      <c r="M94" s="216"/>
      <c r="N94" s="217"/>
      <c r="O94" s="218">
        <f t="shared" si="13"/>
        <v>0</v>
      </c>
      <c r="P94" s="350"/>
      <c r="Q94" s="273"/>
      <c r="R94" s="360">
        <f t="shared" si="14"/>
        <v>0</v>
      </c>
      <c r="S94" s="220" t="str">
        <f t="shared" si="152"/>
        <v>X</v>
      </c>
      <c r="T94" s="328"/>
      <c r="U94" s="328"/>
      <c r="V94" s="254"/>
      <c r="W94" s="221"/>
      <c r="Y94" s="237"/>
      <c r="Z94" s="216">
        <f t="shared" si="153"/>
        <v>0</v>
      </c>
      <c r="AA94" s="216">
        <f t="shared" si="154"/>
        <v>0</v>
      </c>
      <c r="AB94" s="221" t="str">
        <f t="shared" si="155"/>
        <v>OK</v>
      </c>
      <c r="AD94" s="221"/>
      <c r="AE94" s="216">
        <f t="shared" si="156"/>
        <v>0</v>
      </c>
      <c r="AF94" s="216">
        <f t="shared" si="157"/>
        <v>0</v>
      </c>
      <c r="AG94" s="221" t="str">
        <f t="shared" si="158"/>
        <v>OK</v>
      </c>
      <c r="AI94" s="238"/>
      <c r="AK94" s="319" t="str">
        <f t="shared" si="159"/>
        <v/>
      </c>
      <c r="AL94" s="220" t="str">
        <f t="shared" si="161"/>
        <v/>
      </c>
      <c r="AN94" s="221" t="str">
        <f t="array" ref="AN94">IF(D94="","",INDEX(구분표!$I$2:$I$311, MATCH(1,(구분표!$E$2:$E$311='2추일출'!C94)*(구분표!$F$2:$F$311='2추일출'!D94)*(구분표!$G$2:$G$311='2추일출'!B94),0)))</f>
        <v/>
      </c>
      <c r="AP94" s="221"/>
    </row>
    <row r="95" spans="1:42" ht="79.5" hidden="1" customHeight="1">
      <c r="A95" s="264">
        <f>COUNTA($C$8:C95)-COUNTBLANK($C$8:C95)+4</f>
        <v>6</v>
      </c>
      <c r="B95" s="368" t="str">
        <f t="shared" si="151"/>
        <v/>
      </c>
      <c r="C95" s="367" t="str">
        <f>IF(D95="","",VLOOKUP(D95,구분표!$A$3:$C$215,3,))</f>
        <v/>
      </c>
      <c r="D95" s="388"/>
      <c r="E95" s="324"/>
      <c r="F95" s="324"/>
      <c r="G95" s="389"/>
      <c r="H95" s="324"/>
      <c r="I95" s="390"/>
      <c r="J95" s="327"/>
      <c r="K95" s="327"/>
      <c r="L95" s="316">
        <f t="shared" si="160"/>
        <v>0</v>
      </c>
      <c r="M95" s="216"/>
      <c r="N95" s="217"/>
      <c r="O95" s="218">
        <f t="shared" si="13"/>
        <v>0</v>
      </c>
      <c r="P95" s="350"/>
      <c r="Q95" s="273"/>
      <c r="R95" s="360">
        <f t="shared" si="14"/>
        <v>0</v>
      </c>
      <c r="S95" s="220" t="str">
        <f t="shared" si="152"/>
        <v>X</v>
      </c>
      <c r="T95" s="328"/>
      <c r="U95" s="328"/>
      <c r="V95" s="254"/>
      <c r="W95" s="221"/>
      <c r="Y95" s="237"/>
      <c r="Z95" s="216">
        <f t="shared" si="153"/>
        <v>0</v>
      </c>
      <c r="AA95" s="216">
        <f t="shared" si="154"/>
        <v>0</v>
      </c>
      <c r="AB95" s="221" t="str">
        <f t="shared" si="155"/>
        <v>OK</v>
      </c>
      <c r="AD95" s="221"/>
      <c r="AE95" s="216">
        <f t="shared" si="156"/>
        <v>0</v>
      </c>
      <c r="AF95" s="216">
        <f t="shared" si="157"/>
        <v>0</v>
      </c>
      <c r="AG95" s="221" t="str">
        <f t="shared" si="158"/>
        <v>OK</v>
      </c>
      <c r="AI95" s="238"/>
      <c r="AK95" s="319" t="str">
        <f t="shared" si="159"/>
        <v/>
      </c>
      <c r="AL95" s="220" t="str">
        <f t="shared" si="161"/>
        <v/>
      </c>
      <c r="AN95" s="221" t="str">
        <f t="array" ref="AN95">IF(D95="","",INDEX(구분표!$I$2:$I$311, MATCH(1,(구분표!$E$2:$E$311='2추일출'!C95)*(구분표!$F$2:$F$311='2추일출'!D95)*(구분표!$G$2:$G$311='2추일출'!B95),0)))</f>
        <v/>
      </c>
      <c r="AP95" s="221"/>
    </row>
    <row r="96" spans="1:42" ht="79.5" hidden="1" customHeight="1">
      <c r="A96" s="264">
        <f>COUNTA($C$8:C96)-COUNTBLANK($C$8:C96)+4</f>
        <v>6</v>
      </c>
      <c r="B96" s="368" t="str">
        <f t="shared" si="151"/>
        <v/>
      </c>
      <c r="C96" s="367" t="str">
        <f>IF(D96="","",VLOOKUP(D96,구분표!$A$3:$C$215,3,))</f>
        <v/>
      </c>
      <c r="D96" s="388"/>
      <c r="E96" s="324"/>
      <c r="F96" s="324"/>
      <c r="G96" s="389"/>
      <c r="H96" s="324"/>
      <c r="I96" s="390"/>
      <c r="J96" s="327"/>
      <c r="K96" s="327"/>
      <c r="L96" s="316">
        <f t="shared" si="160"/>
        <v>0</v>
      </c>
      <c r="M96" s="216"/>
      <c r="N96" s="217"/>
      <c r="O96" s="218">
        <f t="shared" si="13"/>
        <v>0</v>
      </c>
      <c r="P96" s="350"/>
      <c r="Q96" s="273"/>
      <c r="R96" s="360">
        <f t="shared" si="14"/>
        <v>0</v>
      </c>
      <c r="S96" s="220" t="str">
        <f t="shared" si="152"/>
        <v>X</v>
      </c>
      <c r="T96" s="328"/>
      <c r="U96" s="328"/>
      <c r="V96" s="254"/>
      <c r="W96" s="221"/>
      <c r="Y96" s="237"/>
      <c r="Z96" s="216">
        <f t="shared" si="153"/>
        <v>0</v>
      </c>
      <c r="AA96" s="216">
        <f t="shared" si="154"/>
        <v>0</v>
      </c>
      <c r="AB96" s="221" t="str">
        <f t="shared" si="155"/>
        <v>OK</v>
      </c>
      <c r="AD96" s="221"/>
      <c r="AE96" s="216">
        <f t="shared" si="156"/>
        <v>0</v>
      </c>
      <c r="AF96" s="216">
        <f t="shared" si="157"/>
        <v>0</v>
      </c>
      <c r="AG96" s="221" t="str">
        <f t="shared" si="158"/>
        <v>OK</v>
      </c>
      <c r="AI96" s="238"/>
      <c r="AK96" s="319" t="str">
        <f t="shared" si="159"/>
        <v/>
      </c>
      <c r="AL96" s="220" t="str">
        <f t="shared" si="161"/>
        <v/>
      </c>
      <c r="AN96" s="221" t="str">
        <f t="array" ref="AN96">IF(D96="","",INDEX(구분표!$I$2:$I$311, MATCH(1,(구분표!$E$2:$E$311='2추일출'!C96)*(구분표!$F$2:$F$311='2추일출'!D96)*(구분표!$G$2:$G$311='2추일출'!B96),0)))</f>
        <v/>
      </c>
      <c r="AP96" s="221"/>
    </row>
    <row r="97" spans="1:42" ht="79.5" hidden="1" customHeight="1">
      <c r="A97" s="264">
        <f>COUNTA($C$8:C97)-COUNTBLANK($C$8:C97)+4</f>
        <v>6</v>
      </c>
      <c r="B97" s="368" t="str">
        <f t="shared" si="151"/>
        <v/>
      </c>
      <c r="C97" s="367" t="str">
        <f>IF(D97="","",VLOOKUP(D97,구분표!$A$3:$C$215,3,))</f>
        <v/>
      </c>
      <c r="D97" s="388"/>
      <c r="E97" s="324"/>
      <c r="F97" s="324"/>
      <c r="G97" s="389"/>
      <c r="H97" s="324"/>
      <c r="I97" s="390"/>
      <c r="J97" s="327"/>
      <c r="K97" s="327"/>
      <c r="L97" s="316">
        <f t="shared" si="160"/>
        <v>0</v>
      </c>
      <c r="M97" s="216"/>
      <c r="N97" s="217"/>
      <c r="O97" s="218">
        <f t="shared" si="13"/>
        <v>0</v>
      </c>
      <c r="P97" s="350"/>
      <c r="Q97" s="273"/>
      <c r="R97" s="360">
        <f t="shared" si="14"/>
        <v>0</v>
      </c>
      <c r="S97" s="220" t="str">
        <f t="shared" si="152"/>
        <v>X</v>
      </c>
      <c r="T97" s="328"/>
      <c r="U97" s="328"/>
      <c r="V97" s="254"/>
      <c r="W97" s="221"/>
      <c r="Y97" s="237"/>
      <c r="Z97" s="216">
        <f t="shared" si="153"/>
        <v>0</v>
      </c>
      <c r="AA97" s="216">
        <f t="shared" si="154"/>
        <v>0</v>
      </c>
      <c r="AB97" s="221" t="str">
        <f t="shared" si="155"/>
        <v>OK</v>
      </c>
      <c r="AD97" s="221"/>
      <c r="AE97" s="216">
        <f t="shared" si="156"/>
        <v>0</v>
      </c>
      <c r="AF97" s="216">
        <f t="shared" si="157"/>
        <v>0</v>
      </c>
      <c r="AG97" s="221" t="str">
        <f t="shared" si="158"/>
        <v>OK</v>
      </c>
      <c r="AI97" s="238"/>
      <c r="AK97" s="319" t="str">
        <f t="shared" si="159"/>
        <v/>
      </c>
      <c r="AL97" s="220" t="str">
        <f t="shared" si="161"/>
        <v/>
      </c>
      <c r="AN97" s="221" t="str">
        <f t="array" ref="AN97">IF(D97="","",INDEX(구분표!$I$2:$I$311, MATCH(1,(구분표!$E$2:$E$311='2추일출'!C97)*(구분표!$F$2:$F$311='2추일출'!D97)*(구분표!$G$2:$G$311='2추일출'!B97),0)))</f>
        <v/>
      </c>
      <c r="AP97" s="221"/>
    </row>
    <row r="98" spans="1:42" ht="79.5" hidden="1" customHeight="1">
      <c r="A98" s="264">
        <f>COUNTA($C$8:C98)-COUNTBLANK($C$8:C98)+4</f>
        <v>6</v>
      </c>
      <c r="B98" s="368" t="str">
        <f t="shared" si="151"/>
        <v/>
      </c>
      <c r="C98" s="367" t="str">
        <f>IF(D98="","",VLOOKUP(D98,구분표!$A$3:$C$215,3,))</f>
        <v/>
      </c>
      <c r="D98" s="388"/>
      <c r="E98" s="324"/>
      <c r="F98" s="324"/>
      <c r="G98" s="389"/>
      <c r="H98" s="324"/>
      <c r="I98" s="390"/>
      <c r="J98" s="327"/>
      <c r="K98" s="327"/>
      <c r="L98" s="316">
        <f t="shared" si="12"/>
        <v>0</v>
      </c>
      <c r="M98" s="216"/>
      <c r="N98" s="217"/>
      <c r="O98" s="218">
        <f t="shared" si="13"/>
        <v>0</v>
      </c>
      <c r="P98" s="350"/>
      <c r="Q98" s="273"/>
      <c r="R98" s="360">
        <f t="shared" si="14"/>
        <v>0</v>
      </c>
      <c r="S98" s="220" t="str">
        <f t="shared" si="152"/>
        <v>X</v>
      </c>
      <c r="T98" s="328"/>
      <c r="U98" s="328"/>
      <c r="V98" s="254"/>
      <c r="W98" s="221"/>
      <c r="Y98" s="237"/>
      <c r="Z98" s="216">
        <f t="shared" si="153"/>
        <v>0</v>
      </c>
      <c r="AA98" s="216">
        <f t="shared" si="154"/>
        <v>0</v>
      </c>
      <c r="AB98" s="221" t="str">
        <f t="shared" si="155"/>
        <v>OK</v>
      </c>
      <c r="AD98" s="221"/>
      <c r="AE98" s="216">
        <f t="shared" si="156"/>
        <v>0</v>
      </c>
      <c r="AF98" s="216">
        <f t="shared" si="157"/>
        <v>0</v>
      </c>
      <c r="AG98" s="221" t="str">
        <f t="shared" si="158"/>
        <v>OK</v>
      </c>
      <c r="AI98" s="238"/>
      <c r="AK98" s="228" t="str">
        <f t="shared" si="159"/>
        <v/>
      </c>
      <c r="AL98" s="220" t="str">
        <f t="shared" si="10"/>
        <v/>
      </c>
      <c r="AN98" s="221" t="str">
        <f t="array" ref="AN98">IF(D98="","",INDEX(구분표!$I$2:$I$311, MATCH(1,(구분표!$E$2:$E$311='2추일출'!C98)*(구분표!$F$2:$F$311='2추일출'!D98)*(구분표!$G$2:$G$311='2추일출'!B98),0)))</f>
        <v/>
      </c>
      <c r="AP98" s="221"/>
    </row>
    <row r="99" spans="1:42" ht="79.5" hidden="1" customHeight="1">
      <c r="A99" s="377">
        <f>COUNTA($C$8:C99)-COUNTBLANK($C$8:C99)+4</f>
        <v>6</v>
      </c>
      <c r="B99" s="368" t="str">
        <f t="shared" si="151"/>
        <v/>
      </c>
      <c r="C99" s="367" t="str">
        <f>IF(D99="","",VLOOKUP(D99,구분표!$A$3:$C$215,3,))</f>
        <v/>
      </c>
      <c r="D99" s="388"/>
      <c r="E99" s="324"/>
      <c r="F99" s="324"/>
      <c r="G99" s="389"/>
      <c r="H99" s="324"/>
      <c r="I99" s="390"/>
      <c r="J99" s="327"/>
      <c r="K99" s="327"/>
      <c r="L99" s="316">
        <f t="shared" si="12"/>
        <v>0</v>
      </c>
      <c r="M99" s="216"/>
      <c r="N99" s="217"/>
      <c r="O99" s="218">
        <f t="shared" si="13"/>
        <v>0</v>
      </c>
      <c r="P99" s="350"/>
      <c r="Q99" s="273"/>
      <c r="R99" s="360">
        <f t="shared" si="14"/>
        <v>0</v>
      </c>
      <c r="S99" s="220" t="str">
        <f t="shared" si="152"/>
        <v>X</v>
      </c>
      <c r="T99" s="328"/>
      <c r="U99" s="328"/>
      <c r="V99" s="247"/>
      <c r="W99" s="221"/>
      <c r="Y99" s="237"/>
      <c r="Z99" s="216">
        <f t="shared" si="153"/>
        <v>0</v>
      </c>
      <c r="AA99" s="216">
        <f t="shared" si="154"/>
        <v>0</v>
      </c>
      <c r="AB99" s="221" t="str">
        <f t="shared" si="155"/>
        <v>OK</v>
      </c>
      <c r="AD99" s="221"/>
      <c r="AE99" s="216">
        <f t="shared" si="156"/>
        <v>0</v>
      </c>
      <c r="AF99" s="216">
        <f t="shared" si="157"/>
        <v>0</v>
      </c>
      <c r="AG99" s="221" t="str">
        <f t="shared" si="158"/>
        <v>OK</v>
      </c>
      <c r="AI99" s="238"/>
      <c r="AK99" s="319" t="str">
        <f t="shared" si="159"/>
        <v/>
      </c>
      <c r="AL99" s="220" t="str">
        <f t="shared" si="10"/>
        <v/>
      </c>
      <c r="AN99" s="221" t="str">
        <f t="array" ref="AN99">IF(D99="","",INDEX(구분표!$I$2:$I$311, MATCH(1,(구분표!$E$2:$E$311='2추일출'!C99)*(구분표!$F$2:$F$311='2추일출'!D99)*(구분표!$G$2:$G$311='2추일출'!B99),0)))</f>
        <v/>
      </c>
      <c r="AP99" s="221"/>
    </row>
    <row r="100" spans="1:42" ht="79.5" hidden="1" customHeight="1">
      <c r="A100" s="264">
        <f>COUNTA($C$8:C100)-COUNTBLANK($C$8:C100)+4</f>
        <v>6</v>
      </c>
      <c r="B100" s="368" t="str">
        <f t="shared" si="151"/>
        <v/>
      </c>
      <c r="C100" s="367" t="str">
        <f>IF(D100="","",VLOOKUP(D100,구분표!$A$3:$C$215,3,))</f>
        <v/>
      </c>
      <c r="D100" s="388"/>
      <c r="E100" s="324"/>
      <c r="F100" s="324"/>
      <c r="G100" s="389"/>
      <c r="H100" s="324"/>
      <c r="I100" s="390"/>
      <c r="J100" s="327"/>
      <c r="K100" s="327"/>
      <c r="L100" s="316">
        <f t="shared" si="12"/>
        <v>0</v>
      </c>
      <c r="M100" s="216"/>
      <c r="N100" s="217"/>
      <c r="O100" s="218">
        <f t="shared" si="13"/>
        <v>0</v>
      </c>
      <c r="P100" s="350"/>
      <c r="Q100" s="273"/>
      <c r="R100" s="360">
        <f t="shared" si="14"/>
        <v>0</v>
      </c>
      <c r="S100" s="220" t="str">
        <f t="shared" si="152"/>
        <v>X</v>
      </c>
      <c r="T100" s="328"/>
      <c r="U100" s="328"/>
      <c r="V100" s="254"/>
      <c r="W100" s="221"/>
      <c r="Y100" s="237"/>
      <c r="Z100" s="216">
        <f t="shared" si="153"/>
        <v>0</v>
      </c>
      <c r="AA100" s="216">
        <f t="shared" si="154"/>
        <v>0</v>
      </c>
      <c r="AB100" s="221" t="str">
        <f t="shared" si="155"/>
        <v>OK</v>
      </c>
      <c r="AD100" s="221"/>
      <c r="AE100" s="216">
        <f t="shared" si="156"/>
        <v>0</v>
      </c>
      <c r="AF100" s="216">
        <f t="shared" si="157"/>
        <v>0</v>
      </c>
      <c r="AG100" s="221" t="str">
        <f t="shared" si="158"/>
        <v>OK</v>
      </c>
      <c r="AI100" s="238"/>
      <c r="AK100" s="319" t="str">
        <f t="shared" si="159"/>
        <v/>
      </c>
      <c r="AL100" s="220" t="str">
        <f t="shared" si="10"/>
        <v/>
      </c>
      <c r="AN100" s="221" t="str">
        <f t="array" ref="AN100">IF(D100="","",INDEX(구분표!$I$2:$I$311, MATCH(1,(구분표!$E$2:$E$311='2추일출'!C100)*(구분표!$F$2:$F$311='2추일출'!D100)*(구분표!$G$2:$G$311='2추일출'!B100),0)))</f>
        <v/>
      </c>
      <c r="AP100" s="221"/>
    </row>
    <row r="101" spans="1:42" ht="79.5" hidden="1" customHeight="1">
      <c r="A101" s="264">
        <f>COUNTA($C$8:C101)-COUNTBLANK($C$8:C101)+4</f>
        <v>6</v>
      </c>
      <c r="B101" s="368" t="str">
        <f t="shared" si="151"/>
        <v/>
      </c>
      <c r="C101" s="367" t="str">
        <f>IF(D101="","",VLOOKUP(D101,구분표!$A$3:$C$215,3,))</f>
        <v/>
      </c>
      <c r="D101" s="388"/>
      <c r="E101" s="324"/>
      <c r="F101" s="324"/>
      <c r="G101" s="389"/>
      <c r="H101" s="324"/>
      <c r="I101" s="390"/>
      <c r="J101" s="327"/>
      <c r="K101" s="327"/>
      <c r="L101" s="316">
        <f t="shared" si="12"/>
        <v>0</v>
      </c>
      <c r="M101" s="216"/>
      <c r="N101" s="217"/>
      <c r="O101" s="218">
        <f t="shared" si="13"/>
        <v>0</v>
      </c>
      <c r="P101" s="350"/>
      <c r="Q101" s="273"/>
      <c r="R101" s="360">
        <f t="shared" si="14"/>
        <v>0</v>
      </c>
      <c r="S101" s="220" t="str">
        <f t="shared" si="152"/>
        <v>X</v>
      </c>
      <c r="T101" s="328"/>
      <c r="U101" s="328"/>
      <c r="V101" s="247"/>
      <c r="W101" s="221"/>
      <c r="Y101" s="237"/>
      <c r="Z101" s="216">
        <f t="shared" si="153"/>
        <v>0</v>
      </c>
      <c r="AA101" s="216">
        <f t="shared" si="154"/>
        <v>0</v>
      </c>
      <c r="AB101" s="221" t="str">
        <f t="shared" si="155"/>
        <v>OK</v>
      </c>
      <c r="AD101" s="221"/>
      <c r="AE101" s="216">
        <f t="shared" si="156"/>
        <v>0</v>
      </c>
      <c r="AF101" s="216">
        <f t="shared" si="157"/>
        <v>0</v>
      </c>
      <c r="AG101" s="221" t="str">
        <f t="shared" si="158"/>
        <v>OK</v>
      </c>
      <c r="AI101" s="238"/>
      <c r="AK101" s="319" t="str">
        <f t="shared" si="159"/>
        <v/>
      </c>
      <c r="AL101" s="220" t="str">
        <f t="shared" si="10"/>
        <v/>
      </c>
      <c r="AN101" s="221" t="str">
        <f t="array" ref="AN101">IF(D101="","",INDEX(구분표!$I$2:$I$311, MATCH(1,(구분표!$E$2:$E$311='2추일출'!C101)*(구분표!$F$2:$F$311='2추일출'!D101)*(구분표!$G$2:$G$311='2추일출'!B101),0)))</f>
        <v/>
      </c>
      <c r="AP101" s="221"/>
    </row>
    <row r="102" spans="1:42" ht="79.5" hidden="1" customHeight="1">
      <c r="A102" s="377">
        <f>COUNTA($C$8:C102)-COUNTBLANK($C$8:C102)+4</f>
        <v>6</v>
      </c>
      <c r="B102" s="368" t="str">
        <f t="shared" si="151"/>
        <v/>
      </c>
      <c r="C102" s="367" t="str">
        <f>IF(D102="","",VLOOKUP(D102,구분표!$A$3:$C$215,3,))</f>
        <v/>
      </c>
      <c r="D102" s="388"/>
      <c r="E102" s="324"/>
      <c r="F102" s="324"/>
      <c r="G102" s="389"/>
      <c r="H102" s="324"/>
      <c r="I102" s="390"/>
      <c r="J102" s="327"/>
      <c r="K102" s="327"/>
      <c r="L102" s="316">
        <f t="shared" si="12"/>
        <v>0</v>
      </c>
      <c r="M102" s="216"/>
      <c r="N102" s="217"/>
      <c r="O102" s="218">
        <f t="shared" si="13"/>
        <v>0</v>
      </c>
      <c r="P102" s="350"/>
      <c r="Q102" s="273"/>
      <c r="R102" s="360">
        <f t="shared" si="14"/>
        <v>0</v>
      </c>
      <c r="S102" s="220" t="str">
        <f t="shared" si="152"/>
        <v>X</v>
      </c>
      <c r="T102" s="328"/>
      <c r="U102" s="328"/>
      <c r="V102" s="254"/>
      <c r="W102" s="221"/>
      <c r="Y102" s="237"/>
      <c r="Z102" s="216">
        <f t="shared" si="153"/>
        <v>0</v>
      </c>
      <c r="AA102" s="216">
        <f t="shared" si="154"/>
        <v>0</v>
      </c>
      <c r="AB102" s="221" t="str">
        <f t="shared" si="155"/>
        <v>OK</v>
      </c>
      <c r="AD102" s="221"/>
      <c r="AE102" s="216">
        <f t="shared" si="156"/>
        <v>0</v>
      </c>
      <c r="AF102" s="216">
        <f t="shared" si="157"/>
        <v>0</v>
      </c>
      <c r="AG102" s="221" t="str">
        <f t="shared" si="158"/>
        <v>OK</v>
      </c>
      <c r="AI102" s="238"/>
      <c r="AK102" s="319" t="str">
        <f t="shared" si="159"/>
        <v/>
      </c>
      <c r="AL102" s="220" t="str">
        <f t="shared" si="10"/>
        <v/>
      </c>
      <c r="AN102" s="221" t="str">
        <f t="array" ref="AN102">IF(D102="","",INDEX(구분표!$I$2:$I$311, MATCH(1,(구분표!$E$2:$E$311='2추일출'!C102)*(구분표!$F$2:$F$311='2추일출'!D102)*(구분표!$G$2:$G$311='2추일출'!B102),0)))</f>
        <v/>
      </c>
      <c r="AP102" s="221"/>
    </row>
    <row r="103" spans="1:42" ht="79.5" hidden="1" customHeight="1">
      <c r="A103" s="264">
        <f>COUNTA($C$8:C103)-COUNTBLANK($C$8:C103)+4</f>
        <v>6</v>
      </c>
      <c r="B103" s="368" t="str">
        <f t="shared" si="151"/>
        <v/>
      </c>
      <c r="C103" s="367" t="str">
        <f>IF(D103="","",VLOOKUP(D103,구분표!$A$3:$C$215,3,))</f>
        <v/>
      </c>
      <c r="D103" s="388"/>
      <c r="E103" s="324"/>
      <c r="F103" s="324"/>
      <c r="G103" s="389"/>
      <c r="H103" s="324"/>
      <c r="I103" s="390"/>
      <c r="J103" s="327"/>
      <c r="K103" s="327"/>
      <c r="L103" s="316">
        <f t="shared" ref="L103:L107" si="162">J103-K103</f>
        <v>0</v>
      </c>
      <c r="M103" s="216"/>
      <c r="N103" s="217"/>
      <c r="O103" s="218">
        <f t="shared" ref="O103:O107" si="163">J103+M103+N103</f>
        <v>0</v>
      </c>
      <c r="P103" s="350"/>
      <c r="Q103" s="273"/>
      <c r="R103" s="360">
        <f t="shared" ref="R103:R107" si="164">J103+P103+Q103</f>
        <v>0</v>
      </c>
      <c r="S103" s="220" t="str">
        <f t="shared" si="152"/>
        <v>X</v>
      </c>
      <c r="T103" s="328"/>
      <c r="U103" s="328"/>
      <c r="V103" s="247"/>
      <c r="W103" s="221"/>
      <c r="Y103" s="237"/>
      <c r="Z103" s="216">
        <f t="shared" si="153"/>
        <v>0</v>
      </c>
      <c r="AA103" s="216">
        <f t="shared" si="154"/>
        <v>0</v>
      </c>
      <c r="AB103" s="221" t="str">
        <f t="shared" si="155"/>
        <v>OK</v>
      </c>
      <c r="AD103" s="221"/>
      <c r="AE103" s="216">
        <f t="shared" si="156"/>
        <v>0</v>
      </c>
      <c r="AF103" s="216">
        <f t="shared" si="157"/>
        <v>0</v>
      </c>
      <c r="AG103" s="221" t="str">
        <f t="shared" si="158"/>
        <v>OK</v>
      </c>
      <c r="AI103" s="238"/>
      <c r="AK103" s="319" t="str">
        <f t="shared" si="159"/>
        <v/>
      </c>
      <c r="AL103" s="220" t="str">
        <f t="shared" ref="AL103:AL107" si="165">IF(Y103="","",IF(AND(Y103="도비",AI103="세입없음"),"OK",IF(AND(Y103&lt;&gt;"도비",AI103&lt;&gt;""),"OK","@@")))</f>
        <v/>
      </c>
      <c r="AN103" s="221" t="str">
        <f t="array" ref="AN103">IF(D103="","",INDEX(구분표!$I$2:$I$311, MATCH(1,(구분표!$E$2:$E$311='2추일출'!C103)*(구분표!$F$2:$F$311='2추일출'!D103)*(구분표!$G$2:$G$311='2추일출'!B103),0)))</f>
        <v/>
      </c>
      <c r="AP103" s="221"/>
    </row>
    <row r="104" spans="1:42" ht="79.5" hidden="1" customHeight="1">
      <c r="A104" s="264">
        <f>COUNTA($C$8:C104)-COUNTBLANK($C$8:C104)+4</f>
        <v>6</v>
      </c>
      <c r="B104" s="368" t="str">
        <f t="shared" si="151"/>
        <v/>
      </c>
      <c r="C104" s="367" t="str">
        <f>IF(D104="","",VLOOKUP(D104,구분표!$A$3:$C$215,3,))</f>
        <v/>
      </c>
      <c r="D104" s="388"/>
      <c r="E104" s="324"/>
      <c r="F104" s="324"/>
      <c r="G104" s="389"/>
      <c r="H104" s="324"/>
      <c r="I104" s="390"/>
      <c r="J104" s="327"/>
      <c r="K104" s="327"/>
      <c r="L104" s="316">
        <f t="shared" si="162"/>
        <v>0</v>
      </c>
      <c r="M104" s="216"/>
      <c r="N104" s="217"/>
      <c r="O104" s="218">
        <f t="shared" si="163"/>
        <v>0</v>
      </c>
      <c r="P104" s="350"/>
      <c r="Q104" s="273"/>
      <c r="R104" s="360">
        <f t="shared" si="164"/>
        <v>0</v>
      </c>
      <c r="S104" s="220" t="str">
        <f t="shared" si="152"/>
        <v>X</v>
      </c>
      <c r="T104" s="328"/>
      <c r="U104" s="328"/>
      <c r="V104" s="254"/>
      <c r="W104" s="221"/>
      <c r="Y104" s="237"/>
      <c r="Z104" s="216">
        <f t="shared" si="153"/>
        <v>0</v>
      </c>
      <c r="AA104" s="216">
        <f t="shared" si="154"/>
        <v>0</v>
      </c>
      <c r="AB104" s="221" t="str">
        <f t="shared" si="155"/>
        <v>OK</v>
      </c>
      <c r="AD104" s="221"/>
      <c r="AE104" s="216">
        <f t="shared" si="156"/>
        <v>0</v>
      </c>
      <c r="AF104" s="216">
        <f t="shared" si="157"/>
        <v>0</v>
      </c>
      <c r="AG104" s="221" t="str">
        <f t="shared" si="158"/>
        <v>OK</v>
      </c>
      <c r="AI104" s="238"/>
      <c r="AK104" s="319" t="str">
        <f t="shared" si="159"/>
        <v/>
      </c>
      <c r="AL104" s="220" t="str">
        <f t="shared" si="165"/>
        <v/>
      </c>
      <c r="AN104" s="221" t="str">
        <f t="array" ref="AN104">IF(D104="","",INDEX(구분표!$I$2:$I$311, MATCH(1,(구분표!$E$2:$E$311='2추일출'!C104)*(구분표!$F$2:$F$311='2추일출'!D104)*(구분표!$G$2:$G$311='2추일출'!B104),0)))</f>
        <v/>
      </c>
      <c r="AP104" s="221"/>
    </row>
    <row r="105" spans="1:42" ht="79.5" hidden="1" customHeight="1">
      <c r="A105" s="264">
        <f>COUNTA($C$8:C105)-COUNTBLANK($C$8:C105)+4</f>
        <v>6</v>
      </c>
      <c r="B105" s="368" t="str">
        <f t="shared" si="151"/>
        <v/>
      </c>
      <c r="C105" s="367" t="str">
        <f>IF(D105="","",VLOOKUP(D105,구분표!$A$3:$C$215,3,))</f>
        <v/>
      </c>
      <c r="D105" s="388"/>
      <c r="E105" s="324"/>
      <c r="F105" s="324"/>
      <c r="G105" s="389"/>
      <c r="H105" s="324"/>
      <c r="I105" s="390"/>
      <c r="J105" s="327"/>
      <c r="K105" s="327"/>
      <c r="L105" s="316">
        <f t="shared" si="162"/>
        <v>0</v>
      </c>
      <c r="M105" s="216"/>
      <c r="N105" s="217"/>
      <c r="O105" s="218">
        <f t="shared" si="163"/>
        <v>0</v>
      </c>
      <c r="P105" s="350"/>
      <c r="Q105" s="273"/>
      <c r="R105" s="360">
        <f t="shared" si="164"/>
        <v>0</v>
      </c>
      <c r="S105" s="220" t="str">
        <f t="shared" si="152"/>
        <v>X</v>
      </c>
      <c r="T105" s="328"/>
      <c r="U105" s="328"/>
      <c r="V105" s="247"/>
      <c r="W105" s="221"/>
      <c r="Y105" s="237"/>
      <c r="Z105" s="216">
        <f t="shared" si="153"/>
        <v>0</v>
      </c>
      <c r="AA105" s="216">
        <f t="shared" si="154"/>
        <v>0</v>
      </c>
      <c r="AB105" s="221" t="str">
        <f t="shared" si="155"/>
        <v>OK</v>
      </c>
      <c r="AD105" s="221"/>
      <c r="AE105" s="216">
        <f t="shared" si="156"/>
        <v>0</v>
      </c>
      <c r="AF105" s="216">
        <f t="shared" si="157"/>
        <v>0</v>
      </c>
      <c r="AG105" s="221" t="str">
        <f t="shared" si="158"/>
        <v>OK</v>
      </c>
      <c r="AI105" s="238"/>
      <c r="AK105" s="319" t="str">
        <f t="shared" si="159"/>
        <v/>
      </c>
      <c r="AL105" s="220" t="str">
        <f t="shared" si="165"/>
        <v/>
      </c>
      <c r="AN105" s="221" t="str">
        <f t="array" ref="AN105">IF(D105="","",INDEX(구분표!$I$2:$I$311, MATCH(1,(구분표!$E$2:$E$311='2추일출'!C105)*(구분표!$F$2:$F$311='2추일출'!D105)*(구분표!$G$2:$G$311='2추일출'!B105),0)))</f>
        <v/>
      </c>
      <c r="AP105" s="221"/>
    </row>
    <row r="106" spans="1:42" ht="79.5" hidden="1" customHeight="1">
      <c r="A106" s="264">
        <f>COUNTA($C$8:C106)-COUNTBLANK($C$8:C106)+4</f>
        <v>6</v>
      </c>
      <c r="B106" s="368" t="str">
        <f t="shared" si="151"/>
        <v/>
      </c>
      <c r="C106" s="367" t="str">
        <f>IF(D106="","",VLOOKUP(D106,구분표!$A$3:$C$215,3,))</f>
        <v/>
      </c>
      <c r="D106" s="388"/>
      <c r="E106" s="324"/>
      <c r="F106" s="324"/>
      <c r="G106" s="389"/>
      <c r="H106" s="324"/>
      <c r="I106" s="390"/>
      <c r="J106" s="327"/>
      <c r="K106" s="327"/>
      <c r="L106" s="316">
        <f t="shared" si="162"/>
        <v>0</v>
      </c>
      <c r="M106" s="216"/>
      <c r="N106" s="217"/>
      <c r="O106" s="218">
        <f t="shared" si="163"/>
        <v>0</v>
      </c>
      <c r="P106" s="350"/>
      <c r="Q106" s="273"/>
      <c r="R106" s="360">
        <f t="shared" si="164"/>
        <v>0</v>
      </c>
      <c r="S106" s="220" t="str">
        <f t="shared" si="152"/>
        <v>X</v>
      </c>
      <c r="T106" s="328"/>
      <c r="U106" s="328"/>
      <c r="V106" s="254"/>
      <c r="W106" s="221"/>
      <c r="Y106" s="237"/>
      <c r="Z106" s="216">
        <f t="shared" si="153"/>
        <v>0</v>
      </c>
      <c r="AA106" s="216">
        <f t="shared" si="154"/>
        <v>0</v>
      </c>
      <c r="AB106" s="221" t="str">
        <f t="shared" si="155"/>
        <v>OK</v>
      </c>
      <c r="AD106" s="221"/>
      <c r="AE106" s="216">
        <f t="shared" si="156"/>
        <v>0</v>
      </c>
      <c r="AF106" s="216">
        <f t="shared" si="157"/>
        <v>0</v>
      </c>
      <c r="AG106" s="221" t="str">
        <f t="shared" si="158"/>
        <v>OK</v>
      </c>
      <c r="AI106" s="238"/>
      <c r="AK106" s="319" t="str">
        <f t="shared" si="159"/>
        <v/>
      </c>
      <c r="AL106" s="220" t="str">
        <f t="shared" si="165"/>
        <v/>
      </c>
      <c r="AN106" s="221" t="str">
        <f t="array" ref="AN106">IF(D106="","",INDEX(구분표!$I$2:$I$311, MATCH(1,(구분표!$E$2:$E$311='2추일출'!C106)*(구분표!$F$2:$F$311='2추일출'!D106)*(구분표!$G$2:$G$311='2추일출'!B106),0)))</f>
        <v/>
      </c>
      <c r="AP106" s="221"/>
    </row>
    <row r="107" spans="1:42" ht="79.5" hidden="1" customHeight="1">
      <c r="A107" s="377">
        <f>COUNTA($C$8:C107)-COUNTBLANK($C$8:C107)+4</f>
        <v>6</v>
      </c>
      <c r="B107" s="368" t="str">
        <f t="shared" si="151"/>
        <v/>
      </c>
      <c r="C107" s="367" t="str">
        <f>IF(D107="","",VLOOKUP(D107,구분표!$A$3:$C$215,3,))</f>
        <v/>
      </c>
      <c r="D107" s="388"/>
      <c r="E107" s="324"/>
      <c r="F107" s="324"/>
      <c r="G107" s="389"/>
      <c r="H107" s="324"/>
      <c r="I107" s="390"/>
      <c r="J107" s="327"/>
      <c r="K107" s="327"/>
      <c r="L107" s="316">
        <f t="shared" si="162"/>
        <v>0</v>
      </c>
      <c r="M107" s="216"/>
      <c r="N107" s="217"/>
      <c r="O107" s="218">
        <f t="shared" si="163"/>
        <v>0</v>
      </c>
      <c r="P107" s="350"/>
      <c r="Q107" s="273"/>
      <c r="R107" s="360">
        <f t="shared" si="164"/>
        <v>0</v>
      </c>
      <c r="S107" s="220" t="str">
        <f t="shared" si="152"/>
        <v>X</v>
      </c>
      <c r="T107" s="328"/>
      <c r="U107" s="328"/>
      <c r="V107" s="247"/>
      <c r="W107" s="221"/>
      <c r="Y107" s="237"/>
      <c r="Z107" s="216">
        <f t="shared" si="153"/>
        <v>0</v>
      </c>
      <c r="AA107" s="216">
        <f t="shared" si="154"/>
        <v>0</v>
      </c>
      <c r="AB107" s="221" t="str">
        <f t="shared" si="155"/>
        <v>OK</v>
      </c>
      <c r="AD107" s="221"/>
      <c r="AE107" s="216">
        <f t="shared" si="156"/>
        <v>0</v>
      </c>
      <c r="AF107" s="216">
        <f t="shared" si="157"/>
        <v>0</v>
      </c>
      <c r="AG107" s="221" t="str">
        <f t="shared" si="158"/>
        <v>OK</v>
      </c>
      <c r="AI107" s="238"/>
      <c r="AK107" s="319" t="str">
        <f t="shared" si="159"/>
        <v/>
      </c>
      <c r="AL107" s="220" t="str">
        <f t="shared" si="165"/>
        <v/>
      </c>
      <c r="AN107" s="221" t="str">
        <f t="array" ref="AN107">IF(D107="","",INDEX(구분표!$I$2:$I$311, MATCH(1,(구분표!$E$2:$E$311='2추일출'!C107)*(구분표!$F$2:$F$311='2추일출'!D107)*(구분표!$G$2:$G$311='2추일출'!B107),0)))</f>
        <v/>
      </c>
      <c r="AP107" s="221"/>
    </row>
    <row r="108" spans="1:42" ht="79.5" hidden="1" customHeight="1">
      <c r="A108" s="264">
        <f>COUNTA($C$8:C108)-COUNTBLANK($C$8:C108)+4</f>
        <v>6</v>
      </c>
      <c r="B108" s="368" t="str">
        <f t="shared" si="151"/>
        <v/>
      </c>
      <c r="C108" s="367" t="str">
        <f>IF(D108="","",VLOOKUP(D108,구분표!$A$3:$C$215,3,))</f>
        <v/>
      </c>
      <c r="D108" s="388"/>
      <c r="E108" s="324"/>
      <c r="F108" s="324"/>
      <c r="G108" s="389"/>
      <c r="H108" s="324"/>
      <c r="I108" s="390"/>
      <c r="J108" s="327"/>
      <c r="K108" s="327"/>
      <c r="L108" s="316">
        <f t="shared" si="12"/>
        <v>0</v>
      </c>
      <c r="M108" s="216"/>
      <c r="N108" s="217"/>
      <c r="O108" s="218">
        <f t="shared" si="13"/>
        <v>0</v>
      </c>
      <c r="P108" s="350"/>
      <c r="Q108" s="273"/>
      <c r="R108" s="360">
        <f t="shared" si="14"/>
        <v>0</v>
      </c>
      <c r="S108" s="220" t="str">
        <f t="shared" si="152"/>
        <v>X</v>
      </c>
      <c r="T108" s="328"/>
      <c r="U108" s="328"/>
      <c r="V108" s="254"/>
      <c r="W108" s="221"/>
      <c r="Y108" s="237"/>
      <c r="Z108" s="216">
        <f t="shared" si="153"/>
        <v>0</v>
      </c>
      <c r="AA108" s="216">
        <f t="shared" si="154"/>
        <v>0</v>
      </c>
      <c r="AB108" s="221" t="str">
        <f t="shared" si="155"/>
        <v>OK</v>
      </c>
      <c r="AD108" s="221"/>
      <c r="AE108" s="216">
        <f t="shared" si="156"/>
        <v>0</v>
      </c>
      <c r="AF108" s="216">
        <f t="shared" si="157"/>
        <v>0</v>
      </c>
      <c r="AG108" s="221" t="str">
        <f t="shared" si="158"/>
        <v>OK</v>
      </c>
      <c r="AI108" s="238"/>
      <c r="AK108" s="228" t="str">
        <f t="shared" si="159"/>
        <v/>
      </c>
      <c r="AL108" s="220" t="str">
        <f t="shared" si="10"/>
        <v/>
      </c>
      <c r="AN108" s="221" t="str">
        <f t="array" ref="AN108">IF(D108="","",INDEX(구분표!$I$2:$I$311, MATCH(1,(구분표!$E$2:$E$311='2추일출'!C108)*(구분표!$F$2:$F$311='2추일출'!D108)*(구분표!$G$2:$G$311='2추일출'!B108),0)))</f>
        <v/>
      </c>
      <c r="AP108" s="221"/>
    </row>
    <row r="109" spans="1:42" ht="79.5" hidden="1" customHeight="1">
      <c r="A109" s="264">
        <f>COUNTA($C$8:C109)-COUNTBLANK($C$8:C109)+4</f>
        <v>6</v>
      </c>
      <c r="B109" s="368" t="str">
        <f t="shared" si="151"/>
        <v/>
      </c>
      <c r="C109" s="367" t="str">
        <f>IF(D109="","",VLOOKUP(D109,구분표!$A$3:$C$215,3,))</f>
        <v/>
      </c>
      <c r="D109" s="388"/>
      <c r="E109" s="324"/>
      <c r="F109" s="324"/>
      <c r="G109" s="389"/>
      <c r="H109" s="324"/>
      <c r="I109" s="390"/>
      <c r="J109" s="327"/>
      <c r="K109" s="327"/>
      <c r="L109" s="316">
        <f t="shared" si="12"/>
        <v>0</v>
      </c>
      <c r="M109" s="216"/>
      <c r="N109" s="217"/>
      <c r="O109" s="218">
        <f t="shared" si="13"/>
        <v>0</v>
      </c>
      <c r="P109" s="350"/>
      <c r="Q109" s="273"/>
      <c r="R109" s="360">
        <f t="shared" si="14"/>
        <v>0</v>
      </c>
      <c r="S109" s="220" t="str">
        <f t="shared" si="152"/>
        <v>X</v>
      </c>
      <c r="T109" s="328"/>
      <c r="U109" s="328"/>
      <c r="V109" s="254"/>
      <c r="W109" s="221"/>
      <c r="Y109" s="237"/>
      <c r="Z109" s="216">
        <f t="shared" si="153"/>
        <v>0</v>
      </c>
      <c r="AA109" s="216">
        <f t="shared" si="154"/>
        <v>0</v>
      </c>
      <c r="AB109" s="221" t="str">
        <f t="shared" si="155"/>
        <v>OK</v>
      </c>
      <c r="AD109" s="221"/>
      <c r="AE109" s="216">
        <f t="shared" si="156"/>
        <v>0</v>
      </c>
      <c r="AF109" s="216">
        <f t="shared" si="157"/>
        <v>0</v>
      </c>
      <c r="AG109" s="221" t="str">
        <f t="shared" si="158"/>
        <v>OK</v>
      </c>
      <c r="AI109" s="238"/>
      <c r="AK109" s="228" t="str">
        <f t="shared" si="159"/>
        <v/>
      </c>
      <c r="AL109" s="220" t="str">
        <f t="shared" si="10"/>
        <v/>
      </c>
      <c r="AN109" s="221" t="str">
        <f t="array" ref="AN109">IF(D109="","",INDEX(구분표!$I$2:$I$311, MATCH(1,(구분표!$E$2:$E$311='2추일출'!C109)*(구분표!$F$2:$F$311='2추일출'!D109)*(구분표!$G$2:$G$311='2추일출'!B109),0)))</f>
        <v/>
      </c>
      <c r="AP109" s="221"/>
    </row>
    <row r="110" spans="1:42" ht="79.5" hidden="1" customHeight="1">
      <c r="A110" s="263"/>
      <c r="B110" s="230" t="s">
        <v>441</v>
      </c>
      <c r="C110" s="231"/>
      <c r="D110" s="232"/>
      <c r="E110" s="231"/>
      <c r="F110" s="241"/>
      <c r="G110" s="232"/>
      <c r="H110" s="231"/>
      <c r="I110" s="240"/>
      <c r="J110" s="332">
        <f t="shared" ref="J110:R110" si="166">SUBTOTAL(9,J111:J139)</f>
        <v>0</v>
      </c>
      <c r="K110" s="332">
        <f t="shared" si="166"/>
        <v>0</v>
      </c>
      <c r="L110" s="242">
        <f t="shared" si="166"/>
        <v>0</v>
      </c>
      <c r="M110" s="242">
        <f t="shared" si="166"/>
        <v>0</v>
      </c>
      <c r="N110" s="242">
        <f t="shared" si="166"/>
        <v>0</v>
      </c>
      <c r="O110" s="331">
        <f t="shared" si="166"/>
        <v>0</v>
      </c>
      <c r="P110" s="348">
        <f t="shared" si="166"/>
        <v>0</v>
      </c>
      <c r="Q110" s="242">
        <f t="shared" si="166"/>
        <v>0</v>
      </c>
      <c r="R110" s="349">
        <f t="shared" si="166"/>
        <v>0</v>
      </c>
      <c r="S110" s="243"/>
      <c r="T110" s="357"/>
      <c r="U110" s="357"/>
      <c r="V110" s="236"/>
      <c r="W110" s="221"/>
      <c r="Y110" s="237"/>
      <c r="Z110" s="216"/>
      <c r="AA110" s="216"/>
      <c r="AB110" s="221"/>
      <c r="AD110" s="221"/>
      <c r="AE110" s="216"/>
      <c r="AF110" s="216"/>
      <c r="AG110" s="221"/>
      <c r="AI110" s="238"/>
      <c r="AK110" s="228"/>
      <c r="AL110" s="220"/>
      <c r="AN110" s="221"/>
      <c r="AP110" s="221"/>
    </row>
    <row r="111" spans="1:42" ht="79.5" hidden="1" customHeight="1">
      <c r="A111" s="264">
        <f>COUNTA($C$8:C111)-COUNTBLANK($C$8:C111)+5</f>
        <v>6</v>
      </c>
      <c r="B111" s="368" t="str">
        <f>IF(C111="","",MID($B$110,2,7))</f>
        <v/>
      </c>
      <c r="C111" s="367" t="str">
        <f>IF(D111="","",VLOOKUP(D111,구분표!$A$3:$C$215,3,))</f>
        <v/>
      </c>
      <c r="D111" s="388"/>
      <c r="E111" s="324"/>
      <c r="F111" s="324"/>
      <c r="G111" s="389"/>
      <c r="H111" s="324"/>
      <c r="I111" s="390"/>
      <c r="J111" s="327"/>
      <c r="K111" s="327"/>
      <c r="L111" s="316">
        <f t="shared" si="12"/>
        <v>0</v>
      </c>
      <c r="M111" s="216"/>
      <c r="N111" s="217"/>
      <c r="O111" s="218">
        <f>J111+M111+N111</f>
        <v>0</v>
      </c>
      <c r="P111" s="350"/>
      <c r="Q111" s="273"/>
      <c r="R111" s="360">
        <f>J111+P111+Q111</f>
        <v>0</v>
      </c>
      <c r="S111" s="220" t="str">
        <f t="shared" ref="S111:S139" si="167">IF(AND((O111=0),(R111&gt;0)),"O",IF(AND((M111&lt;0),(O111-R111&lt;0)),"O","X"))</f>
        <v>X</v>
      </c>
      <c r="T111" s="323"/>
      <c r="U111" s="328"/>
      <c r="V111" s="254"/>
      <c r="W111" s="221"/>
      <c r="Y111" s="237"/>
      <c r="Z111" s="216">
        <f t="shared" ref="Z111:Z139" si="168">IF($Y111&lt;&gt;"도비",IF($W111="국도비","직접입력",SUM($M111:$N111)),)</f>
        <v>0</v>
      </c>
      <c r="AA111" s="216">
        <f t="shared" ref="AA111:AA139" si="169">IF($Y111="도비",SUM($M111:$N111),IF($W111="국도비","직접입력",SUM($M111:$N111)-$Z111))</f>
        <v>0</v>
      </c>
      <c r="AB111" s="221" t="str">
        <f t="shared" ref="AB111:AB139" si="170">IF(SUM($M111:$N111)=SUM($Z111:$AA111),"OK","검토")</f>
        <v>OK</v>
      </c>
      <c r="AD111" s="221"/>
      <c r="AE111" s="216">
        <f t="shared" ref="AE111:AE139" si="171">IF($Y111&lt;&gt;"도비",IF($W111="국도비","직접입력",SUM($P111:$Q111)),)</f>
        <v>0</v>
      </c>
      <c r="AF111" s="216">
        <f t="shared" ref="AF111:AF139" si="172">IF($Y111="도비",SUM(P111:Q111),IF($W111="국도비","직접입력",SUM(P111:Q111)-AE111))</f>
        <v>0</v>
      </c>
      <c r="AG111" s="221" t="str">
        <f t="shared" ref="AG111:AG139" si="173">IF(SUM(P111:Q111)=SUM(AE111:AF111),"OK","검토")</f>
        <v>OK</v>
      </c>
      <c r="AI111" s="238"/>
      <c r="AK111" s="228" t="str">
        <f t="shared" ref="AK111:AK139" si="174">IF(AI111="","",COUNTIF($AI$7:$AI$238,AI111))</f>
        <v/>
      </c>
      <c r="AL111" s="220" t="str">
        <f t="shared" si="10"/>
        <v/>
      </c>
      <c r="AN111" s="221" t="str">
        <f t="array" ref="AN111">IF(D111="","",INDEX(구분표!$I$2:$I$311, MATCH(1,(구분표!$E$2:$E$311='2추일출'!C111)*(구분표!$F$2:$F$311='2추일출'!D111)*(구분표!$G$2:$G$311='2추일출'!B111),0)))</f>
        <v/>
      </c>
      <c r="AP111" s="221"/>
    </row>
    <row r="112" spans="1:42" ht="79.5" hidden="1" customHeight="1">
      <c r="A112" s="264">
        <f>COUNTA($C$8:C112)-COUNTBLANK($C$8:C112)+5</f>
        <v>6</v>
      </c>
      <c r="B112" s="368" t="str">
        <f t="shared" ref="B112:B139" si="175">IF(C112="","",MID($B$110,2,7))</f>
        <v/>
      </c>
      <c r="C112" s="367" t="str">
        <f>IF(D112="","",VLOOKUP(D112,구분표!$A$3:$C$215,3,))</f>
        <v/>
      </c>
      <c r="D112" s="388"/>
      <c r="E112" s="324"/>
      <c r="F112" s="324"/>
      <c r="G112" s="389"/>
      <c r="H112" s="324"/>
      <c r="I112" s="391"/>
      <c r="J112" s="327"/>
      <c r="K112" s="327"/>
      <c r="L112" s="316">
        <f t="shared" si="12"/>
        <v>0</v>
      </c>
      <c r="M112" s="216"/>
      <c r="N112" s="217"/>
      <c r="O112" s="218">
        <f t="shared" si="13"/>
        <v>0</v>
      </c>
      <c r="P112" s="350"/>
      <c r="Q112" s="273"/>
      <c r="R112" s="360">
        <f t="shared" si="14"/>
        <v>0</v>
      </c>
      <c r="S112" s="220" t="str">
        <f t="shared" si="167"/>
        <v>X</v>
      </c>
      <c r="T112" s="323"/>
      <c r="U112" s="328"/>
      <c r="V112" s="254"/>
      <c r="W112" s="221"/>
      <c r="Y112" s="237"/>
      <c r="Z112" s="216">
        <f t="shared" si="168"/>
        <v>0</v>
      </c>
      <c r="AA112" s="216">
        <f t="shared" si="169"/>
        <v>0</v>
      </c>
      <c r="AB112" s="221" t="str">
        <f t="shared" si="170"/>
        <v>OK</v>
      </c>
      <c r="AD112" s="221"/>
      <c r="AE112" s="216">
        <f t="shared" si="171"/>
        <v>0</v>
      </c>
      <c r="AF112" s="216">
        <f t="shared" si="172"/>
        <v>0</v>
      </c>
      <c r="AG112" s="221" t="str">
        <f t="shared" si="173"/>
        <v>OK</v>
      </c>
      <c r="AI112" s="238"/>
      <c r="AK112" s="228" t="str">
        <f t="shared" si="174"/>
        <v/>
      </c>
      <c r="AL112" s="220" t="str">
        <f t="shared" si="10"/>
        <v/>
      </c>
      <c r="AN112" s="221" t="str">
        <f t="array" ref="AN112">IF(D112="","",INDEX(구분표!$I$2:$I$311, MATCH(1,(구분표!$E$2:$E$311='2추일출'!C112)*(구분표!$F$2:$F$311='2추일출'!D112)*(구분표!$G$2:$G$311='2추일출'!B112),0)))</f>
        <v/>
      </c>
      <c r="AP112" s="221"/>
    </row>
    <row r="113" spans="1:42" ht="79.5" hidden="1" customHeight="1">
      <c r="A113" s="264">
        <f>COUNTA($C$8:C113)-COUNTBLANK($C$8:C113)+5</f>
        <v>6</v>
      </c>
      <c r="B113" s="368" t="str">
        <f t="shared" si="175"/>
        <v/>
      </c>
      <c r="C113" s="367" t="str">
        <f>IF(D113="","",VLOOKUP(D113,구분표!$A$3:$C$215,3,))</f>
        <v/>
      </c>
      <c r="D113" s="388"/>
      <c r="E113" s="324"/>
      <c r="F113" s="324"/>
      <c r="G113" s="389"/>
      <c r="H113" s="324"/>
      <c r="I113" s="391"/>
      <c r="J113" s="327"/>
      <c r="K113" s="327"/>
      <c r="L113" s="316">
        <f t="shared" si="12"/>
        <v>0</v>
      </c>
      <c r="M113" s="216"/>
      <c r="N113" s="217"/>
      <c r="O113" s="218">
        <f t="shared" si="13"/>
        <v>0</v>
      </c>
      <c r="P113" s="350"/>
      <c r="Q113" s="273"/>
      <c r="R113" s="360">
        <f t="shared" si="14"/>
        <v>0</v>
      </c>
      <c r="S113" s="220" t="str">
        <f t="shared" si="167"/>
        <v>X</v>
      </c>
      <c r="T113" s="323"/>
      <c r="U113" s="328"/>
      <c r="V113" s="254"/>
      <c r="W113" s="221"/>
      <c r="Y113" s="237"/>
      <c r="Z113" s="216">
        <f t="shared" si="168"/>
        <v>0</v>
      </c>
      <c r="AA113" s="216">
        <f t="shared" si="169"/>
        <v>0</v>
      </c>
      <c r="AB113" s="221" t="str">
        <f t="shared" si="170"/>
        <v>OK</v>
      </c>
      <c r="AD113" s="221"/>
      <c r="AE113" s="216">
        <f t="shared" si="171"/>
        <v>0</v>
      </c>
      <c r="AF113" s="216">
        <f t="shared" si="172"/>
        <v>0</v>
      </c>
      <c r="AG113" s="221" t="str">
        <f t="shared" si="173"/>
        <v>OK</v>
      </c>
      <c r="AI113" s="238"/>
      <c r="AK113" s="228" t="str">
        <f t="shared" si="174"/>
        <v/>
      </c>
      <c r="AL113" s="220" t="str">
        <f t="shared" si="10"/>
        <v/>
      </c>
      <c r="AN113" s="221" t="str">
        <f t="array" ref="AN113">IF(D113="","",INDEX(구분표!$I$2:$I$311, MATCH(1,(구분표!$E$2:$E$311='2추일출'!C113)*(구분표!$F$2:$F$311='2추일출'!D113)*(구분표!$G$2:$G$311='2추일출'!B113),0)))</f>
        <v/>
      </c>
      <c r="AP113" s="221"/>
    </row>
    <row r="114" spans="1:42" ht="79.5" hidden="1" customHeight="1">
      <c r="A114" s="264">
        <f>COUNTA($C$8:C114)-COUNTBLANK($C$8:C114)+5</f>
        <v>6</v>
      </c>
      <c r="B114" s="368" t="str">
        <f t="shared" si="175"/>
        <v/>
      </c>
      <c r="C114" s="367" t="str">
        <f>IF(D114="","",VLOOKUP(D114,구분표!$A$3:$C$215,3,))</f>
        <v/>
      </c>
      <c r="D114" s="388"/>
      <c r="E114" s="324"/>
      <c r="F114" s="324"/>
      <c r="G114" s="389"/>
      <c r="H114" s="324"/>
      <c r="I114" s="391"/>
      <c r="J114" s="327"/>
      <c r="K114" s="327"/>
      <c r="L114" s="316">
        <f t="shared" si="12"/>
        <v>0</v>
      </c>
      <c r="M114" s="216"/>
      <c r="N114" s="217"/>
      <c r="O114" s="218">
        <f t="shared" si="13"/>
        <v>0</v>
      </c>
      <c r="P114" s="350"/>
      <c r="Q114" s="273"/>
      <c r="R114" s="360">
        <f t="shared" si="14"/>
        <v>0</v>
      </c>
      <c r="S114" s="220" t="str">
        <f t="shared" si="167"/>
        <v>X</v>
      </c>
      <c r="T114" s="323"/>
      <c r="U114" s="328"/>
      <c r="V114" s="254"/>
      <c r="W114" s="221"/>
      <c r="Y114" s="237"/>
      <c r="Z114" s="216">
        <f t="shared" si="168"/>
        <v>0</v>
      </c>
      <c r="AA114" s="216">
        <f t="shared" si="169"/>
        <v>0</v>
      </c>
      <c r="AB114" s="221" t="str">
        <f t="shared" si="170"/>
        <v>OK</v>
      </c>
      <c r="AD114" s="221"/>
      <c r="AE114" s="216">
        <f t="shared" si="171"/>
        <v>0</v>
      </c>
      <c r="AF114" s="216">
        <f t="shared" si="172"/>
        <v>0</v>
      </c>
      <c r="AG114" s="221" t="str">
        <f t="shared" si="173"/>
        <v>OK</v>
      </c>
      <c r="AI114" s="238"/>
      <c r="AK114" s="228" t="str">
        <f t="shared" si="174"/>
        <v/>
      </c>
      <c r="AL114" s="220" t="str">
        <f t="shared" si="10"/>
        <v/>
      </c>
      <c r="AN114" s="221" t="str">
        <f t="array" ref="AN114">IF(D114="","",INDEX(구분표!$I$2:$I$311, MATCH(1,(구분표!$E$2:$E$311='2추일출'!C114)*(구분표!$F$2:$F$311='2추일출'!D114)*(구분표!$G$2:$G$311='2추일출'!B114),0)))</f>
        <v/>
      </c>
      <c r="AP114" s="221"/>
    </row>
    <row r="115" spans="1:42" ht="79.5" hidden="1" customHeight="1">
      <c r="A115" s="264">
        <f>COUNTA($C$8:C115)-COUNTBLANK($C$8:C115)+5</f>
        <v>6</v>
      </c>
      <c r="B115" s="368" t="str">
        <f t="shared" si="175"/>
        <v/>
      </c>
      <c r="C115" s="367" t="str">
        <f>IF(D115="","",VLOOKUP(D115,구분표!$A$3:$C$215,3,))</f>
        <v/>
      </c>
      <c r="D115" s="388"/>
      <c r="E115" s="324"/>
      <c r="F115" s="324"/>
      <c r="G115" s="389"/>
      <c r="H115" s="324"/>
      <c r="I115" s="391"/>
      <c r="J115" s="327"/>
      <c r="K115" s="327"/>
      <c r="L115" s="316">
        <f t="shared" si="12"/>
        <v>0</v>
      </c>
      <c r="M115" s="216"/>
      <c r="N115" s="217"/>
      <c r="O115" s="218">
        <f t="shared" si="13"/>
        <v>0</v>
      </c>
      <c r="P115" s="350"/>
      <c r="Q115" s="273"/>
      <c r="R115" s="360">
        <f t="shared" si="14"/>
        <v>0</v>
      </c>
      <c r="S115" s="220" t="str">
        <f t="shared" si="167"/>
        <v>X</v>
      </c>
      <c r="T115" s="323"/>
      <c r="U115" s="328"/>
      <c r="V115" s="254"/>
      <c r="W115" s="221"/>
      <c r="Y115" s="237"/>
      <c r="Z115" s="216">
        <f t="shared" si="168"/>
        <v>0</v>
      </c>
      <c r="AA115" s="216">
        <f t="shared" si="169"/>
        <v>0</v>
      </c>
      <c r="AB115" s="221" t="str">
        <f t="shared" si="170"/>
        <v>OK</v>
      </c>
      <c r="AD115" s="221"/>
      <c r="AE115" s="216">
        <f t="shared" si="171"/>
        <v>0</v>
      </c>
      <c r="AF115" s="216">
        <f t="shared" si="172"/>
        <v>0</v>
      </c>
      <c r="AG115" s="221" t="str">
        <f t="shared" si="173"/>
        <v>OK</v>
      </c>
      <c r="AI115" s="238"/>
      <c r="AK115" s="228" t="str">
        <f t="shared" si="174"/>
        <v/>
      </c>
      <c r="AL115" s="220" t="str">
        <f t="shared" si="10"/>
        <v/>
      </c>
      <c r="AN115" s="221" t="str">
        <f t="array" ref="AN115">IF(D115="","",INDEX(구분표!$I$2:$I$311, MATCH(1,(구분표!$E$2:$E$311='2추일출'!C115)*(구분표!$F$2:$F$311='2추일출'!D115)*(구분표!$G$2:$G$311='2추일출'!B115),0)))</f>
        <v/>
      </c>
      <c r="AP115" s="221"/>
    </row>
    <row r="116" spans="1:42" ht="79.5" hidden="1" customHeight="1">
      <c r="A116" s="264">
        <f>COUNTA($C$8:C116)-COUNTBLANK($C$8:C116)+5</f>
        <v>6</v>
      </c>
      <c r="B116" s="368" t="str">
        <f t="shared" si="175"/>
        <v/>
      </c>
      <c r="C116" s="367" t="str">
        <f>IF(D116="","",VLOOKUP(D116,구분표!$A$3:$C$215,3,))</f>
        <v/>
      </c>
      <c r="D116" s="388"/>
      <c r="E116" s="324"/>
      <c r="F116" s="324"/>
      <c r="G116" s="389"/>
      <c r="H116" s="324"/>
      <c r="I116" s="391"/>
      <c r="J116" s="327"/>
      <c r="K116" s="327"/>
      <c r="L116" s="316">
        <f t="shared" si="12"/>
        <v>0</v>
      </c>
      <c r="M116" s="216"/>
      <c r="N116" s="217"/>
      <c r="O116" s="218">
        <f t="shared" si="13"/>
        <v>0</v>
      </c>
      <c r="P116" s="351"/>
      <c r="Q116" s="216"/>
      <c r="R116" s="360">
        <f t="shared" si="14"/>
        <v>0</v>
      </c>
      <c r="S116" s="220" t="str">
        <f t="shared" si="167"/>
        <v>X</v>
      </c>
      <c r="T116" s="323"/>
      <c r="U116" s="328"/>
      <c r="V116" s="246"/>
      <c r="W116" s="221"/>
      <c r="Y116" s="237"/>
      <c r="Z116" s="216">
        <f t="shared" si="168"/>
        <v>0</v>
      </c>
      <c r="AA116" s="216">
        <f t="shared" si="169"/>
        <v>0</v>
      </c>
      <c r="AB116" s="221" t="str">
        <f t="shared" si="170"/>
        <v>OK</v>
      </c>
      <c r="AD116" s="221"/>
      <c r="AE116" s="216">
        <f t="shared" si="171"/>
        <v>0</v>
      </c>
      <c r="AF116" s="216">
        <f t="shared" si="172"/>
        <v>0</v>
      </c>
      <c r="AG116" s="221" t="str">
        <f t="shared" si="173"/>
        <v>OK</v>
      </c>
      <c r="AI116" s="238"/>
      <c r="AK116" s="228" t="str">
        <f t="shared" si="174"/>
        <v/>
      </c>
      <c r="AL116" s="220" t="str">
        <f t="shared" si="10"/>
        <v/>
      </c>
      <c r="AN116" s="221" t="str">
        <f t="array" ref="AN116">IF(D116="","",INDEX(구분표!$I$2:$I$311, MATCH(1,(구분표!$E$2:$E$311='2추일출'!C116)*(구분표!$F$2:$F$311='2추일출'!D116)*(구분표!$G$2:$G$311='2추일출'!B116),0)))</f>
        <v/>
      </c>
      <c r="AP116" s="221"/>
    </row>
    <row r="117" spans="1:42" ht="79.5" hidden="1" customHeight="1">
      <c r="A117" s="264">
        <f>COUNTA($C$8:C117)-COUNTBLANK($C$8:C117)+5</f>
        <v>6</v>
      </c>
      <c r="B117" s="368" t="str">
        <f t="shared" si="175"/>
        <v/>
      </c>
      <c r="C117" s="367" t="str">
        <f>IF(D117="","",VLOOKUP(D117,구분표!$A$3:$C$215,3,))</f>
        <v/>
      </c>
      <c r="D117" s="388"/>
      <c r="E117" s="324"/>
      <c r="F117" s="324"/>
      <c r="G117" s="389"/>
      <c r="H117" s="324"/>
      <c r="I117" s="392"/>
      <c r="J117" s="327"/>
      <c r="K117" s="327"/>
      <c r="L117" s="316">
        <f t="shared" si="12"/>
        <v>0</v>
      </c>
      <c r="M117" s="216"/>
      <c r="N117" s="217"/>
      <c r="O117" s="218">
        <f t="shared" si="13"/>
        <v>0</v>
      </c>
      <c r="P117" s="351"/>
      <c r="Q117" s="216"/>
      <c r="R117" s="360">
        <f t="shared" si="14"/>
        <v>0</v>
      </c>
      <c r="S117" s="220" t="str">
        <f t="shared" si="167"/>
        <v>X</v>
      </c>
      <c r="T117" s="323"/>
      <c r="U117" s="328"/>
      <c r="V117" s="246"/>
      <c r="W117" s="221"/>
      <c r="Y117" s="237"/>
      <c r="Z117" s="216">
        <f t="shared" si="168"/>
        <v>0</v>
      </c>
      <c r="AA117" s="216">
        <f t="shared" si="169"/>
        <v>0</v>
      </c>
      <c r="AB117" s="221" t="str">
        <f t="shared" si="170"/>
        <v>OK</v>
      </c>
      <c r="AD117" s="221"/>
      <c r="AE117" s="216">
        <f t="shared" si="171"/>
        <v>0</v>
      </c>
      <c r="AF117" s="216">
        <f t="shared" si="172"/>
        <v>0</v>
      </c>
      <c r="AG117" s="221" t="str">
        <f t="shared" si="173"/>
        <v>OK</v>
      </c>
      <c r="AI117" s="238"/>
      <c r="AK117" s="228" t="str">
        <f t="shared" si="174"/>
        <v/>
      </c>
      <c r="AL117" s="220" t="str">
        <f t="shared" si="10"/>
        <v/>
      </c>
      <c r="AN117" s="221" t="str">
        <f t="array" ref="AN117">IF(D117="","",INDEX(구분표!$I$2:$I$311, MATCH(1,(구분표!$E$2:$E$311='2추일출'!C117)*(구분표!$F$2:$F$311='2추일출'!D117)*(구분표!$G$2:$G$311='2추일출'!B117),0)))</f>
        <v/>
      </c>
      <c r="AP117" s="221"/>
    </row>
    <row r="118" spans="1:42" ht="79.5" hidden="1" customHeight="1">
      <c r="A118" s="264">
        <f>COUNTA($C$8:C118)-COUNTBLANK($C$8:C118)+5</f>
        <v>6</v>
      </c>
      <c r="B118" s="368" t="str">
        <f t="shared" si="175"/>
        <v/>
      </c>
      <c r="C118" s="367" t="str">
        <f>IF(D118="","",VLOOKUP(D118,구분표!$A$3:$C$215,3,))</f>
        <v/>
      </c>
      <c r="D118" s="388"/>
      <c r="E118" s="324"/>
      <c r="F118" s="324"/>
      <c r="G118" s="389"/>
      <c r="H118" s="324"/>
      <c r="I118" s="390"/>
      <c r="J118" s="327"/>
      <c r="K118" s="327"/>
      <c r="L118" s="316">
        <f t="shared" si="12"/>
        <v>0</v>
      </c>
      <c r="M118" s="216"/>
      <c r="N118" s="217"/>
      <c r="O118" s="218">
        <f t="shared" si="13"/>
        <v>0</v>
      </c>
      <c r="P118" s="350"/>
      <c r="Q118" s="273"/>
      <c r="R118" s="360">
        <f t="shared" si="14"/>
        <v>0</v>
      </c>
      <c r="S118" s="220" t="str">
        <f t="shared" si="167"/>
        <v>X</v>
      </c>
      <c r="T118" s="328"/>
      <c r="U118" s="328"/>
      <c r="V118" s="254"/>
      <c r="W118" s="221"/>
      <c r="Y118" s="237"/>
      <c r="Z118" s="216">
        <f t="shared" si="168"/>
        <v>0</v>
      </c>
      <c r="AA118" s="216">
        <f t="shared" si="169"/>
        <v>0</v>
      </c>
      <c r="AB118" s="221" t="str">
        <f t="shared" si="170"/>
        <v>OK</v>
      </c>
      <c r="AD118" s="221"/>
      <c r="AE118" s="216">
        <f t="shared" si="171"/>
        <v>0</v>
      </c>
      <c r="AF118" s="216">
        <f t="shared" si="172"/>
        <v>0</v>
      </c>
      <c r="AG118" s="221" t="str">
        <f t="shared" si="173"/>
        <v>OK</v>
      </c>
      <c r="AI118" s="238"/>
      <c r="AK118" s="319" t="str">
        <f t="shared" si="174"/>
        <v/>
      </c>
      <c r="AL118" s="220" t="str">
        <f t="shared" si="10"/>
        <v/>
      </c>
      <c r="AN118" s="221" t="str">
        <f t="array" ref="AN118">IF(D118="","",INDEX(구분표!$I$2:$I$311, MATCH(1,(구분표!$E$2:$E$311='2추일출'!C118)*(구분표!$F$2:$F$311='2추일출'!D118)*(구분표!$G$2:$G$311='2추일출'!B118),0)))</f>
        <v/>
      </c>
      <c r="AP118" s="221"/>
    </row>
    <row r="119" spans="1:42" ht="79.5" hidden="1" customHeight="1">
      <c r="A119" s="264">
        <f>COUNTA($C$8:C119)-COUNTBLANK($C$8:C119)+5</f>
        <v>6</v>
      </c>
      <c r="B119" s="368" t="str">
        <f t="shared" si="175"/>
        <v/>
      </c>
      <c r="C119" s="367" t="str">
        <f>IF(D119="","",VLOOKUP(D119,구분표!$A$3:$C$215,3,))</f>
        <v/>
      </c>
      <c r="D119" s="388"/>
      <c r="E119" s="324"/>
      <c r="F119" s="324"/>
      <c r="G119" s="389"/>
      <c r="H119" s="324"/>
      <c r="I119" s="390"/>
      <c r="J119" s="327"/>
      <c r="K119" s="327"/>
      <c r="L119" s="316">
        <f t="shared" si="12"/>
        <v>0</v>
      </c>
      <c r="M119" s="216"/>
      <c r="N119" s="217"/>
      <c r="O119" s="218">
        <f t="shared" si="13"/>
        <v>0</v>
      </c>
      <c r="P119" s="350"/>
      <c r="Q119" s="273"/>
      <c r="R119" s="360">
        <f t="shared" si="14"/>
        <v>0</v>
      </c>
      <c r="S119" s="220" t="str">
        <f t="shared" si="167"/>
        <v>X</v>
      </c>
      <c r="T119" s="328"/>
      <c r="U119" s="328"/>
      <c r="V119" s="254"/>
      <c r="W119" s="221"/>
      <c r="Y119" s="237"/>
      <c r="Z119" s="216">
        <f t="shared" si="168"/>
        <v>0</v>
      </c>
      <c r="AA119" s="216">
        <f t="shared" si="169"/>
        <v>0</v>
      </c>
      <c r="AB119" s="221" t="str">
        <f t="shared" si="170"/>
        <v>OK</v>
      </c>
      <c r="AD119" s="221"/>
      <c r="AE119" s="216">
        <f t="shared" si="171"/>
        <v>0</v>
      </c>
      <c r="AF119" s="216">
        <f t="shared" si="172"/>
        <v>0</v>
      </c>
      <c r="AG119" s="221" t="str">
        <f t="shared" si="173"/>
        <v>OK</v>
      </c>
      <c r="AI119" s="238"/>
      <c r="AK119" s="319" t="str">
        <f t="shared" si="174"/>
        <v/>
      </c>
      <c r="AL119" s="220" t="str">
        <f t="shared" si="10"/>
        <v/>
      </c>
      <c r="AN119" s="221" t="str">
        <f t="array" ref="AN119">IF(D119="","",INDEX(구분표!$I$2:$I$311, MATCH(1,(구분표!$E$2:$E$311='2추일출'!C119)*(구분표!$F$2:$F$311='2추일출'!D119)*(구분표!$G$2:$G$311='2추일출'!B119),0)))</f>
        <v/>
      </c>
      <c r="AP119" s="221"/>
    </row>
    <row r="120" spans="1:42" ht="79.5" hidden="1" customHeight="1">
      <c r="A120" s="377">
        <f>COUNTA($C$8:C120)-COUNTBLANK($C$8:C120)+5</f>
        <v>6</v>
      </c>
      <c r="B120" s="368" t="str">
        <f t="shared" si="175"/>
        <v/>
      </c>
      <c r="C120" s="367" t="str">
        <f>IF(D120="","",VLOOKUP(D120,구분표!$A$3:$C$215,3,))</f>
        <v/>
      </c>
      <c r="D120" s="388"/>
      <c r="E120" s="324"/>
      <c r="F120" s="324"/>
      <c r="G120" s="389"/>
      <c r="H120" s="324"/>
      <c r="I120" s="390"/>
      <c r="J120" s="327"/>
      <c r="K120" s="327"/>
      <c r="L120" s="316">
        <f t="shared" ref="L120:L121" si="176">J120-K120</f>
        <v>0</v>
      </c>
      <c r="M120" s="216"/>
      <c r="N120" s="217"/>
      <c r="O120" s="218">
        <f t="shared" ref="O120:O121" si="177">J120+M120+N120</f>
        <v>0</v>
      </c>
      <c r="P120" s="350"/>
      <c r="Q120" s="273"/>
      <c r="R120" s="360">
        <f t="shared" ref="R120:R121" si="178">J120+P120+Q120</f>
        <v>0</v>
      </c>
      <c r="S120" s="220" t="str">
        <f t="shared" si="167"/>
        <v>X</v>
      </c>
      <c r="T120" s="328"/>
      <c r="U120" s="328"/>
      <c r="V120" s="254"/>
      <c r="W120" s="221"/>
      <c r="Y120" s="237"/>
      <c r="Z120" s="216">
        <f t="shared" si="168"/>
        <v>0</v>
      </c>
      <c r="AA120" s="216">
        <f t="shared" si="169"/>
        <v>0</v>
      </c>
      <c r="AB120" s="221" t="str">
        <f t="shared" si="170"/>
        <v>OK</v>
      </c>
      <c r="AD120" s="221"/>
      <c r="AE120" s="216">
        <f t="shared" si="171"/>
        <v>0</v>
      </c>
      <c r="AF120" s="216">
        <f t="shared" si="172"/>
        <v>0</v>
      </c>
      <c r="AG120" s="221" t="str">
        <f t="shared" si="173"/>
        <v>OK</v>
      </c>
      <c r="AI120" s="238"/>
      <c r="AK120" s="319" t="str">
        <f t="shared" si="174"/>
        <v/>
      </c>
      <c r="AL120" s="220" t="str">
        <f t="shared" ref="AL120:AL121" si="179">IF(Y120="","",IF(AND(Y120="도비",AI120="세입없음"),"OK",IF(AND(Y120&lt;&gt;"도비",AI120&lt;&gt;""),"OK","@@")))</f>
        <v/>
      </c>
      <c r="AN120" s="221" t="str">
        <f t="array" ref="AN120">IF(D120="","",INDEX(구분표!$I$2:$I$311, MATCH(1,(구분표!$E$2:$E$311='2추일출'!C120)*(구분표!$F$2:$F$311='2추일출'!D120)*(구분표!$G$2:$G$311='2추일출'!B120),0)))</f>
        <v/>
      </c>
      <c r="AP120" s="221"/>
    </row>
    <row r="121" spans="1:42" ht="79.5" hidden="1" customHeight="1">
      <c r="A121" s="264">
        <f>COUNTA($C$8:C121)-COUNTBLANK($C$8:C121)+5</f>
        <v>6</v>
      </c>
      <c r="B121" s="368" t="str">
        <f t="shared" si="175"/>
        <v/>
      </c>
      <c r="C121" s="367" t="str">
        <f>IF(D121="","",VLOOKUP(D121,구분표!$A$3:$C$215,3,))</f>
        <v/>
      </c>
      <c r="D121" s="388"/>
      <c r="E121" s="324"/>
      <c r="F121" s="324"/>
      <c r="G121" s="389"/>
      <c r="H121" s="324"/>
      <c r="I121" s="390"/>
      <c r="J121" s="327"/>
      <c r="K121" s="327"/>
      <c r="L121" s="316">
        <f t="shared" si="176"/>
        <v>0</v>
      </c>
      <c r="M121" s="216"/>
      <c r="N121" s="217"/>
      <c r="O121" s="218">
        <f t="shared" si="177"/>
        <v>0</v>
      </c>
      <c r="P121" s="350"/>
      <c r="Q121" s="273"/>
      <c r="R121" s="360">
        <f t="shared" si="178"/>
        <v>0</v>
      </c>
      <c r="S121" s="220" t="str">
        <f t="shared" si="167"/>
        <v>X</v>
      </c>
      <c r="T121" s="328"/>
      <c r="U121" s="328"/>
      <c r="V121" s="254"/>
      <c r="W121" s="221"/>
      <c r="Y121" s="237"/>
      <c r="Z121" s="216">
        <f t="shared" si="168"/>
        <v>0</v>
      </c>
      <c r="AA121" s="216">
        <f t="shared" si="169"/>
        <v>0</v>
      </c>
      <c r="AB121" s="221" t="str">
        <f t="shared" si="170"/>
        <v>OK</v>
      </c>
      <c r="AD121" s="221"/>
      <c r="AE121" s="216">
        <f t="shared" si="171"/>
        <v>0</v>
      </c>
      <c r="AF121" s="216">
        <f t="shared" si="172"/>
        <v>0</v>
      </c>
      <c r="AG121" s="221" t="str">
        <f t="shared" si="173"/>
        <v>OK</v>
      </c>
      <c r="AI121" s="238"/>
      <c r="AK121" s="319" t="str">
        <f t="shared" si="174"/>
        <v/>
      </c>
      <c r="AL121" s="220" t="str">
        <f t="shared" si="179"/>
        <v/>
      </c>
      <c r="AN121" s="221" t="str">
        <f t="array" ref="AN121">IF(D121="","",INDEX(구분표!$I$2:$I$311, MATCH(1,(구분표!$E$2:$E$311='2추일출'!C121)*(구분표!$F$2:$F$311='2추일출'!D121)*(구분표!$G$2:$G$311='2추일출'!B121),0)))</f>
        <v/>
      </c>
      <c r="AP121" s="221"/>
    </row>
    <row r="122" spans="1:42" ht="79.5" hidden="1" customHeight="1">
      <c r="A122" s="264">
        <f>COUNTA($C$8:C122)-COUNTBLANK($C$8:C122)+5</f>
        <v>6</v>
      </c>
      <c r="B122" s="368" t="str">
        <f t="shared" si="175"/>
        <v/>
      </c>
      <c r="C122" s="367" t="str">
        <f>IF(D122="","",VLOOKUP(D122,구분표!$A$3:$C$215,3,))</f>
        <v/>
      </c>
      <c r="D122" s="388"/>
      <c r="E122" s="324"/>
      <c r="F122" s="324"/>
      <c r="G122" s="389"/>
      <c r="H122" s="324"/>
      <c r="I122" s="390"/>
      <c r="J122" s="327"/>
      <c r="K122" s="327"/>
      <c r="L122" s="316">
        <f t="shared" ref="L122:L133" si="180">J122-K122</f>
        <v>0</v>
      </c>
      <c r="M122" s="216"/>
      <c r="N122" s="217"/>
      <c r="O122" s="218">
        <f t="shared" ref="O122:O133" si="181">J122+M122+N122</f>
        <v>0</v>
      </c>
      <c r="P122" s="350"/>
      <c r="Q122" s="273"/>
      <c r="R122" s="360">
        <f t="shared" ref="R122:R133" si="182">J122+P122+Q122</f>
        <v>0</v>
      </c>
      <c r="S122" s="220" t="str">
        <f t="shared" si="167"/>
        <v>X</v>
      </c>
      <c r="T122" s="328"/>
      <c r="U122" s="328"/>
      <c r="V122" s="254"/>
      <c r="W122" s="221"/>
      <c r="Y122" s="237"/>
      <c r="Z122" s="216">
        <f t="shared" si="168"/>
        <v>0</v>
      </c>
      <c r="AA122" s="216">
        <f t="shared" si="169"/>
        <v>0</v>
      </c>
      <c r="AB122" s="221" t="str">
        <f t="shared" si="170"/>
        <v>OK</v>
      </c>
      <c r="AD122" s="221"/>
      <c r="AE122" s="216">
        <f t="shared" si="171"/>
        <v>0</v>
      </c>
      <c r="AF122" s="216">
        <f t="shared" si="172"/>
        <v>0</v>
      </c>
      <c r="AG122" s="221" t="str">
        <f t="shared" si="173"/>
        <v>OK</v>
      </c>
      <c r="AI122" s="238"/>
      <c r="AK122" s="319" t="str">
        <f t="shared" si="174"/>
        <v/>
      </c>
      <c r="AL122" s="220" t="str">
        <f t="shared" ref="AL122:AL133" si="183">IF(Y122="","",IF(AND(Y122="도비",AI122="세입없음"),"OK",IF(AND(Y122&lt;&gt;"도비",AI122&lt;&gt;""),"OK","@@")))</f>
        <v/>
      </c>
      <c r="AN122" s="221" t="str">
        <f t="array" ref="AN122">IF(D122="","",INDEX(구분표!$I$2:$I$311, MATCH(1,(구분표!$E$2:$E$311='2추일출'!C122)*(구분표!$F$2:$F$311='2추일출'!D122)*(구분표!$G$2:$G$311='2추일출'!B122),0)))</f>
        <v/>
      </c>
      <c r="AP122" s="221"/>
    </row>
    <row r="123" spans="1:42" ht="79.5" hidden="1" customHeight="1">
      <c r="A123" s="264">
        <f>COUNTA($C$8:C123)-COUNTBLANK($C$8:C123)+5</f>
        <v>6</v>
      </c>
      <c r="B123" s="368" t="str">
        <f t="shared" si="175"/>
        <v/>
      </c>
      <c r="C123" s="367" t="str">
        <f>IF(D123="","",VLOOKUP(D123,구분표!$A$3:$C$215,3,))</f>
        <v/>
      </c>
      <c r="D123" s="388"/>
      <c r="E123" s="324"/>
      <c r="F123" s="324"/>
      <c r="G123" s="389"/>
      <c r="H123" s="324"/>
      <c r="I123" s="390"/>
      <c r="J123" s="327"/>
      <c r="K123" s="327"/>
      <c r="L123" s="316">
        <f t="shared" si="180"/>
        <v>0</v>
      </c>
      <c r="M123" s="216"/>
      <c r="N123" s="217"/>
      <c r="O123" s="218">
        <f t="shared" si="181"/>
        <v>0</v>
      </c>
      <c r="P123" s="350"/>
      <c r="Q123" s="273"/>
      <c r="R123" s="360">
        <f t="shared" si="182"/>
        <v>0</v>
      </c>
      <c r="S123" s="220" t="str">
        <f t="shared" si="167"/>
        <v>X</v>
      </c>
      <c r="T123" s="328"/>
      <c r="U123" s="328"/>
      <c r="V123" s="254"/>
      <c r="W123" s="221"/>
      <c r="Y123" s="237"/>
      <c r="Z123" s="216">
        <f t="shared" si="168"/>
        <v>0</v>
      </c>
      <c r="AA123" s="216">
        <f t="shared" si="169"/>
        <v>0</v>
      </c>
      <c r="AB123" s="221" t="str">
        <f t="shared" si="170"/>
        <v>OK</v>
      </c>
      <c r="AD123" s="221"/>
      <c r="AE123" s="216">
        <f t="shared" si="171"/>
        <v>0</v>
      </c>
      <c r="AF123" s="216">
        <f t="shared" si="172"/>
        <v>0</v>
      </c>
      <c r="AG123" s="221" t="str">
        <f t="shared" si="173"/>
        <v>OK</v>
      </c>
      <c r="AI123" s="238"/>
      <c r="AK123" s="319" t="str">
        <f t="shared" si="174"/>
        <v/>
      </c>
      <c r="AL123" s="220" t="str">
        <f t="shared" si="183"/>
        <v/>
      </c>
      <c r="AN123" s="221" t="str">
        <f t="array" ref="AN123">IF(D123="","",INDEX(구분표!$I$2:$I$311, MATCH(1,(구분표!$E$2:$E$311='2추일출'!C123)*(구분표!$F$2:$F$311='2추일출'!D123)*(구분표!$G$2:$G$311='2추일출'!B123),0)))</f>
        <v/>
      </c>
      <c r="AP123" s="221"/>
    </row>
    <row r="124" spans="1:42" ht="79.5" hidden="1" customHeight="1">
      <c r="A124" s="377">
        <f>COUNTA($C$8:C124)-COUNTBLANK($C$8:C124)+5</f>
        <v>6</v>
      </c>
      <c r="B124" s="368" t="str">
        <f t="shared" si="175"/>
        <v/>
      </c>
      <c r="C124" s="367" t="str">
        <f>IF(D124="","",VLOOKUP(D124,구분표!$A$3:$C$215,3,))</f>
        <v/>
      </c>
      <c r="D124" s="388"/>
      <c r="E124" s="324"/>
      <c r="F124" s="324"/>
      <c r="G124" s="389"/>
      <c r="H124" s="324"/>
      <c r="I124" s="390"/>
      <c r="J124" s="327"/>
      <c r="K124" s="327"/>
      <c r="L124" s="316">
        <f t="shared" ref="L124:L127" si="184">J124-K124</f>
        <v>0</v>
      </c>
      <c r="M124" s="216"/>
      <c r="N124" s="217"/>
      <c r="O124" s="218">
        <f t="shared" ref="O124:O127" si="185">J124+M124+N124</f>
        <v>0</v>
      </c>
      <c r="P124" s="350"/>
      <c r="Q124" s="273"/>
      <c r="R124" s="360">
        <f t="shared" ref="R124:R127" si="186">J124+P124+Q124</f>
        <v>0</v>
      </c>
      <c r="S124" s="220" t="str">
        <f t="shared" si="167"/>
        <v>X</v>
      </c>
      <c r="T124" s="328"/>
      <c r="U124" s="328"/>
      <c r="V124" s="254"/>
      <c r="W124" s="221"/>
      <c r="Y124" s="237"/>
      <c r="Z124" s="216">
        <f t="shared" si="168"/>
        <v>0</v>
      </c>
      <c r="AA124" s="216">
        <f t="shared" si="169"/>
        <v>0</v>
      </c>
      <c r="AB124" s="221" t="str">
        <f t="shared" si="170"/>
        <v>OK</v>
      </c>
      <c r="AD124" s="221"/>
      <c r="AE124" s="216">
        <f t="shared" si="171"/>
        <v>0</v>
      </c>
      <c r="AF124" s="216">
        <f t="shared" si="172"/>
        <v>0</v>
      </c>
      <c r="AG124" s="221" t="str">
        <f t="shared" si="173"/>
        <v>OK</v>
      </c>
      <c r="AI124" s="238"/>
      <c r="AK124" s="319" t="str">
        <f t="shared" si="174"/>
        <v/>
      </c>
      <c r="AL124" s="220" t="str">
        <f t="shared" ref="AL124:AL127" si="187">IF(Y124="","",IF(AND(Y124="도비",AI124="세입없음"),"OK",IF(AND(Y124&lt;&gt;"도비",AI124&lt;&gt;""),"OK","@@")))</f>
        <v/>
      </c>
      <c r="AN124" s="221" t="str">
        <f t="array" ref="AN124">IF(D124="","",INDEX(구분표!$I$2:$I$311, MATCH(1,(구분표!$E$2:$E$311='2추일출'!C124)*(구분표!$F$2:$F$311='2추일출'!D124)*(구분표!$G$2:$G$311='2추일출'!B124),0)))</f>
        <v/>
      </c>
      <c r="AP124" s="221"/>
    </row>
    <row r="125" spans="1:42" ht="79.5" hidden="1" customHeight="1">
      <c r="A125" s="264">
        <f>COUNTA($C$8:C125)-COUNTBLANK($C$8:C125)+5</f>
        <v>6</v>
      </c>
      <c r="B125" s="368" t="str">
        <f t="shared" si="175"/>
        <v/>
      </c>
      <c r="C125" s="367" t="str">
        <f>IF(D125="","",VLOOKUP(D125,구분표!$A$3:$C$215,3,))</f>
        <v/>
      </c>
      <c r="D125" s="388"/>
      <c r="E125" s="324"/>
      <c r="F125" s="324"/>
      <c r="G125" s="389"/>
      <c r="H125" s="324"/>
      <c r="I125" s="390"/>
      <c r="J125" s="327"/>
      <c r="K125" s="327"/>
      <c r="L125" s="316">
        <f t="shared" si="184"/>
        <v>0</v>
      </c>
      <c r="M125" s="216"/>
      <c r="N125" s="217"/>
      <c r="O125" s="218">
        <f t="shared" si="185"/>
        <v>0</v>
      </c>
      <c r="P125" s="350"/>
      <c r="Q125" s="273"/>
      <c r="R125" s="360">
        <f t="shared" si="186"/>
        <v>0</v>
      </c>
      <c r="S125" s="220" t="str">
        <f t="shared" si="167"/>
        <v>X</v>
      </c>
      <c r="T125" s="328"/>
      <c r="U125" s="328"/>
      <c r="V125" s="254"/>
      <c r="W125" s="221"/>
      <c r="Y125" s="237"/>
      <c r="Z125" s="216">
        <f t="shared" si="168"/>
        <v>0</v>
      </c>
      <c r="AA125" s="216">
        <f t="shared" si="169"/>
        <v>0</v>
      </c>
      <c r="AB125" s="221" t="str">
        <f t="shared" si="170"/>
        <v>OK</v>
      </c>
      <c r="AD125" s="221"/>
      <c r="AE125" s="216">
        <f t="shared" si="171"/>
        <v>0</v>
      </c>
      <c r="AF125" s="216">
        <f t="shared" si="172"/>
        <v>0</v>
      </c>
      <c r="AG125" s="221" t="str">
        <f t="shared" si="173"/>
        <v>OK</v>
      </c>
      <c r="AI125" s="238"/>
      <c r="AK125" s="319" t="str">
        <f t="shared" si="174"/>
        <v/>
      </c>
      <c r="AL125" s="220" t="str">
        <f t="shared" si="187"/>
        <v/>
      </c>
      <c r="AN125" s="221" t="str">
        <f t="array" ref="AN125">IF(D125="","",INDEX(구분표!$I$2:$I$311, MATCH(1,(구분표!$E$2:$E$311='2추일출'!C125)*(구분표!$F$2:$F$311='2추일출'!D125)*(구분표!$G$2:$G$311='2추일출'!B125),0)))</f>
        <v/>
      </c>
      <c r="AP125" s="221"/>
    </row>
    <row r="126" spans="1:42" ht="79.5" hidden="1" customHeight="1">
      <c r="A126" s="377">
        <f>COUNTA($C$8:C126)-COUNTBLANK($C$8:C126)+5</f>
        <v>6</v>
      </c>
      <c r="B126" s="368" t="str">
        <f t="shared" si="175"/>
        <v/>
      </c>
      <c r="C126" s="367" t="str">
        <f>IF(D126="","",VLOOKUP(D126,구분표!$A$3:$C$215,3,))</f>
        <v/>
      </c>
      <c r="D126" s="388"/>
      <c r="E126" s="324"/>
      <c r="F126" s="324"/>
      <c r="G126" s="389"/>
      <c r="H126" s="324"/>
      <c r="I126" s="390"/>
      <c r="J126" s="327"/>
      <c r="K126" s="327"/>
      <c r="L126" s="316">
        <f t="shared" si="184"/>
        <v>0</v>
      </c>
      <c r="M126" s="216"/>
      <c r="N126" s="217"/>
      <c r="O126" s="218">
        <f t="shared" si="185"/>
        <v>0</v>
      </c>
      <c r="P126" s="350"/>
      <c r="Q126" s="273"/>
      <c r="R126" s="360">
        <f t="shared" si="186"/>
        <v>0</v>
      </c>
      <c r="S126" s="220" t="str">
        <f t="shared" si="167"/>
        <v>X</v>
      </c>
      <c r="T126" s="328"/>
      <c r="U126" s="328"/>
      <c r="V126" s="254"/>
      <c r="W126" s="221"/>
      <c r="Y126" s="237"/>
      <c r="Z126" s="216">
        <f t="shared" si="168"/>
        <v>0</v>
      </c>
      <c r="AA126" s="216">
        <f t="shared" si="169"/>
        <v>0</v>
      </c>
      <c r="AB126" s="221" t="str">
        <f t="shared" si="170"/>
        <v>OK</v>
      </c>
      <c r="AD126" s="221"/>
      <c r="AE126" s="216">
        <f t="shared" si="171"/>
        <v>0</v>
      </c>
      <c r="AF126" s="216">
        <f t="shared" si="172"/>
        <v>0</v>
      </c>
      <c r="AG126" s="221" t="str">
        <f t="shared" si="173"/>
        <v>OK</v>
      </c>
      <c r="AI126" s="238"/>
      <c r="AK126" s="319" t="str">
        <f t="shared" si="174"/>
        <v/>
      </c>
      <c r="AL126" s="220" t="str">
        <f t="shared" si="187"/>
        <v/>
      </c>
      <c r="AN126" s="221" t="str">
        <f t="array" ref="AN126">IF(D126="","",INDEX(구분표!$I$2:$I$311, MATCH(1,(구분표!$E$2:$E$311='2추일출'!C126)*(구분표!$F$2:$F$311='2추일출'!D126)*(구분표!$G$2:$G$311='2추일출'!B126),0)))</f>
        <v/>
      </c>
      <c r="AP126" s="221"/>
    </row>
    <row r="127" spans="1:42" ht="79.5" hidden="1" customHeight="1">
      <c r="A127" s="377">
        <f>COUNTA($C$8:C127)-COUNTBLANK($C$8:C127)+5</f>
        <v>6</v>
      </c>
      <c r="B127" s="368" t="str">
        <f t="shared" si="175"/>
        <v/>
      </c>
      <c r="C127" s="367" t="str">
        <f>IF(D127="","",VLOOKUP(D127,구분표!$A$3:$C$215,3,))</f>
        <v/>
      </c>
      <c r="D127" s="388"/>
      <c r="E127" s="324"/>
      <c r="F127" s="324"/>
      <c r="G127" s="389"/>
      <c r="H127" s="324"/>
      <c r="I127" s="390"/>
      <c r="J127" s="327"/>
      <c r="K127" s="327"/>
      <c r="L127" s="316">
        <f t="shared" si="184"/>
        <v>0</v>
      </c>
      <c r="M127" s="216"/>
      <c r="N127" s="217"/>
      <c r="O127" s="218">
        <f t="shared" si="185"/>
        <v>0</v>
      </c>
      <c r="P127" s="350"/>
      <c r="Q127" s="273"/>
      <c r="R127" s="360">
        <f t="shared" si="186"/>
        <v>0</v>
      </c>
      <c r="S127" s="220" t="str">
        <f t="shared" si="167"/>
        <v>X</v>
      </c>
      <c r="T127" s="328"/>
      <c r="U127" s="328"/>
      <c r="V127" s="254"/>
      <c r="W127" s="221"/>
      <c r="Y127" s="237"/>
      <c r="Z127" s="216">
        <f t="shared" si="168"/>
        <v>0</v>
      </c>
      <c r="AA127" s="216">
        <f t="shared" si="169"/>
        <v>0</v>
      </c>
      <c r="AB127" s="221" t="str">
        <f t="shared" si="170"/>
        <v>OK</v>
      </c>
      <c r="AD127" s="221"/>
      <c r="AE127" s="216">
        <f t="shared" si="171"/>
        <v>0</v>
      </c>
      <c r="AF127" s="216">
        <f t="shared" si="172"/>
        <v>0</v>
      </c>
      <c r="AG127" s="221" t="str">
        <f t="shared" si="173"/>
        <v>OK</v>
      </c>
      <c r="AI127" s="238"/>
      <c r="AK127" s="319" t="str">
        <f t="shared" si="174"/>
        <v/>
      </c>
      <c r="AL127" s="220" t="str">
        <f t="shared" si="187"/>
        <v/>
      </c>
      <c r="AN127" s="221" t="str">
        <f t="array" ref="AN127">IF(D127="","",INDEX(구분표!$I$2:$I$311, MATCH(1,(구분표!$E$2:$E$311='2추일출'!C127)*(구분표!$F$2:$F$311='2추일출'!D127)*(구분표!$G$2:$G$311='2추일출'!B127),0)))</f>
        <v/>
      </c>
      <c r="AP127" s="221"/>
    </row>
    <row r="128" spans="1:42" ht="79.5" hidden="1" customHeight="1">
      <c r="A128" s="377">
        <f>COUNTA($C$8:C128)-COUNTBLANK($C$8:C128)+5</f>
        <v>6</v>
      </c>
      <c r="B128" s="368" t="str">
        <f t="shared" si="175"/>
        <v/>
      </c>
      <c r="C128" s="367" t="str">
        <f>IF(D128="","",VLOOKUP(D128,구분표!$A$3:$C$215,3,))</f>
        <v/>
      </c>
      <c r="D128" s="388"/>
      <c r="E128" s="324"/>
      <c r="F128" s="324"/>
      <c r="G128" s="389"/>
      <c r="H128" s="324"/>
      <c r="I128" s="390"/>
      <c r="J128" s="327"/>
      <c r="K128" s="327"/>
      <c r="L128" s="316">
        <f t="shared" si="180"/>
        <v>0</v>
      </c>
      <c r="M128" s="216"/>
      <c r="N128" s="217"/>
      <c r="O128" s="218">
        <f t="shared" si="181"/>
        <v>0</v>
      </c>
      <c r="P128" s="350"/>
      <c r="Q128" s="273"/>
      <c r="R128" s="360">
        <f t="shared" si="182"/>
        <v>0</v>
      </c>
      <c r="S128" s="220" t="str">
        <f t="shared" si="167"/>
        <v>X</v>
      </c>
      <c r="T128" s="328"/>
      <c r="U128" s="328"/>
      <c r="V128" s="254"/>
      <c r="W128" s="221"/>
      <c r="Y128" s="237"/>
      <c r="Z128" s="216">
        <f t="shared" si="168"/>
        <v>0</v>
      </c>
      <c r="AA128" s="216">
        <f t="shared" si="169"/>
        <v>0</v>
      </c>
      <c r="AB128" s="221" t="str">
        <f t="shared" si="170"/>
        <v>OK</v>
      </c>
      <c r="AD128" s="221"/>
      <c r="AE128" s="216">
        <f t="shared" si="171"/>
        <v>0</v>
      </c>
      <c r="AF128" s="216">
        <f t="shared" si="172"/>
        <v>0</v>
      </c>
      <c r="AG128" s="221" t="str">
        <f t="shared" si="173"/>
        <v>OK</v>
      </c>
      <c r="AI128" s="238"/>
      <c r="AK128" s="319" t="str">
        <f t="shared" si="174"/>
        <v/>
      </c>
      <c r="AL128" s="220" t="str">
        <f t="shared" si="183"/>
        <v/>
      </c>
      <c r="AN128" s="221" t="str">
        <f t="array" ref="AN128">IF(D128="","",INDEX(구분표!$I$2:$I$311, MATCH(1,(구분표!$E$2:$E$311='2추일출'!C128)*(구분표!$F$2:$F$311='2추일출'!D128)*(구분표!$G$2:$G$311='2추일출'!B128),0)))</f>
        <v/>
      </c>
      <c r="AP128" s="221"/>
    </row>
    <row r="129" spans="1:42" ht="79.5" hidden="1" customHeight="1">
      <c r="A129" s="377">
        <f>COUNTA($C$8:C129)-COUNTBLANK($C$8:C129)+5</f>
        <v>6</v>
      </c>
      <c r="B129" s="368" t="str">
        <f t="shared" si="175"/>
        <v/>
      </c>
      <c r="C129" s="367" t="str">
        <f>IF(D129="","",VLOOKUP(D129,구분표!$A$3:$C$215,3,))</f>
        <v/>
      </c>
      <c r="D129" s="388"/>
      <c r="E129" s="324"/>
      <c r="F129" s="324"/>
      <c r="G129" s="389"/>
      <c r="H129" s="324"/>
      <c r="I129" s="390"/>
      <c r="J129" s="327"/>
      <c r="K129" s="327"/>
      <c r="L129" s="316">
        <f t="shared" si="180"/>
        <v>0</v>
      </c>
      <c r="M129" s="216"/>
      <c r="N129" s="217"/>
      <c r="O129" s="218">
        <f t="shared" si="181"/>
        <v>0</v>
      </c>
      <c r="P129" s="350"/>
      <c r="Q129" s="273"/>
      <c r="R129" s="360">
        <f t="shared" si="182"/>
        <v>0</v>
      </c>
      <c r="S129" s="220" t="str">
        <f t="shared" si="167"/>
        <v>X</v>
      </c>
      <c r="T129" s="328"/>
      <c r="U129" s="328"/>
      <c r="V129" s="254"/>
      <c r="W129" s="221"/>
      <c r="Y129" s="237"/>
      <c r="Z129" s="216">
        <f t="shared" si="168"/>
        <v>0</v>
      </c>
      <c r="AA129" s="216">
        <f t="shared" si="169"/>
        <v>0</v>
      </c>
      <c r="AB129" s="221" t="str">
        <f t="shared" si="170"/>
        <v>OK</v>
      </c>
      <c r="AD129" s="221"/>
      <c r="AE129" s="216">
        <f t="shared" si="171"/>
        <v>0</v>
      </c>
      <c r="AF129" s="216">
        <f t="shared" si="172"/>
        <v>0</v>
      </c>
      <c r="AG129" s="221" t="str">
        <f t="shared" si="173"/>
        <v>OK</v>
      </c>
      <c r="AI129" s="238"/>
      <c r="AK129" s="319" t="str">
        <f t="shared" si="174"/>
        <v/>
      </c>
      <c r="AL129" s="220" t="str">
        <f t="shared" si="183"/>
        <v/>
      </c>
      <c r="AN129" s="221" t="str">
        <f t="array" ref="AN129">IF(D129="","",INDEX(구분표!$I$2:$I$311, MATCH(1,(구분표!$E$2:$E$311='2추일출'!C129)*(구분표!$F$2:$F$311='2추일출'!D129)*(구분표!$G$2:$G$311='2추일출'!B129),0)))</f>
        <v/>
      </c>
      <c r="AP129" s="221"/>
    </row>
    <row r="130" spans="1:42" ht="79.5" hidden="1" customHeight="1">
      <c r="A130" s="377">
        <f>COUNTA($C$8:C130)-COUNTBLANK($C$8:C130)+5</f>
        <v>6</v>
      </c>
      <c r="B130" s="368" t="str">
        <f t="shared" si="175"/>
        <v/>
      </c>
      <c r="C130" s="367" t="str">
        <f>IF(D130="","",VLOOKUP(D130,구분표!$A$3:$C$215,3,))</f>
        <v/>
      </c>
      <c r="D130" s="388"/>
      <c r="E130" s="324"/>
      <c r="F130" s="324"/>
      <c r="G130" s="389"/>
      <c r="H130" s="324"/>
      <c r="I130" s="390"/>
      <c r="J130" s="327"/>
      <c r="K130" s="327"/>
      <c r="L130" s="316">
        <f t="shared" ref="L130:L131" si="188">J130-K130</f>
        <v>0</v>
      </c>
      <c r="M130" s="216"/>
      <c r="N130" s="217"/>
      <c r="O130" s="218">
        <f t="shared" ref="O130:O131" si="189">J130+M130+N130</f>
        <v>0</v>
      </c>
      <c r="P130" s="350"/>
      <c r="Q130" s="273"/>
      <c r="R130" s="360">
        <f t="shared" ref="R130:R131" si="190">J130+P130+Q130</f>
        <v>0</v>
      </c>
      <c r="S130" s="220" t="str">
        <f t="shared" si="167"/>
        <v>X</v>
      </c>
      <c r="T130" s="328"/>
      <c r="U130" s="328"/>
      <c r="V130" s="254"/>
      <c r="W130" s="221"/>
      <c r="Y130" s="237"/>
      <c r="Z130" s="216">
        <f t="shared" si="168"/>
        <v>0</v>
      </c>
      <c r="AA130" s="216">
        <f t="shared" si="169"/>
        <v>0</v>
      </c>
      <c r="AB130" s="221" t="str">
        <f t="shared" si="170"/>
        <v>OK</v>
      </c>
      <c r="AD130" s="221"/>
      <c r="AE130" s="216">
        <f t="shared" si="171"/>
        <v>0</v>
      </c>
      <c r="AF130" s="216">
        <f t="shared" si="172"/>
        <v>0</v>
      </c>
      <c r="AG130" s="221" t="str">
        <f t="shared" si="173"/>
        <v>OK</v>
      </c>
      <c r="AI130" s="238"/>
      <c r="AK130" s="319" t="str">
        <f t="shared" si="174"/>
        <v/>
      </c>
      <c r="AL130" s="220" t="str">
        <f t="shared" ref="AL130:AL131" si="191">IF(Y130="","",IF(AND(Y130="도비",AI130="세입없음"),"OK",IF(AND(Y130&lt;&gt;"도비",AI130&lt;&gt;""),"OK","@@")))</f>
        <v/>
      </c>
      <c r="AN130" s="221" t="str">
        <f t="array" ref="AN130">IF(D130="","",INDEX(구분표!$I$2:$I$311, MATCH(1,(구분표!$E$2:$E$311='2추일출'!C130)*(구분표!$F$2:$F$311='2추일출'!D130)*(구분표!$G$2:$G$311='2추일출'!B130),0)))</f>
        <v/>
      </c>
      <c r="AP130" s="221"/>
    </row>
    <row r="131" spans="1:42" ht="79.5" hidden="1" customHeight="1">
      <c r="A131" s="377">
        <f>COUNTA($C$8:C131)-COUNTBLANK($C$8:C131)+5</f>
        <v>6</v>
      </c>
      <c r="B131" s="368" t="str">
        <f t="shared" si="175"/>
        <v/>
      </c>
      <c r="C131" s="367" t="str">
        <f>IF(D131="","",VLOOKUP(D131,구분표!$A$3:$C$215,3,))</f>
        <v/>
      </c>
      <c r="D131" s="388"/>
      <c r="E131" s="324"/>
      <c r="F131" s="324"/>
      <c r="G131" s="389"/>
      <c r="H131" s="324"/>
      <c r="I131" s="390"/>
      <c r="J131" s="327"/>
      <c r="K131" s="327"/>
      <c r="L131" s="316">
        <f t="shared" si="188"/>
        <v>0</v>
      </c>
      <c r="M131" s="216"/>
      <c r="N131" s="217"/>
      <c r="O131" s="218">
        <f t="shared" si="189"/>
        <v>0</v>
      </c>
      <c r="P131" s="350"/>
      <c r="Q131" s="273"/>
      <c r="R131" s="360">
        <f t="shared" si="190"/>
        <v>0</v>
      </c>
      <c r="S131" s="220" t="str">
        <f t="shared" si="167"/>
        <v>X</v>
      </c>
      <c r="T131" s="328"/>
      <c r="U131" s="328"/>
      <c r="V131" s="254"/>
      <c r="W131" s="221"/>
      <c r="Y131" s="237"/>
      <c r="Z131" s="216">
        <f t="shared" si="168"/>
        <v>0</v>
      </c>
      <c r="AA131" s="216">
        <f t="shared" si="169"/>
        <v>0</v>
      </c>
      <c r="AB131" s="221" t="str">
        <f t="shared" si="170"/>
        <v>OK</v>
      </c>
      <c r="AD131" s="221"/>
      <c r="AE131" s="216">
        <f t="shared" si="171"/>
        <v>0</v>
      </c>
      <c r="AF131" s="216">
        <f t="shared" si="172"/>
        <v>0</v>
      </c>
      <c r="AG131" s="221" t="str">
        <f t="shared" si="173"/>
        <v>OK</v>
      </c>
      <c r="AI131" s="238"/>
      <c r="AK131" s="319" t="str">
        <f t="shared" si="174"/>
        <v/>
      </c>
      <c r="AL131" s="220" t="str">
        <f t="shared" si="191"/>
        <v/>
      </c>
      <c r="AN131" s="221" t="str">
        <f t="array" ref="AN131">IF(D131="","",INDEX(구분표!$I$2:$I$311, MATCH(1,(구분표!$E$2:$E$311='2추일출'!C131)*(구분표!$F$2:$F$311='2추일출'!D131)*(구분표!$G$2:$G$311='2추일출'!B131),0)))</f>
        <v/>
      </c>
      <c r="AP131" s="221"/>
    </row>
    <row r="132" spans="1:42" ht="79.5" hidden="1" customHeight="1">
      <c r="A132" s="377">
        <f>COUNTA($C$8:C132)-COUNTBLANK($C$8:C132)+5</f>
        <v>6</v>
      </c>
      <c r="B132" s="368" t="str">
        <f t="shared" si="175"/>
        <v/>
      </c>
      <c r="C132" s="367" t="str">
        <f>IF(D132="","",VLOOKUP(D132,구분표!$A$3:$C$215,3,))</f>
        <v/>
      </c>
      <c r="D132" s="388"/>
      <c r="E132" s="324"/>
      <c r="F132" s="324"/>
      <c r="G132" s="389"/>
      <c r="H132" s="324"/>
      <c r="I132" s="390"/>
      <c r="J132" s="327"/>
      <c r="K132" s="327"/>
      <c r="L132" s="316">
        <f t="shared" si="180"/>
        <v>0</v>
      </c>
      <c r="M132" s="216"/>
      <c r="N132" s="217"/>
      <c r="O132" s="218">
        <f t="shared" si="181"/>
        <v>0</v>
      </c>
      <c r="P132" s="350"/>
      <c r="Q132" s="273"/>
      <c r="R132" s="360">
        <f t="shared" si="182"/>
        <v>0</v>
      </c>
      <c r="S132" s="220" t="str">
        <f t="shared" si="167"/>
        <v>X</v>
      </c>
      <c r="T132" s="328"/>
      <c r="U132" s="328"/>
      <c r="V132" s="254"/>
      <c r="W132" s="221"/>
      <c r="Y132" s="237"/>
      <c r="Z132" s="216">
        <f t="shared" si="168"/>
        <v>0</v>
      </c>
      <c r="AA132" s="216">
        <f t="shared" si="169"/>
        <v>0</v>
      </c>
      <c r="AB132" s="221" t="str">
        <f t="shared" si="170"/>
        <v>OK</v>
      </c>
      <c r="AD132" s="221"/>
      <c r="AE132" s="216">
        <f t="shared" si="171"/>
        <v>0</v>
      </c>
      <c r="AF132" s="216">
        <f t="shared" si="172"/>
        <v>0</v>
      </c>
      <c r="AG132" s="221" t="str">
        <f t="shared" si="173"/>
        <v>OK</v>
      </c>
      <c r="AI132" s="238"/>
      <c r="AK132" s="319" t="str">
        <f t="shared" si="174"/>
        <v/>
      </c>
      <c r="AL132" s="220" t="str">
        <f t="shared" si="183"/>
        <v/>
      </c>
      <c r="AN132" s="221" t="str">
        <f t="array" ref="AN132">IF(D132="","",INDEX(구분표!$I$2:$I$311, MATCH(1,(구분표!$E$2:$E$311='2추일출'!C132)*(구분표!$F$2:$F$311='2추일출'!D132)*(구분표!$G$2:$G$311='2추일출'!B132),0)))</f>
        <v/>
      </c>
      <c r="AP132" s="221"/>
    </row>
    <row r="133" spans="1:42" ht="79.5" hidden="1" customHeight="1">
      <c r="A133" s="264">
        <f>COUNTA($C$8:C133)-COUNTBLANK($C$8:C133)+5</f>
        <v>6</v>
      </c>
      <c r="B133" s="368" t="str">
        <f t="shared" si="175"/>
        <v/>
      </c>
      <c r="C133" s="367" t="str">
        <f>IF(D133="","",VLOOKUP(D133,구분표!$A$3:$C$215,3,))</f>
        <v/>
      </c>
      <c r="D133" s="388"/>
      <c r="E133" s="324"/>
      <c r="F133" s="324"/>
      <c r="G133" s="389"/>
      <c r="H133" s="324"/>
      <c r="I133" s="390"/>
      <c r="J133" s="327"/>
      <c r="K133" s="327"/>
      <c r="L133" s="316">
        <f t="shared" si="180"/>
        <v>0</v>
      </c>
      <c r="M133" s="216"/>
      <c r="N133" s="217"/>
      <c r="O133" s="218">
        <f t="shared" si="181"/>
        <v>0</v>
      </c>
      <c r="P133" s="350"/>
      <c r="Q133" s="273"/>
      <c r="R133" s="360">
        <f t="shared" si="182"/>
        <v>0</v>
      </c>
      <c r="S133" s="220" t="str">
        <f t="shared" si="167"/>
        <v>X</v>
      </c>
      <c r="T133" s="328"/>
      <c r="U133" s="328"/>
      <c r="V133" s="254"/>
      <c r="W133" s="221"/>
      <c r="Y133" s="237"/>
      <c r="Z133" s="216">
        <f t="shared" si="168"/>
        <v>0</v>
      </c>
      <c r="AA133" s="216">
        <f t="shared" si="169"/>
        <v>0</v>
      </c>
      <c r="AB133" s="221" t="str">
        <f t="shared" si="170"/>
        <v>OK</v>
      </c>
      <c r="AD133" s="221"/>
      <c r="AE133" s="216">
        <f t="shared" si="171"/>
        <v>0</v>
      </c>
      <c r="AF133" s="216">
        <f t="shared" si="172"/>
        <v>0</v>
      </c>
      <c r="AG133" s="221" t="str">
        <f t="shared" si="173"/>
        <v>OK</v>
      </c>
      <c r="AI133" s="238"/>
      <c r="AK133" s="319" t="str">
        <f t="shared" si="174"/>
        <v/>
      </c>
      <c r="AL133" s="220" t="str">
        <f t="shared" si="183"/>
        <v/>
      </c>
      <c r="AN133" s="221" t="str">
        <f t="array" ref="AN133">IF(D133="","",INDEX(구분표!$I$2:$I$311, MATCH(1,(구분표!$E$2:$E$311='2추일출'!C133)*(구분표!$F$2:$F$311='2추일출'!D133)*(구분표!$G$2:$G$311='2추일출'!B133),0)))</f>
        <v/>
      </c>
      <c r="AP133" s="221"/>
    </row>
    <row r="134" spans="1:42" ht="79.5" hidden="1" customHeight="1">
      <c r="A134" s="377">
        <f>COUNTA($C$8:C134)-COUNTBLANK($C$8:C134)+5</f>
        <v>6</v>
      </c>
      <c r="B134" s="368" t="str">
        <f t="shared" si="175"/>
        <v/>
      </c>
      <c r="C134" s="367" t="str">
        <f>IF(D134="","",VLOOKUP(D134,구분표!$A$3:$C$215,3,))</f>
        <v/>
      </c>
      <c r="D134" s="388"/>
      <c r="E134" s="324"/>
      <c r="F134" s="324"/>
      <c r="G134" s="389"/>
      <c r="H134" s="324"/>
      <c r="I134" s="390"/>
      <c r="J134" s="327"/>
      <c r="K134" s="327"/>
      <c r="L134" s="316">
        <f t="shared" si="12"/>
        <v>0</v>
      </c>
      <c r="M134" s="216"/>
      <c r="N134" s="217"/>
      <c r="O134" s="218">
        <f t="shared" si="13"/>
        <v>0</v>
      </c>
      <c r="P134" s="350"/>
      <c r="Q134" s="273"/>
      <c r="R134" s="360">
        <f t="shared" si="14"/>
        <v>0</v>
      </c>
      <c r="S134" s="220" t="str">
        <f t="shared" si="167"/>
        <v>X</v>
      </c>
      <c r="T134" s="328"/>
      <c r="U134" s="328"/>
      <c r="V134" s="254"/>
      <c r="W134" s="221"/>
      <c r="Y134" s="237"/>
      <c r="Z134" s="216">
        <f t="shared" si="168"/>
        <v>0</v>
      </c>
      <c r="AA134" s="216">
        <f t="shared" si="169"/>
        <v>0</v>
      </c>
      <c r="AB134" s="221" t="str">
        <f t="shared" si="170"/>
        <v>OK</v>
      </c>
      <c r="AD134" s="221"/>
      <c r="AE134" s="216">
        <f t="shared" si="171"/>
        <v>0</v>
      </c>
      <c r="AF134" s="216">
        <f t="shared" si="172"/>
        <v>0</v>
      </c>
      <c r="AG134" s="221" t="str">
        <f t="shared" si="173"/>
        <v>OK</v>
      </c>
      <c r="AI134" s="238"/>
      <c r="AK134" s="228" t="str">
        <f t="shared" si="174"/>
        <v/>
      </c>
      <c r="AL134" s="220" t="str">
        <f t="shared" si="10"/>
        <v/>
      </c>
      <c r="AN134" s="221" t="str">
        <f t="array" ref="AN134">IF(D134="","",INDEX(구분표!$I$2:$I$311, MATCH(1,(구분표!$E$2:$E$311='2추일출'!C134)*(구분표!$F$2:$F$311='2추일출'!D134)*(구분표!$G$2:$G$311='2추일출'!B134),0)))</f>
        <v/>
      </c>
      <c r="AP134" s="221"/>
    </row>
    <row r="135" spans="1:42" ht="79.5" hidden="1" customHeight="1">
      <c r="A135" s="264">
        <f>COUNTA($C$8:C135)-COUNTBLANK($C$8:C135)+5</f>
        <v>6</v>
      </c>
      <c r="B135" s="368" t="str">
        <f t="shared" si="175"/>
        <v/>
      </c>
      <c r="C135" s="367" t="str">
        <f>IF(D135="","",VLOOKUP(D135,구분표!$A$3:$C$215,3,))</f>
        <v/>
      </c>
      <c r="D135" s="388"/>
      <c r="E135" s="324"/>
      <c r="F135" s="324"/>
      <c r="G135" s="389"/>
      <c r="H135" s="324"/>
      <c r="I135" s="390"/>
      <c r="J135" s="327"/>
      <c r="K135" s="327"/>
      <c r="L135" s="316">
        <f t="shared" si="12"/>
        <v>0</v>
      </c>
      <c r="M135" s="216"/>
      <c r="N135" s="217"/>
      <c r="O135" s="218">
        <f t="shared" si="13"/>
        <v>0</v>
      </c>
      <c r="P135" s="350"/>
      <c r="Q135" s="273"/>
      <c r="R135" s="360">
        <f t="shared" si="14"/>
        <v>0</v>
      </c>
      <c r="S135" s="220" t="str">
        <f t="shared" si="167"/>
        <v>X</v>
      </c>
      <c r="T135" s="328"/>
      <c r="U135" s="328"/>
      <c r="V135" s="254"/>
      <c r="W135" s="221"/>
      <c r="Y135" s="237"/>
      <c r="Z135" s="216">
        <f t="shared" si="168"/>
        <v>0</v>
      </c>
      <c r="AA135" s="216">
        <f t="shared" si="169"/>
        <v>0</v>
      </c>
      <c r="AB135" s="221" t="str">
        <f t="shared" si="170"/>
        <v>OK</v>
      </c>
      <c r="AD135" s="221"/>
      <c r="AE135" s="216">
        <f t="shared" si="171"/>
        <v>0</v>
      </c>
      <c r="AF135" s="216">
        <f t="shared" si="172"/>
        <v>0</v>
      </c>
      <c r="AG135" s="221" t="str">
        <f t="shared" si="173"/>
        <v>OK</v>
      </c>
      <c r="AI135" s="238"/>
      <c r="AK135" s="228" t="str">
        <f t="shared" si="174"/>
        <v/>
      </c>
      <c r="AL135" s="220" t="str">
        <f t="shared" ref="AL135:AL233" si="192">IF(Y135="","",IF(AND(Y135="도비",AI135="세입없음"),"OK",IF(AND(Y135&lt;&gt;"도비",AI135&lt;&gt;""),"OK","@@")))</f>
        <v/>
      </c>
      <c r="AN135" s="221" t="str">
        <f t="array" ref="AN135">IF(D135="","",INDEX(구분표!$I$2:$I$311, MATCH(1,(구분표!$E$2:$E$311='2추일출'!C135)*(구분표!$F$2:$F$311='2추일출'!D135)*(구분표!$G$2:$G$311='2추일출'!B135),0)))</f>
        <v/>
      </c>
      <c r="AP135" s="221"/>
    </row>
    <row r="136" spans="1:42" ht="79.5" hidden="1" customHeight="1">
      <c r="A136" s="264">
        <f>COUNTA($C$8:C136)-COUNTBLANK($C$8:C136)+5</f>
        <v>6</v>
      </c>
      <c r="B136" s="368" t="str">
        <f t="shared" ref="B136:B138" si="193">IF(C136="","",MID($B$110,2,7))</f>
        <v/>
      </c>
      <c r="C136" s="367" t="str">
        <f>IF(D136="","",VLOOKUP(D136,구분표!$A$3:$C$215,3,))</f>
        <v/>
      </c>
      <c r="D136" s="388"/>
      <c r="E136" s="324"/>
      <c r="F136" s="324"/>
      <c r="G136" s="389"/>
      <c r="H136" s="324"/>
      <c r="I136" s="390"/>
      <c r="J136" s="327"/>
      <c r="K136" s="327"/>
      <c r="L136" s="316">
        <f t="shared" ref="L136:L138" si="194">J136-K136</f>
        <v>0</v>
      </c>
      <c r="M136" s="216"/>
      <c r="N136" s="217"/>
      <c r="O136" s="218">
        <f t="shared" ref="O136:O138" si="195">J136+M136+N136</f>
        <v>0</v>
      </c>
      <c r="P136" s="350"/>
      <c r="Q136" s="273"/>
      <c r="R136" s="360">
        <f t="shared" ref="R136:R138" si="196">J136+P136+Q136</f>
        <v>0</v>
      </c>
      <c r="S136" s="220" t="str">
        <f t="shared" si="167"/>
        <v>X</v>
      </c>
      <c r="T136" s="328"/>
      <c r="U136" s="328"/>
      <c r="V136" s="254"/>
      <c r="W136" s="221"/>
      <c r="Y136" s="237"/>
      <c r="Z136" s="216">
        <f t="shared" si="168"/>
        <v>0</v>
      </c>
      <c r="AA136" s="216">
        <f t="shared" si="169"/>
        <v>0</v>
      </c>
      <c r="AB136" s="221" t="str">
        <f t="shared" si="170"/>
        <v>OK</v>
      </c>
      <c r="AD136" s="221"/>
      <c r="AE136" s="216">
        <f t="shared" si="171"/>
        <v>0</v>
      </c>
      <c r="AF136" s="216">
        <f t="shared" si="172"/>
        <v>0</v>
      </c>
      <c r="AG136" s="221" t="str">
        <f t="shared" si="173"/>
        <v>OK</v>
      </c>
      <c r="AI136" s="238"/>
      <c r="AK136" s="319" t="str">
        <f t="shared" si="174"/>
        <v/>
      </c>
      <c r="AL136" s="220" t="str">
        <f t="shared" ref="AL136:AL138" si="197">IF(Y136="","",IF(AND(Y136="도비",AI136="세입없음"),"OK",IF(AND(Y136&lt;&gt;"도비",AI136&lt;&gt;""),"OK","@@")))</f>
        <v/>
      </c>
      <c r="AN136" s="221" t="str">
        <f t="array" ref="AN136">IF(D136="","",INDEX(구분표!$I$2:$I$311, MATCH(1,(구분표!$E$2:$E$311='2추일출'!C136)*(구분표!$F$2:$F$311='2추일출'!D136)*(구분표!$G$2:$G$311='2추일출'!B136),0)))</f>
        <v/>
      </c>
      <c r="AP136" s="221"/>
    </row>
    <row r="137" spans="1:42" ht="79.5" hidden="1" customHeight="1">
      <c r="A137" s="264">
        <f>COUNTA($C$8:C137)-COUNTBLANK($C$8:C137)+5</f>
        <v>6</v>
      </c>
      <c r="B137" s="368" t="str">
        <f t="shared" si="193"/>
        <v/>
      </c>
      <c r="C137" s="367" t="str">
        <f>IF(D137="","",VLOOKUP(D137,구분표!$A$3:$C$215,3,))</f>
        <v/>
      </c>
      <c r="D137" s="388"/>
      <c r="E137" s="324"/>
      <c r="F137" s="324"/>
      <c r="G137" s="389"/>
      <c r="H137" s="324"/>
      <c r="I137" s="390"/>
      <c r="J137" s="327"/>
      <c r="K137" s="327"/>
      <c r="L137" s="316">
        <f t="shared" si="194"/>
        <v>0</v>
      </c>
      <c r="M137" s="216"/>
      <c r="N137" s="217"/>
      <c r="O137" s="218">
        <f t="shared" si="195"/>
        <v>0</v>
      </c>
      <c r="P137" s="350"/>
      <c r="Q137" s="273"/>
      <c r="R137" s="360">
        <f t="shared" si="196"/>
        <v>0</v>
      </c>
      <c r="S137" s="220" t="str">
        <f t="shared" si="167"/>
        <v>X</v>
      </c>
      <c r="T137" s="328"/>
      <c r="U137" s="328"/>
      <c r="V137" s="254"/>
      <c r="W137" s="221"/>
      <c r="Y137" s="237"/>
      <c r="Z137" s="216">
        <f t="shared" si="168"/>
        <v>0</v>
      </c>
      <c r="AA137" s="216">
        <f t="shared" si="169"/>
        <v>0</v>
      </c>
      <c r="AB137" s="221" t="str">
        <f t="shared" si="170"/>
        <v>OK</v>
      </c>
      <c r="AD137" s="221"/>
      <c r="AE137" s="216">
        <f t="shared" si="171"/>
        <v>0</v>
      </c>
      <c r="AF137" s="216">
        <f t="shared" si="172"/>
        <v>0</v>
      </c>
      <c r="AG137" s="221" t="str">
        <f t="shared" si="173"/>
        <v>OK</v>
      </c>
      <c r="AI137" s="238"/>
      <c r="AK137" s="319" t="str">
        <f t="shared" si="174"/>
        <v/>
      </c>
      <c r="AL137" s="220" t="str">
        <f t="shared" si="197"/>
        <v/>
      </c>
      <c r="AN137" s="221" t="str">
        <f t="array" ref="AN137">IF(D137="","",INDEX(구분표!$I$2:$I$311, MATCH(1,(구분표!$E$2:$E$311='2추일출'!C137)*(구분표!$F$2:$F$311='2추일출'!D137)*(구분표!$G$2:$G$311='2추일출'!B137),0)))</f>
        <v/>
      </c>
      <c r="AP137" s="221"/>
    </row>
    <row r="138" spans="1:42" ht="79.5" hidden="1" customHeight="1">
      <c r="A138" s="264">
        <f>COUNTA($C$8:C138)-COUNTBLANK($C$8:C138)+5</f>
        <v>6</v>
      </c>
      <c r="B138" s="368" t="str">
        <f t="shared" si="193"/>
        <v/>
      </c>
      <c r="C138" s="367" t="str">
        <f>IF(D138="","",VLOOKUP(D138,구분표!$A$3:$C$215,3,))</f>
        <v/>
      </c>
      <c r="D138" s="388"/>
      <c r="E138" s="324"/>
      <c r="F138" s="324"/>
      <c r="G138" s="389"/>
      <c r="H138" s="324"/>
      <c r="I138" s="390"/>
      <c r="J138" s="327"/>
      <c r="K138" s="327"/>
      <c r="L138" s="316">
        <f t="shared" si="194"/>
        <v>0</v>
      </c>
      <c r="M138" s="216"/>
      <c r="N138" s="217"/>
      <c r="O138" s="218">
        <f t="shared" si="195"/>
        <v>0</v>
      </c>
      <c r="P138" s="350"/>
      <c r="Q138" s="273"/>
      <c r="R138" s="360">
        <f t="shared" si="196"/>
        <v>0</v>
      </c>
      <c r="S138" s="220" t="str">
        <f t="shared" si="167"/>
        <v>X</v>
      </c>
      <c r="T138" s="328"/>
      <c r="U138" s="328"/>
      <c r="V138" s="254"/>
      <c r="W138" s="221"/>
      <c r="Y138" s="237"/>
      <c r="Z138" s="216">
        <f t="shared" si="168"/>
        <v>0</v>
      </c>
      <c r="AA138" s="216">
        <f t="shared" si="169"/>
        <v>0</v>
      </c>
      <c r="AB138" s="221" t="str">
        <f t="shared" si="170"/>
        <v>OK</v>
      </c>
      <c r="AD138" s="221"/>
      <c r="AE138" s="216">
        <f t="shared" si="171"/>
        <v>0</v>
      </c>
      <c r="AF138" s="216">
        <f t="shared" si="172"/>
        <v>0</v>
      </c>
      <c r="AG138" s="221" t="str">
        <f t="shared" si="173"/>
        <v>OK</v>
      </c>
      <c r="AI138" s="238"/>
      <c r="AK138" s="319" t="str">
        <f t="shared" si="174"/>
        <v/>
      </c>
      <c r="AL138" s="220" t="str">
        <f t="shared" si="197"/>
        <v/>
      </c>
      <c r="AN138" s="221" t="str">
        <f t="array" ref="AN138">IF(D138="","",INDEX(구분표!$I$2:$I$311, MATCH(1,(구분표!$E$2:$E$311='2추일출'!C138)*(구분표!$F$2:$F$311='2추일출'!D138)*(구분표!$G$2:$G$311='2추일출'!B138),0)))</f>
        <v/>
      </c>
      <c r="AP138" s="221"/>
    </row>
    <row r="139" spans="1:42" ht="79.5" hidden="1" customHeight="1">
      <c r="A139" s="264">
        <f>COUNTA($C$8:C139)-COUNTBLANK($C$8:C139)+5</f>
        <v>6</v>
      </c>
      <c r="B139" s="368" t="str">
        <f t="shared" si="175"/>
        <v/>
      </c>
      <c r="C139" s="367" t="str">
        <f>IF(D139="","",VLOOKUP(D139,구분표!$A$3:$C$215,3,))</f>
        <v/>
      </c>
      <c r="D139" s="388"/>
      <c r="E139" s="324"/>
      <c r="F139" s="324"/>
      <c r="G139" s="389"/>
      <c r="H139" s="324"/>
      <c r="I139" s="390"/>
      <c r="J139" s="327"/>
      <c r="K139" s="327"/>
      <c r="L139" s="316">
        <f t="shared" si="12"/>
        <v>0</v>
      </c>
      <c r="M139" s="216"/>
      <c r="N139" s="217"/>
      <c r="O139" s="218">
        <f t="shared" si="13"/>
        <v>0</v>
      </c>
      <c r="P139" s="350"/>
      <c r="Q139" s="273"/>
      <c r="R139" s="360">
        <f t="shared" si="14"/>
        <v>0</v>
      </c>
      <c r="S139" s="220" t="str">
        <f t="shared" si="167"/>
        <v>X</v>
      </c>
      <c r="T139" s="328"/>
      <c r="U139" s="328"/>
      <c r="V139" s="254"/>
      <c r="W139" s="221"/>
      <c r="Y139" s="237"/>
      <c r="Z139" s="216">
        <f t="shared" si="168"/>
        <v>0</v>
      </c>
      <c r="AA139" s="216">
        <f t="shared" si="169"/>
        <v>0</v>
      </c>
      <c r="AB139" s="221" t="str">
        <f t="shared" si="170"/>
        <v>OK</v>
      </c>
      <c r="AD139" s="221"/>
      <c r="AE139" s="216">
        <f t="shared" si="171"/>
        <v>0</v>
      </c>
      <c r="AF139" s="216">
        <f t="shared" si="172"/>
        <v>0</v>
      </c>
      <c r="AG139" s="221" t="str">
        <f t="shared" si="173"/>
        <v>OK</v>
      </c>
      <c r="AI139" s="238"/>
      <c r="AK139" s="228" t="str">
        <f t="shared" si="174"/>
        <v/>
      </c>
      <c r="AL139" s="220" t="str">
        <f t="shared" si="192"/>
        <v/>
      </c>
      <c r="AN139" s="221" t="str">
        <f t="array" ref="AN139">IF(D139="","",INDEX(구분표!$I$2:$I$311, MATCH(1,(구분표!$E$2:$E$311='2추일출'!C139)*(구분표!$F$2:$F$311='2추일출'!D139)*(구분표!$G$2:$G$311='2추일출'!B139),0)))</f>
        <v/>
      </c>
      <c r="AP139" s="221"/>
    </row>
    <row r="140" spans="1:42" ht="79.5" hidden="1" customHeight="1">
      <c r="A140" s="263"/>
      <c r="B140" s="230" t="s">
        <v>442</v>
      </c>
      <c r="C140" s="231"/>
      <c r="D140" s="232"/>
      <c r="E140" s="231"/>
      <c r="F140" s="241"/>
      <c r="G140" s="232"/>
      <c r="H140" s="231"/>
      <c r="I140" s="240"/>
      <c r="J140" s="332">
        <f t="shared" ref="J140:R140" si="198">SUBTOTAL(9,J141:J166)</f>
        <v>0</v>
      </c>
      <c r="K140" s="332">
        <f t="shared" si="198"/>
        <v>0</v>
      </c>
      <c r="L140" s="242">
        <f t="shared" si="198"/>
        <v>0</v>
      </c>
      <c r="M140" s="242">
        <f t="shared" si="198"/>
        <v>0</v>
      </c>
      <c r="N140" s="242">
        <f t="shared" si="198"/>
        <v>0</v>
      </c>
      <c r="O140" s="331">
        <f t="shared" si="198"/>
        <v>0</v>
      </c>
      <c r="P140" s="348">
        <f t="shared" si="198"/>
        <v>0</v>
      </c>
      <c r="Q140" s="242">
        <f t="shared" si="198"/>
        <v>0</v>
      </c>
      <c r="R140" s="349">
        <f t="shared" si="198"/>
        <v>0</v>
      </c>
      <c r="S140" s="235"/>
      <c r="T140" s="356"/>
      <c r="U140" s="356"/>
      <c r="V140" s="236"/>
      <c r="W140" s="221"/>
      <c r="Y140" s="237"/>
      <c r="Z140" s="216"/>
      <c r="AA140" s="216"/>
      <c r="AB140" s="221"/>
      <c r="AD140" s="221"/>
      <c r="AE140" s="216"/>
      <c r="AF140" s="216"/>
      <c r="AG140" s="221"/>
      <c r="AI140" s="238"/>
      <c r="AK140" s="228"/>
      <c r="AL140" s="220"/>
      <c r="AN140" s="221"/>
      <c r="AP140" s="221"/>
    </row>
    <row r="141" spans="1:42" ht="79.5" hidden="1" customHeight="1">
      <c r="A141" s="264">
        <f>COUNTA($C$8:C141)-COUNTBLANK($C$8:C141)+6</f>
        <v>6</v>
      </c>
      <c r="B141" s="368" t="str">
        <f t="shared" ref="B141:B166" si="199">IF(C141="","",MID($B$140,2,7))</f>
        <v/>
      </c>
      <c r="C141" s="367" t="str">
        <f>IF(D141="","",VLOOKUP(D141,구분표!$A$3:$C$215,3,))</f>
        <v/>
      </c>
      <c r="D141" s="388"/>
      <c r="E141" s="324"/>
      <c r="F141" s="324"/>
      <c r="G141" s="389"/>
      <c r="H141" s="324"/>
      <c r="I141" s="390"/>
      <c r="J141" s="327"/>
      <c r="K141" s="327"/>
      <c r="L141" s="316">
        <f t="shared" ref="L141:L238" si="200">J141-K141</f>
        <v>0</v>
      </c>
      <c r="M141" s="216"/>
      <c r="N141" s="217"/>
      <c r="O141" s="218">
        <f t="shared" si="13"/>
        <v>0</v>
      </c>
      <c r="P141" s="351"/>
      <c r="Q141" s="216"/>
      <c r="R141" s="360">
        <f t="shared" si="14"/>
        <v>0</v>
      </c>
      <c r="S141" s="220" t="str">
        <f t="shared" ref="S141:S166" si="201">IF(AND((O141=0),(R141&gt;0)),"O",IF(AND((M141&lt;0),(O141-R141&lt;0)),"O","X"))</f>
        <v>X</v>
      </c>
      <c r="T141" s="379"/>
      <c r="U141" s="328"/>
      <c r="V141" s="246"/>
      <c r="W141" s="221"/>
      <c r="Y141" s="237"/>
      <c r="Z141" s="216">
        <f t="shared" ref="Z141:Z166" si="202">IF($Y141&lt;&gt;"도비",IF($W141="국도비","직접입력",SUM($M141:$N141)),)</f>
        <v>0</v>
      </c>
      <c r="AA141" s="216">
        <f t="shared" ref="AA141:AA166" si="203">IF($Y141="도비",SUM($M141:$N141),IF($W141="국도비","직접입력",SUM($M141:$N141)-$Z141))</f>
        <v>0</v>
      </c>
      <c r="AB141" s="221" t="str">
        <f t="shared" ref="AB141:AB166" si="204">IF(SUM($M141:$N141)=SUM($Z141:$AA141),"OK","검토")</f>
        <v>OK</v>
      </c>
      <c r="AD141" s="221"/>
      <c r="AE141" s="216">
        <f t="shared" ref="AE141:AE166" si="205">IF($Y141&lt;&gt;"도비",IF($W141="국도비","직접입력",SUM($P141:$Q141)),)</f>
        <v>0</v>
      </c>
      <c r="AF141" s="216">
        <f t="shared" ref="AF141:AF166" si="206">IF($Y141="도비",SUM(P141:Q141),IF($W141="국도비","직접입력",SUM(P141:Q141)-AE141))</f>
        <v>0</v>
      </c>
      <c r="AG141" s="221" t="str">
        <f t="shared" ref="AG141:AG166" si="207">IF(SUM(P141:Q141)=SUM(AE141:AF141),"OK","검토")</f>
        <v>OK</v>
      </c>
      <c r="AI141" s="353"/>
      <c r="AK141" s="228" t="str">
        <f t="shared" ref="AK141:AK166" si="208">IF(AI141="","",COUNTIF($AI$7:$AI$238,AI141))</f>
        <v/>
      </c>
      <c r="AL141" s="220" t="str">
        <f t="shared" si="192"/>
        <v/>
      </c>
      <c r="AN141" s="221" t="str">
        <f t="array" ref="AN141">IF(D141="","",INDEX(구분표!$I$2:$I$311, MATCH(1,(구분표!$E$2:$E$311='2추일출'!C141)*(구분표!$F$2:$F$311='2추일출'!D141)*(구분표!$G$2:$G$311='2추일출'!B141),0)))</f>
        <v/>
      </c>
      <c r="AP141" s="221"/>
    </row>
    <row r="142" spans="1:42" ht="79.5" hidden="1" customHeight="1">
      <c r="A142" s="264">
        <f>COUNTA($C$8:C142)-COUNTBLANK($C$8:C142)+6</f>
        <v>6</v>
      </c>
      <c r="B142" s="368" t="str">
        <f t="shared" si="199"/>
        <v/>
      </c>
      <c r="C142" s="367" t="str">
        <f>IF(D142="","",VLOOKUP(D142,구분표!$A$3:$C$215,3,))</f>
        <v/>
      </c>
      <c r="D142" s="388"/>
      <c r="E142" s="324"/>
      <c r="F142" s="324"/>
      <c r="G142" s="389"/>
      <c r="H142" s="324"/>
      <c r="I142" s="390"/>
      <c r="J142" s="327"/>
      <c r="K142" s="327"/>
      <c r="L142" s="316">
        <f t="shared" si="200"/>
        <v>0</v>
      </c>
      <c r="M142" s="216"/>
      <c r="N142" s="217"/>
      <c r="O142" s="218">
        <f t="shared" si="13"/>
        <v>0</v>
      </c>
      <c r="P142" s="351"/>
      <c r="Q142" s="216"/>
      <c r="R142" s="360">
        <f t="shared" si="14"/>
        <v>0</v>
      </c>
      <c r="S142" s="220" t="str">
        <f t="shared" si="201"/>
        <v>X</v>
      </c>
      <c r="T142" s="379"/>
      <c r="U142" s="328"/>
      <c r="V142" s="246"/>
      <c r="W142" s="221"/>
      <c r="Y142" s="237"/>
      <c r="Z142" s="216">
        <f t="shared" si="202"/>
        <v>0</v>
      </c>
      <c r="AA142" s="216">
        <f t="shared" si="203"/>
        <v>0</v>
      </c>
      <c r="AB142" s="221" t="str">
        <f t="shared" si="204"/>
        <v>OK</v>
      </c>
      <c r="AD142" s="221"/>
      <c r="AE142" s="216">
        <f t="shared" si="205"/>
        <v>0</v>
      </c>
      <c r="AF142" s="216">
        <f t="shared" si="206"/>
        <v>0</v>
      </c>
      <c r="AG142" s="221" t="str">
        <f t="shared" si="207"/>
        <v>OK</v>
      </c>
      <c r="AI142" s="353"/>
      <c r="AK142" s="228" t="str">
        <f t="shared" si="208"/>
        <v/>
      </c>
      <c r="AL142" s="220" t="str">
        <f t="shared" si="192"/>
        <v/>
      </c>
      <c r="AN142" s="221" t="str">
        <f t="array" ref="AN142">IF(D142="","",INDEX(구분표!$I$2:$I$311, MATCH(1,(구분표!$E$2:$E$311='2추일출'!C142)*(구분표!$F$2:$F$311='2추일출'!D142)*(구분표!$G$2:$G$311='2추일출'!B142),0)))</f>
        <v/>
      </c>
      <c r="AP142" s="221"/>
    </row>
    <row r="143" spans="1:42" ht="79.5" hidden="1" customHeight="1">
      <c r="A143" s="264">
        <f>COUNTA($C$8:C143)-COUNTBLANK($C$8:C143)+6</f>
        <v>6</v>
      </c>
      <c r="B143" s="368" t="str">
        <f t="shared" si="199"/>
        <v/>
      </c>
      <c r="C143" s="367" t="str">
        <f>IF(D143="","",VLOOKUP(D143,구분표!$A$3:$C$215,3,))</f>
        <v/>
      </c>
      <c r="D143" s="388"/>
      <c r="E143" s="324"/>
      <c r="F143" s="324"/>
      <c r="G143" s="389"/>
      <c r="H143" s="324"/>
      <c r="I143" s="390"/>
      <c r="J143" s="327"/>
      <c r="K143" s="327"/>
      <c r="L143" s="316">
        <f t="shared" si="200"/>
        <v>0</v>
      </c>
      <c r="M143" s="216"/>
      <c r="N143" s="217"/>
      <c r="O143" s="218">
        <f t="shared" si="13"/>
        <v>0</v>
      </c>
      <c r="P143" s="351"/>
      <c r="Q143" s="216"/>
      <c r="R143" s="360">
        <f t="shared" si="14"/>
        <v>0</v>
      </c>
      <c r="S143" s="220" t="str">
        <f t="shared" si="201"/>
        <v>X</v>
      </c>
      <c r="T143" s="379"/>
      <c r="U143" s="328"/>
      <c r="V143" s="246"/>
      <c r="W143" s="221"/>
      <c r="Y143" s="237"/>
      <c r="Z143" s="216">
        <f t="shared" si="202"/>
        <v>0</v>
      </c>
      <c r="AA143" s="216">
        <f t="shared" si="203"/>
        <v>0</v>
      </c>
      <c r="AB143" s="221" t="str">
        <f t="shared" si="204"/>
        <v>OK</v>
      </c>
      <c r="AD143" s="221"/>
      <c r="AE143" s="216">
        <f t="shared" si="205"/>
        <v>0</v>
      </c>
      <c r="AF143" s="216">
        <f t="shared" si="206"/>
        <v>0</v>
      </c>
      <c r="AG143" s="221" t="str">
        <f t="shared" si="207"/>
        <v>OK</v>
      </c>
      <c r="AI143" s="353"/>
      <c r="AK143" s="228" t="str">
        <f t="shared" si="208"/>
        <v/>
      </c>
      <c r="AL143" s="220" t="str">
        <f t="shared" si="192"/>
        <v/>
      </c>
      <c r="AN143" s="221" t="str">
        <f t="array" ref="AN143">IF(D143="","",INDEX(구분표!$I$2:$I$311, MATCH(1,(구분표!$E$2:$E$311='2추일출'!C143)*(구분표!$F$2:$F$311='2추일출'!D143)*(구분표!$G$2:$G$311='2추일출'!B143),0)))</f>
        <v/>
      </c>
      <c r="AP143" s="221"/>
    </row>
    <row r="144" spans="1:42" ht="79.5" hidden="1" customHeight="1">
      <c r="A144" s="264">
        <f>COUNTA($C$8:C144)-COUNTBLANK($C$8:C144)+6</f>
        <v>6</v>
      </c>
      <c r="B144" s="368" t="str">
        <f t="shared" si="199"/>
        <v/>
      </c>
      <c r="C144" s="367" t="str">
        <f>IF(D144="","",VLOOKUP(D144,구분표!$A$3:$C$215,3,))</f>
        <v/>
      </c>
      <c r="D144" s="388"/>
      <c r="E144" s="324"/>
      <c r="F144" s="324"/>
      <c r="G144" s="389"/>
      <c r="H144" s="324"/>
      <c r="I144" s="390"/>
      <c r="J144" s="327"/>
      <c r="K144" s="327"/>
      <c r="L144" s="316">
        <f t="shared" ref="L144:L145" si="209">J144-K144</f>
        <v>0</v>
      </c>
      <c r="M144" s="216"/>
      <c r="N144" s="217"/>
      <c r="O144" s="218">
        <f t="shared" si="13"/>
        <v>0</v>
      </c>
      <c r="P144" s="351"/>
      <c r="Q144" s="216"/>
      <c r="R144" s="360">
        <f t="shared" si="14"/>
        <v>0</v>
      </c>
      <c r="S144" s="220" t="str">
        <f t="shared" si="201"/>
        <v>X</v>
      </c>
      <c r="T144" s="379"/>
      <c r="U144" s="328"/>
      <c r="V144" s="246"/>
      <c r="W144" s="221"/>
      <c r="Y144" s="237"/>
      <c r="Z144" s="216">
        <f t="shared" si="202"/>
        <v>0</v>
      </c>
      <c r="AA144" s="216">
        <f t="shared" si="203"/>
        <v>0</v>
      </c>
      <c r="AB144" s="221" t="str">
        <f t="shared" si="204"/>
        <v>OK</v>
      </c>
      <c r="AD144" s="221"/>
      <c r="AE144" s="216">
        <f t="shared" si="205"/>
        <v>0</v>
      </c>
      <c r="AF144" s="216">
        <f t="shared" si="206"/>
        <v>0</v>
      </c>
      <c r="AG144" s="221" t="str">
        <f t="shared" si="207"/>
        <v>OK</v>
      </c>
      <c r="AI144" s="353"/>
      <c r="AK144" s="319" t="str">
        <f t="shared" si="208"/>
        <v/>
      </c>
      <c r="AL144" s="220" t="str">
        <f t="shared" ref="AL144:AL145" si="210">IF(Y144="","",IF(AND(Y144="도비",AI144="세입없음"),"OK",IF(AND(Y144&lt;&gt;"도비",AI144&lt;&gt;""),"OK","@@")))</f>
        <v/>
      </c>
      <c r="AN144" s="221" t="str">
        <f t="array" ref="AN144">IF(D144="","",INDEX(구분표!$I$2:$I$311, MATCH(1,(구분표!$E$2:$E$311='2추일출'!C144)*(구분표!$F$2:$F$311='2추일출'!D144)*(구분표!$G$2:$G$311='2추일출'!B144),0)))</f>
        <v/>
      </c>
      <c r="AP144" s="221"/>
    </row>
    <row r="145" spans="1:42" ht="79.5" hidden="1" customHeight="1">
      <c r="A145" s="264">
        <f>COUNTA($C$8:C145)-COUNTBLANK($C$8:C145)+6</f>
        <v>6</v>
      </c>
      <c r="B145" s="368" t="str">
        <f t="shared" si="199"/>
        <v/>
      </c>
      <c r="C145" s="367" t="str">
        <f>IF(D145="","",VLOOKUP(D145,구분표!$A$3:$C$215,3,))</f>
        <v/>
      </c>
      <c r="D145" s="388"/>
      <c r="E145" s="324"/>
      <c r="F145" s="324"/>
      <c r="G145" s="389"/>
      <c r="H145" s="324"/>
      <c r="I145" s="390"/>
      <c r="J145" s="327"/>
      <c r="K145" s="327"/>
      <c r="L145" s="316">
        <f t="shared" si="209"/>
        <v>0</v>
      </c>
      <c r="M145" s="216"/>
      <c r="N145" s="217"/>
      <c r="O145" s="218">
        <f t="shared" si="13"/>
        <v>0</v>
      </c>
      <c r="P145" s="350"/>
      <c r="Q145" s="273"/>
      <c r="R145" s="360">
        <f t="shared" si="14"/>
        <v>0</v>
      </c>
      <c r="S145" s="220" t="str">
        <f t="shared" si="201"/>
        <v>X</v>
      </c>
      <c r="T145" s="328"/>
      <c r="U145" s="328"/>
      <c r="V145" s="246"/>
      <c r="W145" s="221"/>
      <c r="Y145" s="237"/>
      <c r="Z145" s="216">
        <f t="shared" si="202"/>
        <v>0</v>
      </c>
      <c r="AA145" s="216">
        <f t="shared" si="203"/>
        <v>0</v>
      </c>
      <c r="AB145" s="221" t="str">
        <f t="shared" si="204"/>
        <v>OK</v>
      </c>
      <c r="AD145" s="221"/>
      <c r="AE145" s="216">
        <f t="shared" si="205"/>
        <v>0</v>
      </c>
      <c r="AF145" s="216">
        <f t="shared" si="206"/>
        <v>0</v>
      </c>
      <c r="AG145" s="221" t="str">
        <f t="shared" si="207"/>
        <v>OK</v>
      </c>
      <c r="AI145" s="238"/>
      <c r="AK145" s="319" t="str">
        <f t="shared" si="208"/>
        <v/>
      </c>
      <c r="AL145" s="220" t="str">
        <f t="shared" si="210"/>
        <v/>
      </c>
      <c r="AN145" s="221" t="str">
        <f t="array" ref="AN145">IF(D145="","",INDEX(구분표!$I$2:$I$311, MATCH(1,(구분표!$E$2:$E$311='2추일출'!C145)*(구분표!$F$2:$F$311='2추일출'!D145)*(구분표!$G$2:$G$311='2추일출'!B145),0)))</f>
        <v/>
      </c>
      <c r="AP145" s="221"/>
    </row>
    <row r="146" spans="1:42" ht="79.5" hidden="1" customHeight="1">
      <c r="A146" s="264">
        <f>COUNTA($C$8:C146)-COUNTBLANK($C$8:C146)+6</f>
        <v>6</v>
      </c>
      <c r="B146" s="368" t="str">
        <f t="shared" si="199"/>
        <v/>
      </c>
      <c r="C146" s="367" t="str">
        <f>IF(D146="","",VLOOKUP(D146,구분표!$A$3:$C$215,3,))</f>
        <v/>
      </c>
      <c r="D146" s="388"/>
      <c r="E146" s="324"/>
      <c r="F146" s="324"/>
      <c r="G146" s="389"/>
      <c r="H146" s="324"/>
      <c r="I146" s="390"/>
      <c r="J146" s="327"/>
      <c r="K146" s="327"/>
      <c r="L146" s="316">
        <f t="shared" si="200"/>
        <v>0</v>
      </c>
      <c r="M146" s="216"/>
      <c r="N146" s="217"/>
      <c r="O146" s="218">
        <f t="shared" si="13"/>
        <v>0</v>
      </c>
      <c r="P146" s="350"/>
      <c r="Q146" s="273"/>
      <c r="R146" s="360">
        <f t="shared" si="14"/>
        <v>0</v>
      </c>
      <c r="S146" s="220" t="str">
        <f t="shared" si="201"/>
        <v>X</v>
      </c>
      <c r="T146" s="328"/>
      <c r="U146" s="328"/>
      <c r="V146" s="246"/>
      <c r="W146" s="221"/>
      <c r="Y146" s="237"/>
      <c r="Z146" s="216">
        <f t="shared" si="202"/>
        <v>0</v>
      </c>
      <c r="AA146" s="216">
        <f t="shared" si="203"/>
        <v>0</v>
      </c>
      <c r="AB146" s="221" t="str">
        <f t="shared" si="204"/>
        <v>OK</v>
      </c>
      <c r="AD146" s="221"/>
      <c r="AE146" s="216">
        <f t="shared" si="205"/>
        <v>0</v>
      </c>
      <c r="AF146" s="216">
        <f t="shared" si="206"/>
        <v>0</v>
      </c>
      <c r="AG146" s="221" t="str">
        <f t="shared" si="207"/>
        <v>OK</v>
      </c>
      <c r="AI146" s="238"/>
      <c r="AK146" s="228" t="str">
        <f t="shared" si="208"/>
        <v/>
      </c>
      <c r="AL146" s="220" t="str">
        <f t="shared" si="192"/>
        <v/>
      </c>
      <c r="AN146" s="221" t="str">
        <f t="array" ref="AN146">IF(D146="","",INDEX(구분표!$I$2:$I$311, MATCH(1,(구분표!$E$2:$E$311='2추일출'!C146)*(구분표!$F$2:$F$311='2추일출'!D146)*(구분표!$G$2:$G$311='2추일출'!B146),0)))</f>
        <v/>
      </c>
      <c r="AP146" s="221"/>
    </row>
    <row r="147" spans="1:42" ht="79.5" hidden="1" customHeight="1">
      <c r="A147" s="264">
        <f>COUNTA($C$8:C147)-COUNTBLANK($C$8:C147)+6</f>
        <v>6</v>
      </c>
      <c r="B147" s="368" t="str">
        <f t="shared" si="199"/>
        <v/>
      </c>
      <c r="C147" s="367" t="str">
        <f>IF(D147="","",VLOOKUP(D147,구분표!$A$3:$C$215,3,))</f>
        <v/>
      </c>
      <c r="D147" s="388"/>
      <c r="E147" s="324"/>
      <c r="F147" s="324"/>
      <c r="G147" s="389"/>
      <c r="H147" s="324"/>
      <c r="I147" s="390"/>
      <c r="J147" s="327"/>
      <c r="K147" s="327"/>
      <c r="L147" s="316">
        <f t="shared" si="200"/>
        <v>0</v>
      </c>
      <c r="M147" s="216"/>
      <c r="N147" s="217"/>
      <c r="O147" s="218">
        <f t="shared" ref="O147:O238" si="211">J147+M147+N147</f>
        <v>0</v>
      </c>
      <c r="P147" s="350"/>
      <c r="Q147" s="273"/>
      <c r="R147" s="360">
        <f t="shared" ref="R147:R238" si="212">J147+P147+Q147</f>
        <v>0</v>
      </c>
      <c r="S147" s="220" t="str">
        <f t="shared" si="201"/>
        <v>X</v>
      </c>
      <c r="T147" s="328"/>
      <c r="U147" s="328"/>
      <c r="V147" s="246"/>
      <c r="W147" s="221"/>
      <c r="Y147" s="237"/>
      <c r="Z147" s="216">
        <f t="shared" si="202"/>
        <v>0</v>
      </c>
      <c r="AA147" s="216">
        <f t="shared" si="203"/>
        <v>0</v>
      </c>
      <c r="AB147" s="221" t="str">
        <f t="shared" si="204"/>
        <v>OK</v>
      </c>
      <c r="AD147" s="221"/>
      <c r="AE147" s="216">
        <f t="shared" si="205"/>
        <v>0</v>
      </c>
      <c r="AF147" s="216">
        <f t="shared" si="206"/>
        <v>0</v>
      </c>
      <c r="AG147" s="221" t="str">
        <f t="shared" si="207"/>
        <v>OK</v>
      </c>
      <c r="AI147" s="238"/>
      <c r="AK147" s="228" t="str">
        <f t="shared" si="208"/>
        <v/>
      </c>
      <c r="AL147" s="220" t="str">
        <f t="shared" si="192"/>
        <v/>
      </c>
      <c r="AN147" s="221" t="str">
        <f t="array" ref="AN147">IF(D147="","",INDEX(구분표!$I$2:$I$311, MATCH(1,(구분표!$E$2:$E$311='2추일출'!C147)*(구분표!$F$2:$F$311='2추일출'!D147)*(구분표!$G$2:$G$311='2추일출'!B147),0)))</f>
        <v/>
      </c>
      <c r="AP147" s="221"/>
    </row>
    <row r="148" spans="1:42" ht="79.5" hidden="1" customHeight="1">
      <c r="A148" s="264">
        <f>COUNTA($C$8:C148)-COUNTBLANK($C$8:C148)+6</f>
        <v>6</v>
      </c>
      <c r="B148" s="368" t="str">
        <f t="shared" si="199"/>
        <v/>
      </c>
      <c r="C148" s="367" t="str">
        <f>IF(D148="","",VLOOKUP(D148,구분표!$A$3:$C$215,3,))</f>
        <v/>
      </c>
      <c r="D148" s="388"/>
      <c r="E148" s="324"/>
      <c r="F148" s="324"/>
      <c r="G148" s="389"/>
      <c r="H148" s="324"/>
      <c r="I148" s="390"/>
      <c r="J148" s="327"/>
      <c r="K148" s="327"/>
      <c r="L148" s="316">
        <f t="shared" si="200"/>
        <v>0</v>
      </c>
      <c r="M148" s="216"/>
      <c r="N148" s="217"/>
      <c r="O148" s="218">
        <f t="shared" si="211"/>
        <v>0</v>
      </c>
      <c r="P148" s="350"/>
      <c r="Q148" s="273"/>
      <c r="R148" s="360">
        <f t="shared" si="212"/>
        <v>0</v>
      </c>
      <c r="S148" s="220" t="str">
        <f t="shared" si="201"/>
        <v>X</v>
      </c>
      <c r="T148" s="328"/>
      <c r="U148" s="328"/>
      <c r="V148" s="246"/>
      <c r="W148" s="221"/>
      <c r="Y148" s="237"/>
      <c r="Z148" s="216">
        <f t="shared" si="202"/>
        <v>0</v>
      </c>
      <c r="AA148" s="216">
        <f t="shared" si="203"/>
        <v>0</v>
      </c>
      <c r="AB148" s="221" t="str">
        <f t="shared" si="204"/>
        <v>OK</v>
      </c>
      <c r="AD148" s="221"/>
      <c r="AE148" s="216">
        <f t="shared" si="205"/>
        <v>0</v>
      </c>
      <c r="AF148" s="216">
        <f t="shared" si="206"/>
        <v>0</v>
      </c>
      <c r="AG148" s="221" t="str">
        <f t="shared" si="207"/>
        <v>OK</v>
      </c>
      <c r="AI148" s="238"/>
      <c r="AK148" s="228" t="str">
        <f t="shared" si="208"/>
        <v/>
      </c>
      <c r="AL148" s="220" t="str">
        <f t="shared" si="192"/>
        <v/>
      </c>
      <c r="AN148" s="221" t="str">
        <f t="array" ref="AN148">IF(D148="","",INDEX(구분표!$I$2:$I$311, MATCH(1,(구분표!$E$2:$E$311='2추일출'!C148)*(구분표!$F$2:$F$311='2추일출'!D148)*(구분표!$G$2:$G$311='2추일출'!B148),0)))</f>
        <v/>
      </c>
      <c r="AP148" s="221"/>
    </row>
    <row r="149" spans="1:42" ht="79.5" hidden="1" customHeight="1">
      <c r="A149" s="264">
        <f>COUNTA($C$8:C149)-COUNTBLANK($C$8:C149)+6</f>
        <v>6</v>
      </c>
      <c r="B149" s="368" t="str">
        <f t="shared" si="199"/>
        <v/>
      </c>
      <c r="C149" s="367" t="str">
        <f>IF(D149="","",VLOOKUP(D149,구분표!$A$3:$C$215,3,))</f>
        <v/>
      </c>
      <c r="D149" s="388"/>
      <c r="E149" s="324"/>
      <c r="F149" s="324"/>
      <c r="G149" s="389"/>
      <c r="H149" s="324"/>
      <c r="I149" s="390"/>
      <c r="J149" s="327"/>
      <c r="K149" s="327"/>
      <c r="L149" s="316">
        <f t="shared" si="200"/>
        <v>0</v>
      </c>
      <c r="M149" s="216"/>
      <c r="N149" s="217"/>
      <c r="O149" s="218">
        <f t="shared" si="211"/>
        <v>0</v>
      </c>
      <c r="P149" s="350"/>
      <c r="Q149" s="273"/>
      <c r="R149" s="360">
        <f t="shared" si="212"/>
        <v>0</v>
      </c>
      <c r="S149" s="220" t="str">
        <f t="shared" si="201"/>
        <v>X</v>
      </c>
      <c r="T149" s="328"/>
      <c r="U149" s="328"/>
      <c r="V149" s="246"/>
      <c r="W149" s="221"/>
      <c r="Y149" s="237"/>
      <c r="Z149" s="216">
        <f t="shared" si="202"/>
        <v>0</v>
      </c>
      <c r="AA149" s="216">
        <f t="shared" si="203"/>
        <v>0</v>
      </c>
      <c r="AB149" s="221" t="str">
        <f t="shared" si="204"/>
        <v>OK</v>
      </c>
      <c r="AD149" s="221"/>
      <c r="AE149" s="216">
        <f t="shared" si="205"/>
        <v>0</v>
      </c>
      <c r="AF149" s="216">
        <f t="shared" si="206"/>
        <v>0</v>
      </c>
      <c r="AG149" s="221" t="str">
        <f t="shared" si="207"/>
        <v>OK</v>
      </c>
      <c r="AI149" s="238"/>
      <c r="AK149" s="228" t="str">
        <f t="shared" si="208"/>
        <v/>
      </c>
      <c r="AL149" s="220" t="str">
        <f t="shared" si="192"/>
        <v/>
      </c>
      <c r="AN149" s="221" t="str">
        <f t="array" ref="AN149">IF(D149="","",INDEX(구분표!$I$2:$I$311, MATCH(1,(구분표!$E$2:$E$311='2추일출'!C149)*(구분표!$F$2:$F$311='2추일출'!D149)*(구분표!$G$2:$G$311='2추일출'!B149),0)))</f>
        <v/>
      </c>
      <c r="AP149" s="221"/>
    </row>
    <row r="150" spans="1:42" ht="79.5" hidden="1" customHeight="1">
      <c r="A150" s="264">
        <f>COUNTA($C$8:C150)-COUNTBLANK($C$8:C150)+6</f>
        <v>6</v>
      </c>
      <c r="B150" s="368" t="str">
        <f t="shared" si="199"/>
        <v/>
      </c>
      <c r="C150" s="367" t="str">
        <f>IF(D150="","",VLOOKUP(D150,구분표!$A$3:$C$215,3,))</f>
        <v/>
      </c>
      <c r="D150" s="388"/>
      <c r="E150" s="324"/>
      <c r="F150" s="324"/>
      <c r="G150" s="389"/>
      <c r="H150" s="324"/>
      <c r="I150" s="390"/>
      <c r="J150" s="327"/>
      <c r="K150" s="327"/>
      <c r="L150" s="316">
        <f t="shared" si="200"/>
        <v>0</v>
      </c>
      <c r="M150" s="216"/>
      <c r="N150" s="217"/>
      <c r="O150" s="218">
        <f t="shared" si="211"/>
        <v>0</v>
      </c>
      <c r="P150" s="350"/>
      <c r="Q150" s="273"/>
      <c r="R150" s="360">
        <f t="shared" si="212"/>
        <v>0</v>
      </c>
      <c r="S150" s="220" t="str">
        <f t="shared" si="201"/>
        <v>X</v>
      </c>
      <c r="T150" s="328"/>
      <c r="U150" s="328"/>
      <c r="V150" s="246"/>
      <c r="W150" s="221"/>
      <c r="Y150" s="237"/>
      <c r="Z150" s="216">
        <f t="shared" si="202"/>
        <v>0</v>
      </c>
      <c r="AA150" s="216">
        <f t="shared" si="203"/>
        <v>0</v>
      </c>
      <c r="AB150" s="221" t="str">
        <f t="shared" si="204"/>
        <v>OK</v>
      </c>
      <c r="AD150" s="221"/>
      <c r="AE150" s="216">
        <f t="shared" si="205"/>
        <v>0</v>
      </c>
      <c r="AF150" s="216">
        <f t="shared" si="206"/>
        <v>0</v>
      </c>
      <c r="AG150" s="221" t="str">
        <f t="shared" si="207"/>
        <v>OK</v>
      </c>
      <c r="AI150" s="238"/>
      <c r="AK150" s="228" t="str">
        <f t="shared" si="208"/>
        <v/>
      </c>
      <c r="AL150" s="220" t="str">
        <f t="shared" si="192"/>
        <v/>
      </c>
      <c r="AN150" s="221" t="str">
        <f t="array" ref="AN150">IF(D150="","",INDEX(구분표!$I$2:$I$311, MATCH(1,(구분표!$E$2:$E$311='2추일출'!C150)*(구분표!$F$2:$F$311='2추일출'!D150)*(구분표!$G$2:$G$311='2추일출'!B150),0)))</f>
        <v/>
      </c>
      <c r="AP150" s="221"/>
    </row>
    <row r="151" spans="1:42" ht="79.5" hidden="1" customHeight="1">
      <c r="A151" s="264">
        <f>COUNTA($C$8:C151)-COUNTBLANK($C$8:C151)+6</f>
        <v>6</v>
      </c>
      <c r="B151" s="368" t="str">
        <f t="shared" si="199"/>
        <v/>
      </c>
      <c r="C151" s="367" t="str">
        <f>IF(D151="","",VLOOKUP(D151,구분표!$A$3:$C$215,3,))</f>
        <v/>
      </c>
      <c r="D151" s="388"/>
      <c r="E151" s="324"/>
      <c r="F151" s="324"/>
      <c r="G151" s="389"/>
      <c r="H151" s="324"/>
      <c r="I151" s="390"/>
      <c r="J151" s="327"/>
      <c r="K151" s="327"/>
      <c r="L151" s="316">
        <f t="shared" ref="L151:L156" si="213">J151-K151</f>
        <v>0</v>
      </c>
      <c r="M151" s="216"/>
      <c r="N151" s="217"/>
      <c r="O151" s="218">
        <f t="shared" ref="O151:O156" si="214">J151+M151+N151</f>
        <v>0</v>
      </c>
      <c r="P151" s="350"/>
      <c r="Q151" s="273"/>
      <c r="R151" s="360">
        <f t="shared" ref="R151:R156" si="215">J151+P151+Q151</f>
        <v>0</v>
      </c>
      <c r="S151" s="220" t="str">
        <f t="shared" si="201"/>
        <v>X</v>
      </c>
      <c r="T151" s="328"/>
      <c r="U151" s="328"/>
      <c r="V151" s="246"/>
      <c r="W151" s="221"/>
      <c r="Y151" s="237"/>
      <c r="Z151" s="216">
        <f t="shared" si="202"/>
        <v>0</v>
      </c>
      <c r="AA151" s="216">
        <f t="shared" si="203"/>
        <v>0</v>
      </c>
      <c r="AB151" s="221" t="str">
        <f t="shared" si="204"/>
        <v>OK</v>
      </c>
      <c r="AD151" s="221"/>
      <c r="AE151" s="216">
        <f t="shared" si="205"/>
        <v>0</v>
      </c>
      <c r="AF151" s="216">
        <f t="shared" si="206"/>
        <v>0</v>
      </c>
      <c r="AG151" s="221" t="str">
        <f t="shared" si="207"/>
        <v>OK</v>
      </c>
      <c r="AI151" s="238"/>
      <c r="AK151" s="319" t="str">
        <f t="shared" si="208"/>
        <v/>
      </c>
      <c r="AL151" s="220" t="str">
        <f t="shared" ref="AL151:AL156" si="216">IF(Y151="","",IF(AND(Y151="도비",AI151="세입없음"),"OK",IF(AND(Y151&lt;&gt;"도비",AI151&lt;&gt;""),"OK","@@")))</f>
        <v/>
      </c>
      <c r="AN151" s="221" t="str">
        <f t="array" ref="AN151">IF(D151="","",INDEX(구분표!$I$2:$I$311, MATCH(1,(구분표!$E$2:$E$311='2추일출'!C151)*(구분표!$F$2:$F$311='2추일출'!D151)*(구분표!$G$2:$G$311='2추일출'!B151),0)))</f>
        <v/>
      </c>
      <c r="AP151" s="221"/>
    </row>
    <row r="152" spans="1:42" ht="79.5" hidden="1" customHeight="1">
      <c r="A152" s="264">
        <f>COUNTA($C$8:C152)-COUNTBLANK($C$8:C152)+6</f>
        <v>6</v>
      </c>
      <c r="B152" s="368" t="str">
        <f t="shared" si="199"/>
        <v/>
      </c>
      <c r="C152" s="367" t="str">
        <f>IF(D152="","",VLOOKUP(D152,구분표!$A$3:$C$215,3,))</f>
        <v/>
      </c>
      <c r="D152" s="388"/>
      <c r="E152" s="324"/>
      <c r="F152" s="324"/>
      <c r="G152" s="389"/>
      <c r="H152" s="324"/>
      <c r="I152" s="390"/>
      <c r="J152" s="327"/>
      <c r="K152" s="327"/>
      <c r="L152" s="316">
        <f t="shared" si="213"/>
        <v>0</v>
      </c>
      <c r="M152" s="216"/>
      <c r="N152" s="217"/>
      <c r="O152" s="218">
        <f t="shared" si="214"/>
        <v>0</v>
      </c>
      <c r="P152" s="350"/>
      <c r="Q152" s="273"/>
      <c r="R152" s="360">
        <f t="shared" si="215"/>
        <v>0</v>
      </c>
      <c r="S152" s="220" t="str">
        <f t="shared" si="201"/>
        <v>X</v>
      </c>
      <c r="T152" s="328"/>
      <c r="U152" s="328"/>
      <c r="V152" s="246"/>
      <c r="W152" s="221"/>
      <c r="Y152" s="237"/>
      <c r="Z152" s="216">
        <f t="shared" si="202"/>
        <v>0</v>
      </c>
      <c r="AA152" s="216">
        <f t="shared" si="203"/>
        <v>0</v>
      </c>
      <c r="AB152" s="221" t="str">
        <f t="shared" si="204"/>
        <v>OK</v>
      </c>
      <c r="AD152" s="221"/>
      <c r="AE152" s="216">
        <f t="shared" si="205"/>
        <v>0</v>
      </c>
      <c r="AF152" s="216">
        <f t="shared" si="206"/>
        <v>0</v>
      </c>
      <c r="AG152" s="221" t="str">
        <f t="shared" si="207"/>
        <v>OK</v>
      </c>
      <c r="AI152" s="238"/>
      <c r="AK152" s="319" t="str">
        <f t="shared" si="208"/>
        <v/>
      </c>
      <c r="AL152" s="220" t="str">
        <f t="shared" si="216"/>
        <v/>
      </c>
      <c r="AN152" s="221" t="str">
        <f t="array" ref="AN152">IF(D152="","",INDEX(구분표!$I$2:$I$311, MATCH(1,(구분표!$E$2:$E$311='2추일출'!C152)*(구분표!$F$2:$F$311='2추일출'!D152)*(구분표!$G$2:$G$311='2추일출'!B152),0)))</f>
        <v/>
      </c>
      <c r="AP152" s="221"/>
    </row>
    <row r="153" spans="1:42" ht="79.5" hidden="1" customHeight="1">
      <c r="A153" s="264">
        <f>COUNTA($C$8:C153)-COUNTBLANK($C$8:C153)+6</f>
        <v>6</v>
      </c>
      <c r="B153" s="368" t="str">
        <f t="shared" si="199"/>
        <v/>
      </c>
      <c r="C153" s="367" t="str">
        <f>IF(D153="","",VLOOKUP(D153,구분표!$A$3:$C$215,3,))</f>
        <v/>
      </c>
      <c r="D153" s="388"/>
      <c r="E153" s="324"/>
      <c r="F153" s="324"/>
      <c r="G153" s="389"/>
      <c r="H153" s="324"/>
      <c r="I153" s="390"/>
      <c r="J153" s="327"/>
      <c r="K153" s="327"/>
      <c r="L153" s="316">
        <f t="shared" si="213"/>
        <v>0</v>
      </c>
      <c r="M153" s="216"/>
      <c r="N153" s="217"/>
      <c r="O153" s="218">
        <f t="shared" si="214"/>
        <v>0</v>
      </c>
      <c r="P153" s="350"/>
      <c r="Q153" s="273"/>
      <c r="R153" s="360">
        <f t="shared" si="215"/>
        <v>0</v>
      </c>
      <c r="S153" s="220" t="str">
        <f t="shared" si="201"/>
        <v>X</v>
      </c>
      <c r="T153" s="328"/>
      <c r="U153" s="328"/>
      <c r="V153" s="246"/>
      <c r="W153" s="221"/>
      <c r="Y153" s="237"/>
      <c r="Z153" s="216">
        <f t="shared" si="202"/>
        <v>0</v>
      </c>
      <c r="AA153" s="216">
        <f t="shared" si="203"/>
        <v>0</v>
      </c>
      <c r="AB153" s="221" t="str">
        <f t="shared" si="204"/>
        <v>OK</v>
      </c>
      <c r="AD153" s="221"/>
      <c r="AE153" s="216">
        <f t="shared" si="205"/>
        <v>0</v>
      </c>
      <c r="AF153" s="216">
        <f t="shared" si="206"/>
        <v>0</v>
      </c>
      <c r="AG153" s="221" t="str">
        <f t="shared" si="207"/>
        <v>OK</v>
      </c>
      <c r="AI153" s="238"/>
      <c r="AK153" s="319" t="str">
        <f t="shared" si="208"/>
        <v/>
      </c>
      <c r="AL153" s="220" t="str">
        <f t="shared" si="216"/>
        <v/>
      </c>
      <c r="AN153" s="221" t="str">
        <f t="array" ref="AN153">IF(D153="","",INDEX(구분표!$I$2:$I$311, MATCH(1,(구분표!$E$2:$E$311='2추일출'!C153)*(구분표!$F$2:$F$311='2추일출'!D153)*(구분표!$G$2:$G$311='2추일출'!B153),0)))</f>
        <v/>
      </c>
      <c r="AP153" s="221"/>
    </row>
    <row r="154" spans="1:42" ht="79.5" hidden="1" customHeight="1">
      <c r="A154" s="264">
        <f>COUNTA($C$8:C154)-COUNTBLANK($C$8:C154)+6</f>
        <v>6</v>
      </c>
      <c r="B154" s="368" t="str">
        <f t="shared" si="199"/>
        <v/>
      </c>
      <c r="C154" s="367" t="str">
        <f>IF(D154="","",VLOOKUP(D154,구분표!$A$3:$C$215,3,))</f>
        <v/>
      </c>
      <c r="D154" s="388"/>
      <c r="E154" s="324"/>
      <c r="F154" s="324"/>
      <c r="G154" s="389"/>
      <c r="H154" s="324"/>
      <c r="I154" s="390"/>
      <c r="J154" s="327"/>
      <c r="K154" s="327"/>
      <c r="L154" s="316">
        <f t="shared" si="213"/>
        <v>0</v>
      </c>
      <c r="M154" s="216"/>
      <c r="N154" s="217"/>
      <c r="O154" s="218">
        <f t="shared" si="214"/>
        <v>0</v>
      </c>
      <c r="P154" s="350"/>
      <c r="Q154" s="273"/>
      <c r="R154" s="360">
        <f t="shared" si="215"/>
        <v>0</v>
      </c>
      <c r="S154" s="220" t="str">
        <f t="shared" si="201"/>
        <v>X</v>
      </c>
      <c r="T154" s="328"/>
      <c r="U154" s="328"/>
      <c r="V154" s="246"/>
      <c r="W154" s="221"/>
      <c r="Y154" s="237"/>
      <c r="Z154" s="216">
        <f t="shared" si="202"/>
        <v>0</v>
      </c>
      <c r="AA154" s="216">
        <f t="shared" si="203"/>
        <v>0</v>
      </c>
      <c r="AB154" s="221" t="str">
        <f t="shared" si="204"/>
        <v>OK</v>
      </c>
      <c r="AD154" s="221"/>
      <c r="AE154" s="216">
        <f t="shared" si="205"/>
        <v>0</v>
      </c>
      <c r="AF154" s="216">
        <f t="shared" si="206"/>
        <v>0</v>
      </c>
      <c r="AG154" s="221" t="str">
        <f t="shared" si="207"/>
        <v>OK</v>
      </c>
      <c r="AI154" s="238"/>
      <c r="AK154" s="319" t="str">
        <f t="shared" si="208"/>
        <v/>
      </c>
      <c r="AL154" s="220" t="str">
        <f t="shared" si="216"/>
        <v/>
      </c>
      <c r="AN154" s="221" t="str">
        <f t="array" ref="AN154">IF(D154="","",INDEX(구분표!$I$2:$I$311, MATCH(1,(구분표!$E$2:$E$311='2추일출'!C154)*(구분표!$F$2:$F$311='2추일출'!D154)*(구분표!$G$2:$G$311='2추일출'!B154),0)))</f>
        <v/>
      </c>
      <c r="AP154" s="221"/>
    </row>
    <row r="155" spans="1:42" ht="79.5" hidden="1" customHeight="1">
      <c r="A155" s="264">
        <f>COUNTA($C$8:C155)-COUNTBLANK($C$8:C155)+6</f>
        <v>6</v>
      </c>
      <c r="B155" s="368" t="str">
        <f t="shared" si="199"/>
        <v/>
      </c>
      <c r="C155" s="367" t="str">
        <f>IF(D155="","",VLOOKUP(D155,구분표!$A$3:$C$215,3,))</f>
        <v/>
      </c>
      <c r="D155" s="388"/>
      <c r="E155" s="324"/>
      <c r="F155" s="324"/>
      <c r="G155" s="389"/>
      <c r="H155" s="324"/>
      <c r="I155" s="390"/>
      <c r="J155" s="327"/>
      <c r="K155" s="327"/>
      <c r="L155" s="316">
        <f t="shared" si="213"/>
        <v>0</v>
      </c>
      <c r="M155" s="216"/>
      <c r="N155" s="217"/>
      <c r="O155" s="218">
        <f t="shared" si="214"/>
        <v>0</v>
      </c>
      <c r="P155" s="350"/>
      <c r="Q155" s="273"/>
      <c r="R155" s="360">
        <f t="shared" si="215"/>
        <v>0</v>
      </c>
      <c r="S155" s="220" t="str">
        <f t="shared" si="201"/>
        <v>X</v>
      </c>
      <c r="T155" s="328"/>
      <c r="U155" s="328"/>
      <c r="V155" s="246"/>
      <c r="W155" s="221"/>
      <c r="Y155" s="237"/>
      <c r="Z155" s="216">
        <f t="shared" si="202"/>
        <v>0</v>
      </c>
      <c r="AA155" s="216">
        <f t="shared" si="203"/>
        <v>0</v>
      </c>
      <c r="AB155" s="221" t="str">
        <f t="shared" si="204"/>
        <v>OK</v>
      </c>
      <c r="AD155" s="221"/>
      <c r="AE155" s="216">
        <f t="shared" si="205"/>
        <v>0</v>
      </c>
      <c r="AF155" s="216">
        <f t="shared" si="206"/>
        <v>0</v>
      </c>
      <c r="AG155" s="221" t="str">
        <f t="shared" si="207"/>
        <v>OK</v>
      </c>
      <c r="AI155" s="238"/>
      <c r="AK155" s="319" t="str">
        <f t="shared" si="208"/>
        <v/>
      </c>
      <c r="AL155" s="220" t="str">
        <f t="shared" si="216"/>
        <v/>
      </c>
      <c r="AN155" s="221" t="str">
        <f t="array" ref="AN155">IF(D155="","",INDEX(구분표!$I$2:$I$311, MATCH(1,(구분표!$E$2:$E$311='2추일출'!C155)*(구분표!$F$2:$F$311='2추일출'!D155)*(구분표!$G$2:$G$311='2추일출'!B155),0)))</f>
        <v/>
      </c>
      <c r="AP155" s="221"/>
    </row>
    <row r="156" spans="1:42" ht="79.5" hidden="1" customHeight="1">
      <c r="A156" s="264">
        <f>COUNTA($C$8:C156)-COUNTBLANK($C$8:C156)+6</f>
        <v>6</v>
      </c>
      <c r="B156" s="368" t="str">
        <f t="shared" si="199"/>
        <v/>
      </c>
      <c r="C156" s="367" t="str">
        <f>IF(D156="","",VLOOKUP(D156,구분표!$A$3:$C$215,3,))</f>
        <v/>
      </c>
      <c r="D156" s="388"/>
      <c r="E156" s="324"/>
      <c r="F156" s="324"/>
      <c r="G156" s="389"/>
      <c r="H156" s="324"/>
      <c r="I156" s="390"/>
      <c r="J156" s="327"/>
      <c r="K156" s="327"/>
      <c r="L156" s="316">
        <f t="shared" si="213"/>
        <v>0</v>
      </c>
      <c r="M156" s="216"/>
      <c r="N156" s="217"/>
      <c r="O156" s="218">
        <f t="shared" si="214"/>
        <v>0</v>
      </c>
      <c r="P156" s="350"/>
      <c r="Q156" s="273"/>
      <c r="R156" s="360">
        <f t="shared" si="215"/>
        <v>0</v>
      </c>
      <c r="S156" s="220" t="str">
        <f t="shared" si="201"/>
        <v>X</v>
      </c>
      <c r="T156" s="328"/>
      <c r="U156" s="328"/>
      <c r="V156" s="246"/>
      <c r="W156" s="221"/>
      <c r="Y156" s="237"/>
      <c r="Z156" s="216">
        <f t="shared" si="202"/>
        <v>0</v>
      </c>
      <c r="AA156" s="216">
        <f t="shared" si="203"/>
        <v>0</v>
      </c>
      <c r="AB156" s="221" t="str">
        <f t="shared" si="204"/>
        <v>OK</v>
      </c>
      <c r="AD156" s="221"/>
      <c r="AE156" s="216">
        <f t="shared" si="205"/>
        <v>0</v>
      </c>
      <c r="AF156" s="216">
        <f t="shared" si="206"/>
        <v>0</v>
      </c>
      <c r="AG156" s="221" t="str">
        <f t="shared" si="207"/>
        <v>OK</v>
      </c>
      <c r="AI156" s="238"/>
      <c r="AK156" s="319" t="str">
        <f t="shared" si="208"/>
        <v/>
      </c>
      <c r="AL156" s="220" t="str">
        <f t="shared" si="216"/>
        <v/>
      </c>
      <c r="AN156" s="221" t="str">
        <f t="array" ref="AN156">IF(D156="","",INDEX(구분표!$I$2:$I$311, MATCH(1,(구분표!$E$2:$E$311='2추일출'!C156)*(구분표!$F$2:$F$311='2추일출'!D156)*(구분표!$G$2:$G$311='2추일출'!B156),0)))</f>
        <v/>
      </c>
      <c r="AP156" s="221"/>
    </row>
    <row r="157" spans="1:42" ht="79.5" hidden="1" customHeight="1">
      <c r="A157" s="264">
        <f>COUNTA($C$8:C157)-COUNTBLANK($C$8:C157)+6</f>
        <v>6</v>
      </c>
      <c r="B157" s="368" t="str">
        <f t="shared" si="199"/>
        <v/>
      </c>
      <c r="C157" s="367" t="str">
        <f>IF(D157="","",VLOOKUP(D157,구분표!$A$3:$C$215,3,))</f>
        <v/>
      </c>
      <c r="D157" s="388"/>
      <c r="E157" s="324"/>
      <c r="F157" s="324"/>
      <c r="G157" s="389"/>
      <c r="H157" s="324"/>
      <c r="I157" s="390"/>
      <c r="J157" s="327"/>
      <c r="K157" s="327"/>
      <c r="L157" s="316">
        <f t="shared" si="200"/>
        <v>0</v>
      </c>
      <c r="M157" s="216"/>
      <c r="N157" s="217"/>
      <c r="O157" s="218">
        <f t="shared" si="211"/>
        <v>0</v>
      </c>
      <c r="P157" s="350"/>
      <c r="Q157" s="273"/>
      <c r="R157" s="360">
        <f t="shared" si="212"/>
        <v>0</v>
      </c>
      <c r="S157" s="220" t="str">
        <f t="shared" si="201"/>
        <v>X</v>
      </c>
      <c r="T157" s="328"/>
      <c r="U157" s="328"/>
      <c r="V157" s="246"/>
      <c r="W157" s="221"/>
      <c r="Y157" s="237"/>
      <c r="Z157" s="216">
        <f t="shared" si="202"/>
        <v>0</v>
      </c>
      <c r="AA157" s="216">
        <f t="shared" si="203"/>
        <v>0</v>
      </c>
      <c r="AB157" s="221" t="str">
        <f t="shared" si="204"/>
        <v>OK</v>
      </c>
      <c r="AD157" s="221"/>
      <c r="AE157" s="216">
        <f t="shared" si="205"/>
        <v>0</v>
      </c>
      <c r="AF157" s="216">
        <f t="shared" si="206"/>
        <v>0</v>
      </c>
      <c r="AG157" s="221" t="str">
        <f t="shared" si="207"/>
        <v>OK</v>
      </c>
      <c r="AI157" s="238"/>
      <c r="AK157" s="319" t="str">
        <f t="shared" si="208"/>
        <v/>
      </c>
      <c r="AL157" s="220" t="str">
        <f t="shared" si="192"/>
        <v/>
      </c>
      <c r="AN157" s="221" t="str">
        <f t="array" ref="AN157">IF(D157="","",INDEX(구분표!$I$2:$I$311, MATCH(1,(구분표!$E$2:$E$311='2추일출'!C157)*(구분표!$F$2:$F$311='2추일출'!D157)*(구분표!$G$2:$G$311='2추일출'!B157),0)))</f>
        <v/>
      </c>
      <c r="AP157" s="221"/>
    </row>
    <row r="158" spans="1:42" ht="79.5" hidden="1" customHeight="1">
      <c r="A158" s="264">
        <f>COUNTA($C$8:C158)-COUNTBLANK($C$8:C158)+6</f>
        <v>6</v>
      </c>
      <c r="B158" s="368" t="str">
        <f t="shared" si="199"/>
        <v/>
      </c>
      <c r="C158" s="367" t="str">
        <f>IF(D158="","",VLOOKUP(D158,구분표!$A$3:$C$215,3,))</f>
        <v/>
      </c>
      <c r="D158" s="388"/>
      <c r="E158" s="324"/>
      <c r="F158" s="324"/>
      <c r="G158" s="389"/>
      <c r="H158" s="324"/>
      <c r="I158" s="390"/>
      <c r="J158" s="327"/>
      <c r="K158" s="327"/>
      <c r="L158" s="316">
        <f t="shared" ref="L158" si="217">J158-K158</f>
        <v>0</v>
      </c>
      <c r="M158" s="216"/>
      <c r="N158" s="217"/>
      <c r="O158" s="218">
        <f t="shared" ref="O158" si="218">J158+M158+N158</f>
        <v>0</v>
      </c>
      <c r="P158" s="350"/>
      <c r="Q158" s="273"/>
      <c r="R158" s="360">
        <f t="shared" ref="R158" si="219">J158+P158+Q158</f>
        <v>0</v>
      </c>
      <c r="S158" s="220" t="str">
        <f t="shared" si="201"/>
        <v>X</v>
      </c>
      <c r="T158" s="328"/>
      <c r="U158" s="328"/>
      <c r="V158" s="246"/>
      <c r="W158" s="221"/>
      <c r="Y158" s="237"/>
      <c r="Z158" s="216">
        <f t="shared" si="202"/>
        <v>0</v>
      </c>
      <c r="AA158" s="216">
        <f t="shared" si="203"/>
        <v>0</v>
      </c>
      <c r="AB158" s="221" t="str">
        <f t="shared" si="204"/>
        <v>OK</v>
      </c>
      <c r="AD158" s="221"/>
      <c r="AE158" s="216">
        <f t="shared" si="205"/>
        <v>0</v>
      </c>
      <c r="AF158" s="216">
        <f t="shared" si="206"/>
        <v>0</v>
      </c>
      <c r="AG158" s="221" t="str">
        <f t="shared" si="207"/>
        <v>OK</v>
      </c>
      <c r="AI158" s="238"/>
      <c r="AK158" s="319" t="str">
        <f t="shared" si="208"/>
        <v/>
      </c>
      <c r="AL158" s="220" t="str">
        <f t="shared" ref="AL158" si="220">IF(Y158="","",IF(AND(Y158="도비",AI158="세입없음"),"OK",IF(AND(Y158&lt;&gt;"도비",AI158&lt;&gt;""),"OK","@@")))</f>
        <v/>
      </c>
      <c r="AN158" s="221" t="str">
        <f t="array" ref="AN158">IF(D158="","",INDEX(구분표!$I$2:$I$311, MATCH(1,(구분표!$E$2:$E$311='2추일출'!C158)*(구분표!$F$2:$F$311='2추일출'!D158)*(구분표!$G$2:$G$311='2추일출'!B158),0)))</f>
        <v/>
      </c>
      <c r="AP158" s="221"/>
    </row>
    <row r="159" spans="1:42" ht="79.5" hidden="1" customHeight="1">
      <c r="A159" s="264">
        <f>COUNTA($C$8:C159)-COUNTBLANK($C$8:C159)+6</f>
        <v>6</v>
      </c>
      <c r="B159" s="368" t="str">
        <f t="shared" si="199"/>
        <v/>
      </c>
      <c r="C159" s="367" t="str">
        <f>IF(D159="","",VLOOKUP(D159,구분표!$A$3:$C$215,3,))</f>
        <v/>
      </c>
      <c r="D159" s="388"/>
      <c r="E159" s="324"/>
      <c r="F159" s="324"/>
      <c r="G159" s="389"/>
      <c r="H159" s="324"/>
      <c r="I159" s="390"/>
      <c r="J159" s="327"/>
      <c r="K159" s="327"/>
      <c r="L159" s="316">
        <f t="shared" ref="L159:L164" si="221">J159-K159</f>
        <v>0</v>
      </c>
      <c r="M159" s="216"/>
      <c r="N159" s="217"/>
      <c r="O159" s="218">
        <f t="shared" ref="O159:O164" si="222">J159+M159+N159</f>
        <v>0</v>
      </c>
      <c r="P159" s="350"/>
      <c r="Q159" s="273"/>
      <c r="R159" s="360">
        <f t="shared" ref="R159:R164" si="223">J159+P159+Q159</f>
        <v>0</v>
      </c>
      <c r="S159" s="220" t="str">
        <f t="shared" si="201"/>
        <v>X</v>
      </c>
      <c r="T159" s="328"/>
      <c r="U159" s="328"/>
      <c r="V159" s="246"/>
      <c r="W159" s="221"/>
      <c r="Y159" s="237"/>
      <c r="Z159" s="216">
        <f t="shared" si="202"/>
        <v>0</v>
      </c>
      <c r="AA159" s="216">
        <f t="shared" si="203"/>
        <v>0</v>
      </c>
      <c r="AB159" s="221" t="str">
        <f t="shared" si="204"/>
        <v>OK</v>
      </c>
      <c r="AD159" s="221"/>
      <c r="AE159" s="216">
        <f t="shared" si="205"/>
        <v>0</v>
      </c>
      <c r="AF159" s="216">
        <f t="shared" si="206"/>
        <v>0</v>
      </c>
      <c r="AG159" s="221" t="str">
        <f t="shared" si="207"/>
        <v>OK</v>
      </c>
      <c r="AI159" s="238"/>
      <c r="AK159" s="319" t="str">
        <f t="shared" si="208"/>
        <v/>
      </c>
      <c r="AL159" s="220" t="str">
        <f t="shared" ref="AL159:AL164" si="224">IF(Y159="","",IF(AND(Y159="도비",AI159="세입없음"),"OK",IF(AND(Y159&lt;&gt;"도비",AI159&lt;&gt;""),"OK","@@")))</f>
        <v/>
      </c>
      <c r="AN159" s="221" t="str">
        <f t="array" ref="AN159">IF(D159="","",INDEX(구분표!$I$2:$I$311, MATCH(1,(구분표!$E$2:$E$311='2추일출'!C159)*(구분표!$F$2:$F$311='2추일출'!D159)*(구분표!$G$2:$G$311='2추일출'!B159),0)))</f>
        <v/>
      </c>
      <c r="AP159" s="221"/>
    </row>
    <row r="160" spans="1:42" ht="79.5" hidden="1" customHeight="1">
      <c r="A160" s="264">
        <f>COUNTA($C$8:C160)-COUNTBLANK($C$8:C160)+6</f>
        <v>6</v>
      </c>
      <c r="B160" s="368" t="str">
        <f t="shared" si="199"/>
        <v/>
      </c>
      <c r="C160" s="367" t="str">
        <f>IF(D160="","",VLOOKUP(D160,구분표!$A$3:$C$215,3,))</f>
        <v/>
      </c>
      <c r="D160" s="388"/>
      <c r="E160" s="324"/>
      <c r="F160" s="324"/>
      <c r="G160" s="389"/>
      <c r="H160" s="324"/>
      <c r="I160" s="390"/>
      <c r="J160" s="327"/>
      <c r="K160" s="327"/>
      <c r="L160" s="316">
        <f t="shared" si="221"/>
        <v>0</v>
      </c>
      <c r="M160" s="216"/>
      <c r="N160" s="217"/>
      <c r="O160" s="218">
        <f t="shared" si="222"/>
        <v>0</v>
      </c>
      <c r="P160" s="350"/>
      <c r="Q160" s="273"/>
      <c r="R160" s="360">
        <f t="shared" si="223"/>
        <v>0</v>
      </c>
      <c r="S160" s="220" t="str">
        <f t="shared" si="201"/>
        <v>X</v>
      </c>
      <c r="T160" s="328"/>
      <c r="U160" s="328"/>
      <c r="V160" s="246"/>
      <c r="W160" s="221"/>
      <c r="Y160" s="237"/>
      <c r="Z160" s="216">
        <f t="shared" si="202"/>
        <v>0</v>
      </c>
      <c r="AA160" s="216">
        <f t="shared" si="203"/>
        <v>0</v>
      </c>
      <c r="AB160" s="221" t="str">
        <f t="shared" si="204"/>
        <v>OK</v>
      </c>
      <c r="AD160" s="221"/>
      <c r="AE160" s="216">
        <f t="shared" si="205"/>
        <v>0</v>
      </c>
      <c r="AF160" s="216">
        <f t="shared" si="206"/>
        <v>0</v>
      </c>
      <c r="AG160" s="221" t="str">
        <f t="shared" si="207"/>
        <v>OK</v>
      </c>
      <c r="AI160" s="238"/>
      <c r="AK160" s="319" t="str">
        <f t="shared" si="208"/>
        <v/>
      </c>
      <c r="AL160" s="220" t="str">
        <f t="shared" si="224"/>
        <v/>
      </c>
      <c r="AN160" s="221" t="str">
        <f t="array" ref="AN160">IF(D160="","",INDEX(구분표!$I$2:$I$311, MATCH(1,(구분표!$E$2:$E$311='2추일출'!C160)*(구분표!$F$2:$F$311='2추일출'!D160)*(구분표!$G$2:$G$311='2추일출'!B160),0)))</f>
        <v/>
      </c>
      <c r="AP160" s="221"/>
    </row>
    <row r="161" spans="1:43" ht="79.5" hidden="1" customHeight="1">
      <c r="A161" s="264">
        <f>COUNTA($C$8:C161)-COUNTBLANK($C$8:C161)+6</f>
        <v>6</v>
      </c>
      <c r="B161" s="368" t="str">
        <f t="shared" si="199"/>
        <v/>
      </c>
      <c r="C161" s="367" t="str">
        <f>IF(D161="","",VLOOKUP(D161,구분표!$A$3:$C$215,3,))</f>
        <v/>
      </c>
      <c r="D161" s="388"/>
      <c r="E161" s="324"/>
      <c r="F161" s="324"/>
      <c r="G161" s="389"/>
      <c r="H161" s="324"/>
      <c r="I161" s="390"/>
      <c r="J161" s="327"/>
      <c r="K161" s="327"/>
      <c r="L161" s="316">
        <f t="shared" si="221"/>
        <v>0</v>
      </c>
      <c r="M161" s="216"/>
      <c r="N161" s="217"/>
      <c r="O161" s="218">
        <f t="shared" si="222"/>
        <v>0</v>
      </c>
      <c r="P161" s="350"/>
      <c r="Q161" s="273"/>
      <c r="R161" s="360">
        <f t="shared" si="223"/>
        <v>0</v>
      </c>
      <c r="S161" s="220" t="str">
        <f t="shared" si="201"/>
        <v>X</v>
      </c>
      <c r="T161" s="328"/>
      <c r="U161" s="328"/>
      <c r="V161" s="246"/>
      <c r="W161" s="221"/>
      <c r="Y161" s="237"/>
      <c r="Z161" s="216">
        <f t="shared" si="202"/>
        <v>0</v>
      </c>
      <c r="AA161" s="216">
        <f t="shared" si="203"/>
        <v>0</v>
      </c>
      <c r="AB161" s="221" t="str">
        <f t="shared" si="204"/>
        <v>OK</v>
      </c>
      <c r="AD161" s="221"/>
      <c r="AE161" s="216">
        <f t="shared" si="205"/>
        <v>0</v>
      </c>
      <c r="AF161" s="216">
        <f t="shared" si="206"/>
        <v>0</v>
      </c>
      <c r="AG161" s="221" t="str">
        <f t="shared" si="207"/>
        <v>OK</v>
      </c>
      <c r="AI161" s="238"/>
      <c r="AK161" s="319" t="str">
        <f t="shared" si="208"/>
        <v/>
      </c>
      <c r="AL161" s="220" t="str">
        <f t="shared" si="224"/>
        <v/>
      </c>
      <c r="AN161" s="221" t="str">
        <f t="array" ref="AN161">IF(D161="","",INDEX(구분표!$I$2:$I$311, MATCH(1,(구분표!$E$2:$E$311='2추일출'!C161)*(구분표!$F$2:$F$311='2추일출'!D161)*(구분표!$G$2:$G$311='2추일출'!B161),0)))</f>
        <v/>
      </c>
      <c r="AP161" s="221"/>
    </row>
    <row r="162" spans="1:43" ht="79.5" hidden="1" customHeight="1">
      <c r="A162" s="264">
        <f>COUNTA($C$8:C162)-COUNTBLANK($C$8:C162)+6</f>
        <v>6</v>
      </c>
      <c r="B162" s="368" t="str">
        <f t="shared" si="199"/>
        <v/>
      </c>
      <c r="C162" s="367" t="str">
        <f>IF(D162="","",VLOOKUP(D162,구분표!$A$3:$C$215,3,))</f>
        <v/>
      </c>
      <c r="D162" s="388"/>
      <c r="E162" s="324"/>
      <c r="F162" s="324"/>
      <c r="G162" s="389"/>
      <c r="H162" s="324"/>
      <c r="I162" s="390"/>
      <c r="J162" s="327"/>
      <c r="K162" s="327"/>
      <c r="L162" s="316">
        <f t="shared" si="221"/>
        <v>0</v>
      </c>
      <c r="M162" s="216"/>
      <c r="N162" s="217"/>
      <c r="O162" s="218">
        <f t="shared" si="222"/>
        <v>0</v>
      </c>
      <c r="P162" s="350"/>
      <c r="Q162" s="273"/>
      <c r="R162" s="360">
        <f t="shared" si="223"/>
        <v>0</v>
      </c>
      <c r="S162" s="220" t="str">
        <f t="shared" si="201"/>
        <v>X</v>
      </c>
      <c r="T162" s="328"/>
      <c r="U162" s="328"/>
      <c r="V162" s="246"/>
      <c r="W162" s="221"/>
      <c r="Y162" s="237"/>
      <c r="Z162" s="216">
        <f t="shared" si="202"/>
        <v>0</v>
      </c>
      <c r="AA162" s="216">
        <f t="shared" si="203"/>
        <v>0</v>
      </c>
      <c r="AB162" s="221" t="str">
        <f t="shared" si="204"/>
        <v>OK</v>
      </c>
      <c r="AD162" s="221"/>
      <c r="AE162" s="216">
        <f t="shared" si="205"/>
        <v>0</v>
      </c>
      <c r="AF162" s="216">
        <f t="shared" si="206"/>
        <v>0</v>
      </c>
      <c r="AG162" s="221" t="str">
        <f t="shared" si="207"/>
        <v>OK</v>
      </c>
      <c r="AI162" s="238"/>
      <c r="AK162" s="319" t="str">
        <f t="shared" si="208"/>
        <v/>
      </c>
      <c r="AL162" s="220" t="str">
        <f t="shared" si="224"/>
        <v/>
      </c>
      <c r="AN162" s="221" t="str">
        <f t="array" ref="AN162">IF(D162="","",INDEX(구분표!$I$2:$I$311, MATCH(1,(구분표!$E$2:$E$311='2추일출'!C162)*(구분표!$F$2:$F$311='2추일출'!D162)*(구분표!$G$2:$G$311='2추일출'!B162),0)))</f>
        <v/>
      </c>
      <c r="AP162" s="221"/>
    </row>
    <row r="163" spans="1:43" ht="79.5" hidden="1" customHeight="1">
      <c r="A163" s="264">
        <f>COUNTA($C$8:C163)-COUNTBLANK($C$8:C163)+6</f>
        <v>6</v>
      </c>
      <c r="B163" s="368" t="str">
        <f t="shared" si="199"/>
        <v/>
      </c>
      <c r="C163" s="367" t="str">
        <f>IF(D163="","",VLOOKUP(D163,구분표!$A$3:$C$215,3,))</f>
        <v/>
      </c>
      <c r="D163" s="388"/>
      <c r="E163" s="324"/>
      <c r="F163" s="324"/>
      <c r="G163" s="389"/>
      <c r="H163" s="324"/>
      <c r="I163" s="390"/>
      <c r="J163" s="327"/>
      <c r="K163" s="327"/>
      <c r="L163" s="316">
        <f t="shared" si="221"/>
        <v>0</v>
      </c>
      <c r="M163" s="216"/>
      <c r="N163" s="217"/>
      <c r="O163" s="218">
        <f t="shared" si="222"/>
        <v>0</v>
      </c>
      <c r="P163" s="350"/>
      <c r="Q163" s="273"/>
      <c r="R163" s="360">
        <f t="shared" si="223"/>
        <v>0</v>
      </c>
      <c r="S163" s="220" t="str">
        <f t="shared" si="201"/>
        <v>X</v>
      </c>
      <c r="T163" s="328"/>
      <c r="U163" s="328"/>
      <c r="V163" s="246"/>
      <c r="W163" s="221"/>
      <c r="Y163" s="237"/>
      <c r="Z163" s="216">
        <f t="shared" si="202"/>
        <v>0</v>
      </c>
      <c r="AA163" s="216">
        <f t="shared" si="203"/>
        <v>0</v>
      </c>
      <c r="AB163" s="221" t="str">
        <f t="shared" si="204"/>
        <v>OK</v>
      </c>
      <c r="AD163" s="221"/>
      <c r="AE163" s="216">
        <f t="shared" si="205"/>
        <v>0</v>
      </c>
      <c r="AF163" s="216">
        <f t="shared" si="206"/>
        <v>0</v>
      </c>
      <c r="AG163" s="221" t="str">
        <f t="shared" si="207"/>
        <v>OK</v>
      </c>
      <c r="AI163" s="238"/>
      <c r="AK163" s="319" t="str">
        <f t="shared" si="208"/>
        <v/>
      </c>
      <c r="AL163" s="220" t="str">
        <f t="shared" si="224"/>
        <v/>
      </c>
      <c r="AN163" s="221" t="str">
        <f t="array" ref="AN163">IF(D163="","",INDEX(구분표!$I$2:$I$311, MATCH(1,(구분표!$E$2:$E$311='2추일출'!C163)*(구분표!$F$2:$F$311='2추일출'!D163)*(구분표!$G$2:$G$311='2추일출'!B163),0)))</f>
        <v/>
      </c>
      <c r="AP163" s="221"/>
    </row>
    <row r="164" spans="1:43" ht="79.5" hidden="1" customHeight="1">
      <c r="A164" s="264">
        <f>COUNTA($C$8:C164)-COUNTBLANK($C$8:C164)+6</f>
        <v>6</v>
      </c>
      <c r="B164" s="368" t="str">
        <f t="shared" si="199"/>
        <v/>
      </c>
      <c r="C164" s="367" t="str">
        <f>IF(D164="","",VLOOKUP(D164,구분표!$A$3:$C$215,3,))</f>
        <v/>
      </c>
      <c r="D164" s="388"/>
      <c r="E164" s="324"/>
      <c r="F164" s="324"/>
      <c r="G164" s="389"/>
      <c r="H164" s="324"/>
      <c r="I164" s="390"/>
      <c r="J164" s="327"/>
      <c r="K164" s="327"/>
      <c r="L164" s="316">
        <f t="shared" si="221"/>
        <v>0</v>
      </c>
      <c r="M164" s="216"/>
      <c r="N164" s="217"/>
      <c r="O164" s="218">
        <f t="shared" si="222"/>
        <v>0</v>
      </c>
      <c r="P164" s="350"/>
      <c r="Q164" s="273"/>
      <c r="R164" s="360">
        <f t="shared" si="223"/>
        <v>0</v>
      </c>
      <c r="S164" s="220" t="str">
        <f t="shared" si="201"/>
        <v>X</v>
      </c>
      <c r="T164" s="328"/>
      <c r="U164" s="328"/>
      <c r="V164" s="246"/>
      <c r="W164" s="221"/>
      <c r="Y164" s="237"/>
      <c r="Z164" s="216">
        <f t="shared" si="202"/>
        <v>0</v>
      </c>
      <c r="AA164" s="216">
        <f t="shared" si="203"/>
        <v>0</v>
      </c>
      <c r="AB164" s="221" t="str">
        <f t="shared" si="204"/>
        <v>OK</v>
      </c>
      <c r="AD164" s="221"/>
      <c r="AE164" s="216">
        <f t="shared" si="205"/>
        <v>0</v>
      </c>
      <c r="AF164" s="216">
        <f t="shared" si="206"/>
        <v>0</v>
      </c>
      <c r="AG164" s="221" t="str">
        <f t="shared" si="207"/>
        <v>OK</v>
      </c>
      <c r="AI164" s="238"/>
      <c r="AK164" s="319" t="str">
        <f t="shared" si="208"/>
        <v/>
      </c>
      <c r="AL164" s="220" t="str">
        <f t="shared" si="224"/>
        <v/>
      </c>
      <c r="AN164" s="221" t="str">
        <f t="array" ref="AN164">IF(D164="","",INDEX(구분표!$I$2:$I$311, MATCH(1,(구분표!$E$2:$E$311='2추일출'!C164)*(구분표!$F$2:$F$311='2추일출'!D164)*(구분표!$G$2:$G$311='2추일출'!B164),0)))</f>
        <v/>
      </c>
      <c r="AP164" s="221"/>
    </row>
    <row r="165" spans="1:43" ht="79.5" hidden="1" customHeight="1">
      <c r="A165" s="264">
        <f>COUNTA($C$8:C165)-COUNTBLANK($C$8:C165)+6</f>
        <v>6</v>
      </c>
      <c r="B165" s="368" t="str">
        <f t="shared" si="199"/>
        <v/>
      </c>
      <c r="C165" s="367" t="str">
        <f>IF(D165="","",VLOOKUP(D165,구분표!$A$3:$C$215,3,))</f>
        <v/>
      </c>
      <c r="D165" s="388"/>
      <c r="E165" s="324"/>
      <c r="F165" s="324"/>
      <c r="G165" s="389"/>
      <c r="H165" s="324"/>
      <c r="I165" s="390"/>
      <c r="J165" s="327"/>
      <c r="K165" s="327"/>
      <c r="L165" s="316">
        <f t="shared" ref="L165" si="225">J165-K165</f>
        <v>0</v>
      </c>
      <c r="M165" s="216"/>
      <c r="N165" s="217"/>
      <c r="O165" s="218">
        <f t="shared" ref="O165" si="226">J165+M165+N165</f>
        <v>0</v>
      </c>
      <c r="P165" s="350"/>
      <c r="Q165" s="273"/>
      <c r="R165" s="360">
        <f t="shared" ref="R165" si="227">J165+P165+Q165</f>
        <v>0</v>
      </c>
      <c r="S165" s="220" t="str">
        <f t="shared" si="201"/>
        <v>X</v>
      </c>
      <c r="T165" s="328"/>
      <c r="U165" s="328"/>
      <c r="V165" s="246"/>
      <c r="W165" s="221"/>
      <c r="Y165" s="237"/>
      <c r="Z165" s="216">
        <f t="shared" si="202"/>
        <v>0</v>
      </c>
      <c r="AA165" s="216">
        <f t="shared" si="203"/>
        <v>0</v>
      </c>
      <c r="AB165" s="221" t="str">
        <f t="shared" si="204"/>
        <v>OK</v>
      </c>
      <c r="AD165" s="221"/>
      <c r="AE165" s="216">
        <f t="shared" si="205"/>
        <v>0</v>
      </c>
      <c r="AF165" s="216">
        <f t="shared" si="206"/>
        <v>0</v>
      </c>
      <c r="AG165" s="221" t="str">
        <f t="shared" si="207"/>
        <v>OK</v>
      </c>
      <c r="AI165" s="238"/>
      <c r="AK165" s="319" t="str">
        <f t="shared" si="208"/>
        <v/>
      </c>
      <c r="AL165" s="220" t="str">
        <f t="shared" ref="AL165" si="228">IF(Y165="","",IF(AND(Y165="도비",AI165="세입없음"),"OK",IF(AND(Y165&lt;&gt;"도비",AI165&lt;&gt;""),"OK","@@")))</f>
        <v/>
      </c>
      <c r="AN165" s="221" t="str">
        <f t="array" ref="AN165">IF(D165="","",INDEX(구분표!$I$2:$I$311, MATCH(1,(구분표!$E$2:$E$311='2추일출'!C165)*(구분표!$F$2:$F$311='2추일출'!D165)*(구분표!$G$2:$G$311='2추일출'!B165),0)))</f>
        <v/>
      </c>
      <c r="AP165" s="221"/>
    </row>
    <row r="166" spans="1:43" ht="79.5" hidden="1" customHeight="1">
      <c r="A166" s="264">
        <f>COUNTA($C$8:C166)-COUNTBLANK($C$8:C166)+6</f>
        <v>6</v>
      </c>
      <c r="B166" s="368" t="str">
        <f t="shared" si="199"/>
        <v/>
      </c>
      <c r="C166" s="367" t="str">
        <f>IF(D166="","",VLOOKUP(D166,구분표!$A$3:$C$215,3,))</f>
        <v/>
      </c>
      <c r="D166" s="388"/>
      <c r="E166" s="324"/>
      <c r="F166" s="324"/>
      <c r="G166" s="389"/>
      <c r="H166" s="324"/>
      <c r="I166" s="390"/>
      <c r="J166" s="327"/>
      <c r="K166" s="327"/>
      <c r="L166" s="316">
        <f t="shared" si="200"/>
        <v>0</v>
      </c>
      <c r="M166" s="216"/>
      <c r="N166" s="217"/>
      <c r="O166" s="218">
        <f t="shared" si="211"/>
        <v>0</v>
      </c>
      <c r="P166" s="350"/>
      <c r="Q166" s="273"/>
      <c r="R166" s="360">
        <f t="shared" si="212"/>
        <v>0</v>
      </c>
      <c r="S166" s="220" t="str">
        <f t="shared" si="201"/>
        <v>X</v>
      </c>
      <c r="T166" s="328"/>
      <c r="U166" s="328"/>
      <c r="V166" s="246"/>
      <c r="W166" s="221"/>
      <c r="Y166" s="237"/>
      <c r="Z166" s="216">
        <f t="shared" si="202"/>
        <v>0</v>
      </c>
      <c r="AA166" s="216">
        <f t="shared" si="203"/>
        <v>0</v>
      </c>
      <c r="AB166" s="221" t="str">
        <f t="shared" si="204"/>
        <v>OK</v>
      </c>
      <c r="AD166" s="221"/>
      <c r="AE166" s="216">
        <f t="shared" si="205"/>
        <v>0</v>
      </c>
      <c r="AF166" s="216">
        <f t="shared" si="206"/>
        <v>0</v>
      </c>
      <c r="AG166" s="221" t="str">
        <f t="shared" si="207"/>
        <v>OK</v>
      </c>
      <c r="AI166" s="238"/>
      <c r="AK166" s="228" t="str">
        <f t="shared" si="208"/>
        <v/>
      </c>
      <c r="AL166" s="220" t="str">
        <f t="shared" si="192"/>
        <v/>
      </c>
      <c r="AN166" s="221" t="str">
        <f t="array" ref="AN166">IF(D166="","",INDEX(구분표!$I$2:$I$311, MATCH(1,(구분표!$E$2:$E$311='2추일출'!C166)*(구분표!$F$2:$F$311='2추일출'!D166)*(구분표!$G$2:$G$311='2추일출'!B166),0)))</f>
        <v/>
      </c>
      <c r="AP166" s="221"/>
    </row>
    <row r="167" spans="1:43" ht="79.5" hidden="1" customHeight="1">
      <c r="A167" s="263"/>
      <c r="B167" s="230" t="s">
        <v>443</v>
      </c>
      <c r="C167" s="231"/>
      <c r="D167" s="232"/>
      <c r="E167" s="231"/>
      <c r="F167" s="241"/>
      <c r="G167" s="232"/>
      <c r="H167" s="231"/>
      <c r="I167" s="240"/>
      <c r="J167" s="332">
        <f t="shared" ref="J167:R167" si="229">SUBTOTAL(9,J168:J185)</f>
        <v>0</v>
      </c>
      <c r="K167" s="332">
        <f t="shared" si="229"/>
        <v>0</v>
      </c>
      <c r="L167" s="242">
        <f t="shared" si="229"/>
        <v>0</v>
      </c>
      <c r="M167" s="242">
        <f t="shared" si="229"/>
        <v>0</v>
      </c>
      <c r="N167" s="242">
        <f t="shared" si="229"/>
        <v>0</v>
      </c>
      <c r="O167" s="331">
        <f t="shared" si="229"/>
        <v>0</v>
      </c>
      <c r="P167" s="348">
        <f t="shared" si="229"/>
        <v>0</v>
      </c>
      <c r="Q167" s="242">
        <f t="shared" si="229"/>
        <v>0</v>
      </c>
      <c r="R167" s="349">
        <f t="shared" si="229"/>
        <v>0</v>
      </c>
      <c r="S167" s="235"/>
      <c r="T167" s="356"/>
      <c r="U167" s="356"/>
      <c r="V167" s="236"/>
      <c r="W167" s="221"/>
      <c r="Y167" s="237"/>
      <c r="Z167" s="216"/>
      <c r="AA167" s="216"/>
      <c r="AB167" s="221"/>
      <c r="AD167" s="221"/>
      <c r="AE167" s="216"/>
      <c r="AF167" s="216"/>
      <c r="AG167" s="221"/>
      <c r="AI167" s="238"/>
      <c r="AK167" s="228"/>
      <c r="AL167" s="220"/>
      <c r="AN167" s="221"/>
      <c r="AP167" s="221"/>
    </row>
    <row r="168" spans="1:43" ht="79.5" hidden="1" customHeight="1">
      <c r="A168" s="264">
        <f>COUNTA($C$8:C168)-COUNTBLANK($C$8:C168)+7</f>
        <v>6</v>
      </c>
      <c r="B168" s="368" t="str">
        <f t="shared" ref="B168:B185" si="230">IF(C168="","",MID($B$167,2,7))</f>
        <v/>
      </c>
      <c r="C168" s="367" t="str">
        <f>IF(D168="","",VLOOKUP(D168,구분표!$A$3:$C$215,3,))</f>
        <v/>
      </c>
      <c r="D168" s="388"/>
      <c r="E168" s="324"/>
      <c r="F168" s="324"/>
      <c r="G168" s="389"/>
      <c r="H168" s="324"/>
      <c r="I168" s="390"/>
      <c r="J168" s="327"/>
      <c r="K168" s="327"/>
      <c r="L168" s="316">
        <f t="shared" si="200"/>
        <v>0</v>
      </c>
      <c r="M168" s="216"/>
      <c r="N168" s="217"/>
      <c r="O168" s="218">
        <f>J168+M168+N168</f>
        <v>0</v>
      </c>
      <c r="P168" s="350"/>
      <c r="Q168" s="273"/>
      <c r="R168" s="360">
        <f>J168+P168+Q168</f>
        <v>0</v>
      </c>
      <c r="S168" s="220" t="str">
        <f t="shared" ref="S168:S185" si="231">IF(AND((O168=0),(R168&gt;0)),"O",IF(AND((M168&lt;0),(O168-R168&lt;0)),"O","X"))</f>
        <v>X</v>
      </c>
      <c r="T168" s="328"/>
      <c r="U168" s="328"/>
      <c r="V168" s="246"/>
      <c r="W168" s="221"/>
      <c r="Y168" s="237"/>
      <c r="Z168" s="216">
        <f t="shared" ref="Z168:Z185" si="232">IF($Y168&lt;&gt;"도비",IF($W168="국도비","직접입력",SUM($M168:$N168)),)</f>
        <v>0</v>
      </c>
      <c r="AA168" s="216">
        <f t="shared" ref="AA168:AA185" si="233">IF($Y168="도비",SUM($M168:$N168),IF($W168="국도비","직접입력",SUM($M168:$N168)-$Z168))</f>
        <v>0</v>
      </c>
      <c r="AB168" s="221" t="str">
        <f t="shared" ref="AB168:AB185" si="234">IF(SUM($M168:$N168)=SUM($Z168:$AA168),"OK","검토")</f>
        <v>OK</v>
      </c>
      <c r="AD168" s="221"/>
      <c r="AE168" s="216">
        <f t="shared" ref="AE168:AE185" si="235">IF($Y168&lt;&gt;"도비",IF($W168="국도비","직접입력",SUM($P168:$Q168)),)</f>
        <v>0</v>
      </c>
      <c r="AF168" s="216">
        <f t="shared" ref="AF168:AF185" si="236">IF($Y168="도비",SUM(P168:Q168),IF($W168="국도비","직접입력",SUM(P168:Q168)-AE168))</f>
        <v>0</v>
      </c>
      <c r="AG168" s="221" t="str">
        <f t="shared" ref="AG168:AG185" si="237">IF(SUM(P168:Q168)=SUM(AE168:AF168),"OK","검토")</f>
        <v>OK</v>
      </c>
      <c r="AI168" s="238"/>
      <c r="AK168" s="228" t="str">
        <f t="shared" ref="AK168:AK185" si="238">IF(AI168="","",COUNTIF($AI$7:$AI$238,AI168))</f>
        <v/>
      </c>
      <c r="AL168" s="220" t="str">
        <f t="shared" si="192"/>
        <v/>
      </c>
      <c r="AN168" s="221" t="str">
        <f t="array" ref="AN168">IF(D168="","",INDEX(구분표!$I$2:$I$311, MATCH(1,(구분표!$E$2:$E$311='2추일출'!C168)*(구분표!$F$2:$F$311='2추일출'!D168)*(구분표!$G$2:$G$311='2추일출'!B168),0)))</f>
        <v/>
      </c>
      <c r="AP168" s="221"/>
      <c r="AQ168" s="197" t="s">
        <v>581</v>
      </c>
    </row>
    <row r="169" spans="1:43" ht="79.5" hidden="1" customHeight="1">
      <c r="A169" s="264">
        <f>COUNTA($C$8:C169)-COUNTBLANK($C$8:C169)+7</f>
        <v>6</v>
      </c>
      <c r="B169" s="368" t="str">
        <f t="shared" si="230"/>
        <v/>
      </c>
      <c r="C169" s="367" t="str">
        <f>IF(D169="","",VLOOKUP(D169,구분표!$A$3:$C$215,3,))</f>
        <v/>
      </c>
      <c r="D169" s="388"/>
      <c r="E169" s="324"/>
      <c r="F169" s="324"/>
      <c r="G169" s="389"/>
      <c r="H169" s="324"/>
      <c r="I169" s="390"/>
      <c r="J169" s="327"/>
      <c r="K169" s="327"/>
      <c r="L169" s="316">
        <f t="shared" si="200"/>
        <v>0</v>
      </c>
      <c r="M169" s="216"/>
      <c r="N169" s="217"/>
      <c r="O169" s="218">
        <f t="shared" si="211"/>
        <v>0</v>
      </c>
      <c r="P169" s="350"/>
      <c r="Q169" s="273"/>
      <c r="R169" s="360">
        <f t="shared" si="212"/>
        <v>0</v>
      </c>
      <c r="S169" s="220" t="str">
        <f t="shared" si="231"/>
        <v>X</v>
      </c>
      <c r="T169" s="328"/>
      <c r="U169" s="328"/>
      <c r="V169" s="254"/>
      <c r="W169" s="221"/>
      <c r="Y169" s="237"/>
      <c r="Z169" s="216">
        <f t="shared" si="232"/>
        <v>0</v>
      </c>
      <c r="AA169" s="216">
        <f t="shared" si="233"/>
        <v>0</v>
      </c>
      <c r="AB169" s="221" t="str">
        <f t="shared" si="234"/>
        <v>OK</v>
      </c>
      <c r="AD169" s="221"/>
      <c r="AE169" s="216">
        <f t="shared" si="235"/>
        <v>0</v>
      </c>
      <c r="AF169" s="216">
        <f t="shared" si="236"/>
        <v>0</v>
      </c>
      <c r="AG169" s="221" t="str">
        <f t="shared" si="237"/>
        <v>OK</v>
      </c>
      <c r="AI169" s="238"/>
      <c r="AK169" s="228" t="str">
        <f t="shared" si="238"/>
        <v/>
      </c>
      <c r="AL169" s="220" t="str">
        <f t="shared" si="192"/>
        <v/>
      </c>
      <c r="AN169" s="221" t="str">
        <f t="array" ref="AN169">IF(D169="","",INDEX(구분표!$I$2:$I$311, MATCH(1,(구분표!$E$2:$E$311='2추일출'!C169)*(구분표!$F$2:$F$311='2추일출'!D169)*(구분표!$G$2:$G$311='2추일출'!B169),0)))</f>
        <v/>
      </c>
      <c r="AP169" s="221"/>
    </row>
    <row r="170" spans="1:43" ht="79.5" hidden="1" customHeight="1">
      <c r="A170" s="264">
        <f>COUNTA($C$8:C170)-COUNTBLANK($C$8:C170)+7</f>
        <v>6</v>
      </c>
      <c r="B170" s="368" t="str">
        <f t="shared" si="230"/>
        <v/>
      </c>
      <c r="C170" s="367" t="str">
        <f>IF(D170="","",VLOOKUP(D170,구분표!$A$3:$C$215,3,))</f>
        <v/>
      </c>
      <c r="D170" s="388"/>
      <c r="E170" s="324"/>
      <c r="F170" s="324"/>
      <c r="G170" s="389"/>
      <c r="H170" s="324"/>
      <c r="I170" s="390"/>
      <c r="J170" s="327"/>
      <c r="K170" s="327"/>
      <c r="L170" s="316">
        <f t="shared" si="200"/>
        <v>0</v>
      </c>
      <c r="M170" s="216"/>
      <c r="N170" s="217"/>
      <c r="O170" s="218">
        <f t="shared" si="211"/>
        <v>0</v>
      </c>
      <c r="P170" s="350"/>
      <c r="Q170" s="273"/>
      <c r="R170" s="360">
        <f t="shared" si="212"/>
        <v>0</v>
      </c>
      <c r="S170" s="220" t="str">
        <f t="shared" si="231"/>
        <v>X</v>
      </c>
      <c r="T170" s="328"/>
      <c r="U170" s="328"/>
      <c r="V170" s="254"/>
      <c r="W170" s="221"/>
      <c r="Y170" s="237"/>
      <c r="Z170" s="216">
        <f t="shared" si="232"/>
        <v>0</v>
      </c>
      <c r="AA170" s="216">
        <f t="shared" si="233"/>
        <v>0</v>
      </c>
      <c r="AB170" s="221" t="str">
        <f t="shared" si="234"/>
        <v>OK</v>
      </c>
      <c r="AD170" s="221"/>
      <c r="AE170" s="216">
        <f t="shared" si="235"/>
        <v>0</v>
      </c>
      <c r="AF170" s="216">
        <f t="shared" si="236"/>
        <v>0</v>
      </c>
      <c r="AG170" s="221" t="str">
        <f t="shared" si="237"/>
        <v>OK</v>
      </c>
      <c r="AI170" s="238"/>
      <c r="AK170" s="319" t="str">
        <f t="shared" si="238"/>
        <v/>
      </c>
      <c r="AL170" s="220" t="str">
        <f t="shared" si="192"/>
        <v/>
      </c>
      <c r="AN170" s="221" t="str">
        <f t="array" ref="AN170">IF(D170="","",INDEX(구분표!$I$2:$I$311, MATCH(1,(구분표!$E$2:$E$311='2추일출'!C170)*(구분표!$F$2:$F$311='2추일출'!D170)*(구분표!$G$2:$G$311='2추일출'!B170),0)))</f>
        <v/>
      </c>
      <c r="AP170" s="221"/>
    </row>
    <row r="171" spans="1:43" ht="79.5" hidden="1" customHeight="1">
      <c r="A171" s="264">
        <f>COUNTA($C$8:C171)-COUNTBLANK($C$8:C171)+7</f>
        <v>6</v>
      </c>
      <c r="B171" s="368" t="str">
        <f t="shared" si="230"/>
        <v/>
      </c>
      <c r="C171" s="367" t="str">
        <f>IF(D171="","",VLOOKUP(D171,구분표!$A$3:$C$215,3,))</f>
        <v/>
      </c>
      <c r="D171" s="388"/>
      <c r="E171" s="324"/>
      <c r="F171" s="324"/>
      <c r="G171" s="389"/>
      <c r="H171" s="324"/>
      <c r="I171" s="390"/>
      <c r="J171" s="327"/>
      <c r="K171" s="327"/>
      <c r="L171" s="316">
        <f t="shared" si="200"/>
        <v>0</v>
      </c>
      <c r="M171" s="216"/>
      <c r="N171" s="217"/>
      <c r="O171" s="218">
        <f t="shared" si="211"/>
        <v>0</v>
      </c>
      <c r="P171" s="350"/>
      <c r="Q171" s="273"/>
      <c r="R171" s="360">
        <f t="shared" si="212"/>
        <v>0</v>
      </c>
      <c r="S171" s="220" t="str">
        <f t="shared" si="231"/>
        <v>X</v>
      </c>
      <c r="T171" s="328"/>
      <c r="U171" s="328"/>
      <c r="V171" s="254"/>
      <c r="W171" s="221"/>
      <c r="Y171" s="237"/>
      <c r="Z171" s="216">
        <f t="shared" si="232"/>
        <v>0</v>
      </c>
      <c r="AA171" s="216">
        <f t="shared" si="233"/>
        <v>0</v>
      </c>
      <c r="AB171" s="221" t="str">
        <f t="shared" si="234"/>
        <v>OK</v>
      </c>
      <c r="AD171" s="221"/>
      <c r="AE171" s="216">
        <f t="shared" si="235"/>
        <v>0</v>
      </c>
      <c r="AF171" s="216">
        <f t="shared" si="236"/>
        <v>0</v>
      </c>
      <c r="AG171" s="221" t="str">
        <f t="shared" si="237"/>
        <v>OK</v>
      </c>
      <c r="AI171" s="238"/>
      <c r="AK171" s="319" t="str">
        <f t="shared" si="238"/>
        <v/>
      </c>
      <c r="AL171" s="220" t="str">
        <f t="shared" si="192"/>
        <v/>
      </c>
      <c r="AN171" s="221" t="str">
        <f t="array" ref="AN171">IF(D171="","",INDEX(구분표!$I$2:$I$311, MATCH(1,(구분표!$E$2:$E$311='2추일출'!C171)*(구분표!$F$2:$F$311='2추일출'!D171)*(구분표!$G$2:$G$311='2추일출'!B171),0)))</f>
        <v/>
      </c>
      <c r="AP171" s="221"/>
    </row>
    <row r="172" spans="1:43" ht="79.5" hidden="1" customHeight="1">
      <c r="A172" s="264">
        <f>COUNTA($C$8:C172)-COUNTBLANK($C$8:C172)+7</f>
        <v>6</v>
      </c>
      <c r="B172" s="368" t="str">
        <f t="shared" si="230"/>
        <v/>
      </c>
      <c r="C172" s="367" t="str">
        <f>IF(D172="","",VLOOKUP(D172,구분표!$A$3:$C$215,3,))</f>
        <v/>
      </c>
      <c r="D172" s="388"/>
      <c r="E172" s="324"/>
      <c r="F172" s="324"/>
      <c r="G172" s="389"/>
      <c r="H172" s="324"/>
      <c r="I172" s="390"/>
      <c r="J172" s="327"/>
      <c r="K172" s="327"/>
      <c r="L172" s="316">
        <f t="shared" ref="L172" si="239">J172-K172</f>
        <v>0</v>
      </c>
      <c r="M172" s="216"/>
      <c r="N172" s="217"/>
      <c r="O172" s="218">
        <f t="shared" ref="O172" si="240">J172+M172+N172</f>
        <v>0</v>
      </c>
      <c r="P172" s="350"/>
      <c r="Q172" s="273"/>
      <c r="R172" s="360">
        <f t="shared" ref="R172:R173" si="241">J172+P172+Q172</f>
        <v>0</v>
      </c>
      <c r="S172" s="220" t="str">
        <f t="shared" si="231"/>
        <v>X</v>
      </c>
      <c r="T172" s="328"/>
      <c r="U172" s="328"/>
      <c r="V172" s="254"/>
      <c r="W172" s="221"/>
      <c r="Y172" s="237"/>
      <c r="Z172" s="216">
        <f t="shared" si="232"/>
        <v>0</v>
      </c>
      <c r="AA172" s="216">
        <f t="shared" si="233"/>
        <v>0</v>
      </c>
      <c r="AB172" s="221" t="str">
        <f t="shared" si="234"/>
        <v>OK</v>
      </c>
      <c r="AD172" s="221"/>
      <c r="AE172" s="216">
        <f t="shared" si="235"/>
        <v>0</v>
      </c>
      <c r="AF172" s="216">
        <f t="shared" si="236"/>
        <v>0</v>
      </c>
      <c r="AG172" s="221" t="str">
        <f t="shared" si="237"/>
        <v>OK</v>
      </c>
      <c r="AI172" s="238"/>
      <c r="AK172" s="319" t="str">
        <f t="shared" si="238"/>
        <v/>
      </c>
      <c r="AL172" s="220" t="str">
        <f t="shared" ref="AL172:AL173" si="242">IF(Y172="","",IF(AND(Y172="도비",AI172="세입없음"),"OK",IF(AND(Y172&lt;&gt;"도비",AI172&lt;&gt;""),"OK","@@")))</f>
        <v/>
      </c>
      <c r="AN172" s="221" t="str">
        <f t="array" ref="AN172">IF(D172="","",INDEX(구분표!$I$2:$I$311, MATCH(1,(구분표!$E$2:$E$311='2추일출'!C172)*(구분표!$F$2:$F$311='2추일출'!D172)*(구분표!$G$2:$G$311='2추일출'!B172),0)))</f>
        <v/>
      </c>
      <c r="AP172" s="221"/>
    </row>
    <row r="173" spans="1:43" ht="79.5" hidden="1" customHeight="1">
      <c r="A173" s="264">
        <f>COUNTA($C$8:C173)-COUNTBLANK($C$8:C173)+7</f>
        <v>6</v>
      </c>
      <c r="B173" s="368" t="str">
        <f t="shared" si="230"/>
        <v/>
      </c>
      <c r="C173" s="367" t="str">
        <f>IF(D173="","",VLOOKUP(D173,구분표!$A$3:$C$215,3,))</f>
        <v/>
      </c>
      <c r="D173" s="388"/>
      <c r="E173" s="324"/>
      <c r="F173" s="324"/>
      <c r="G173" s="389"/>
      <c r="H173" s="324"/>
      <c r="I173" s="390"/>
      <c r="J173" s="327"/>
      <c r="K173" s="327"/>
      <c r="L173" s="316">
        <f t="shared" ref="L173" si="243">J173-K173</f>
        <v>0</v>
      </c>
      <c r="M173" s="216"/>
      <c r="N173" s="217"/>
      <c r="O173" s="218">
        <f t="shared" ref="O173" si="244">J173+M173+N173</f>
        <v>0</v>
      </c>
      <c r="P173" s="350"/>
      <c r="Q173" s="273"/>
      <c r="R173" s="360">
        <f t="shared" si="241"/>
        <v>0</v>
      </c>
      <c r="S173" s="220" t="str">
        <f t="shared" si="231"/>
        <v>X</v>
      </c>
      <c r="T173" s="328"/>
      <c r="U173" s="328"/>
      <c r="V173" s="254"/>
      <c r="W173" s="221"/>
      <c r="Y173" s="237"/>
      <c r="Z173" s="216">
        <f t="shared" si="232"/>
        <v>0</v>
      </c>
      <c r="AA173" s="216">
        <f t="shared" si="233"/>
        <v>0</v>
      </c>
      <c r="AB173" s="221" t="str">
        <f t="shared" si="234"/>
        <v>OK</v>
      </c>
      <c r="AD173" s="221"/>
      <c r="AE173" s="216">
        <f t="shared" si="235"/>
        <v>0</v>
      </c>
      <c r="AF173" s="216">
        <f t="shared" si="236"/>
        <v>0</v>
      </c>
      <c r="AG173" s="221" t="str">
        <f t="shared" si="237"/>
        <v>OK</v>
      </c>
      <c r="AI173" s="238"/>
      <c r="AK173" s="319" t="str">
        <f t="shared" si="238"/>
        <v/>
      </c>
      <c r="AL173" s="220" t="str">
        <f t="shared" si="242"/>
        <v/>
      </c>
      <c r="AN173" s="221" t="str">
        <f t="array" ref="AN173">IF(D173="","",INDEX(구분표!$I$2:$I$311, MATCH(1,(구분표!$E$2:$E$311='2추일출'!C173)*(구분표!$F$2:$F$311='2추일출'!D173)*(구분표!$G$2:$G$311='2추일출'!B173),0)))</f>
        <v/>
      </c>
      <c r="AP173" s="221"/>
    </row>
    <row r="174" spans="1:43" ht="79.5" hidden="1" customHeight="1">
      <c r="A174" s="264">
        <f>COUNTA($C$8:C174)-COUNTBLANK($C$8:C174)+7</f>
        <v>6</v>
      </c>
      <c r="B174" s="368" t="str">
        <f t="shared" si="230"/>
        <v/>
      </c>
      <c r="C174" s="367" t="str">
        <f>IF(D174="","",VLOOKUP(D174,구분표!$A$3:$C$215,3,))</f>
        <v/>
      </c>
      <c r="D174" s="388"/>
      <c r="E174" s="324"/>
      <c r="F174" s="324"/>
      <c r="G174" s="389"/>
      <c r="H174" s="324"/>
      <c r="I174" s="390"/>
      <c r="J174" s="327"/>
      <c r="K174" s="327"/>
      <c r="L174" s="316">
        <f t="shared" ref="L174:L175" si="245">J174-K174</f>
        <v>0</v>
      </c>
      <c r="M174" s="216"/>
      <c r="N174" s="217"/>
      <c r="O174" s="218">
        <f t="shared" ref="O174:O175" si="246">J174+M174+N174</f>
        <v>0</v>
      </c>
      <c r="P174" s="350"/>
      <c r="Q174" s="273"/>
      <c r="R174" s="360">
        <f t="shared" ref="R174:R175" si="247">J174+P174+Q174</f>
        <v>0</v>
      </c>
      <c r="S174" s="220" t="str">
        <f t="shared" si="231"/>
        <v>X</v>
      </c>
      <c r="T174" s="328"/>
      <c r="U174" s="328"/>
      <c r="V174" s="254"/>
      <c r="W174" s="221"/>
      <c r="Y174" s="237"/>
      <c r="Z174" s="216">
        <f t="shared" si="232"/>
        <v>0</v>
      </c>
      <c r="AA174" s="216">
        <f t="shared" si="233"/>
        <v>0</v>
      </c>
      <c r="AB174" s="221" t="str">
        <f t="shared" si="234"/>
        <v>OK</v>
      </c>
      <c r="AD174" s="221"/>
      <c r="AE174" s="216">
        <f t="shared" si="235"/>
        <v>0</v>
      </c>
      <c r="AF174" s="216">
        <f t="shared" si="236"/>
        <v>0</v>
      </c>
      <c r="AG174" s="221" t="str">
        <f t="shared" si="237"/>
        <v>OK</v>
      </c>
      <c r="AI174" s="238"/>
      <c r="AK174" s="319" t="str">
        <f t="shared" si="238"/>
        <v/>
      </c>
      <c r="AL174" s="220" t="str">
        <f t="shared" ref="AL174:AL175" si="248">IF(Y174="","",IF(AND(Y174="도비",AI174="세입없음"),"OK",IF(AND(Y174&lt;&gt;"도비",AI174&lt;&gt;""),"OK","@@")))</f>
        <v/>
      </c>
      <c r="AN174" s="221" t="str">
        <f t="array" ref="AN174">IF(D174="","",INDEX(구분표!$I$2:$I$311, MATCH(1,(구분표!$E$2:$E$311='2추일출'!C174)*(구분표!$F$2:$F$311='2추일출'!D174)*(구분표!$G$2:$G$311='2추일출'!B174),0)))</f>
        <v/>
      </c>
      <c r="AP174" s="221"/>
    </row>
    <row r="175" spans="1:43" ht="79.5" hidden="1" customHeight="1">
      <c r="A175" s="377">
        <f>COUNTA($C$8:C175)-COUNTBLANK($C$8:C175)+7</f>
        <v>6</v>
      </c>
      <c r="B175" s="368" t="str">
        <f t="shared" si="230"/>
        <v/>
      </c>
      <c r="C175" s="367" t="str">
        <f>IF(D175="","",VLOOKUP(D175,구분표!$A$3:$C$215,3,))</f>
        <v/>
      </c>
      <c r="D175" s="388"/>
      <c r="E175" s="324"/>
      <c r="F175" s="324"/>
      <c r="G175" s="389"/>
      <c r="H175" s="324"/>
      <c r="I175" s="390"/>
      <c r="J175" s="327"/>
      <c r="K175" s="327"/>
      <c r="L175" s="316">
        <f t="shared" si="245"/>
        <v>0</v>
      </c>
      <c r="M175" s="216"/>
      <c r="N175" s="217"/>
      <c r="O175" s="218">
        <f t="shared" si="246"/>
        <v>0</v>
      </c>
      <c r="P175" s="350"/>
      <c r="Q175" s="273"/>
      <c r="R175" s="360">
        <f t="shared" si="247"/>
        <v>0</v>
      </c>
      <c r="S175" s="220" t="str">
        <f t="shared" si="231"/>
        <v>X</v>
      </c>
      <c r="T175" s="328"/>
      <c r="U175" s="328"/>
      <c r="V175" s="254"/>
      <c r="W175" s="221"/>
      <c r="Y175" s="237"/>
      <c r="Z175" s="216">
        <f t="shared" si="232"/>
        <v>0</v>
      </c>
      <c r="AA175" s="216">
        <f t="shared" si="233"/>
        <v>0</v>
      </c>
      <c r="AB175" s="221" t="str">
        <f t="shared" si="234"/>
        <v>OK</v>
      </c>
      <c r="AD175" s="221"/>
      <c r="AE175" s="216">
        <f t="shared" si="235"/>
        <v>0</v>
      </c>
      <c r="AF175" s="216">
        <f t="shared" si="236"/>
        <v>0</v>
      </c>
      <c r="AG175" s="221" t="str">
        <f t="shared" si="237"/>
        <v>OK</v>
      </c>
      <c r="AI175" s="238"/>
      <c r="AK175" s="319" t="str">
        <f t="shared" si="238"/>
        <v/>
      </c>
      <c r="AL175" s="220" t="str">
        <f t="shared" si="248"/>
        <v/>
      </c>
      <c r="AN175" s="221" t="str">
        <f t="array" ref="AN175">IF(D175="","",INDEX(구분표!$I$2:$I$311, MATCH(1,(구분표!$E$2:$E$311='2추일출'!C175)*(구분표!$F$2:$F$311='2추일출'!D175)*(구분표!$G$2:$G$311='2추일출'!B175),0)))</f>
        <v/>
      </c>
      <c r="AP175" s="221"/>
    </row>
    <row r="176" spans="1:43" ht="79.5" hidden="1" customHeight="1">
      <c r="A176" s="264">
        <f>COUNTA($C$8:C176)-COUNTBLANK($C$8:C176)+7</f>
        <v>6</v>
      </c>
      <c r="B176" s="368" t="str">
        <f t="shared" si="230"/>
        <v/>
      </c>
      <c r="C176" s="367" t="str">
        <f>IF(D176="","",VLOOKUP(D176,구분표!$A$3:$C$215,3,))</f>
        <v/>
      </c>
      <c r="D176" s="388"/>
      <c r="E176" s="324"/>
      <c r="F176" s="324"/>
      <c r="G176" s="389"/>
      <c r="H176" s="324"/>
      <c r="I176" s="390"/>
      <c r="J176" s="327"/>
      <c r="K176" s="327"/>
      <c r="L176" s="316">
        <f t="shared" si="200"/>
        <v>0</v>
      </c>
      <c r="M176" s="216"/>
      <c r="N176" s="217"/>
      <c r="O176" s="218">
        <f t="shared" si="211"/>
        <v>0</v>
      </c>
      <c r="P176" s="350"/>
      <c r="Q176" s="273"/>
      <c r="R176" s="360">
        <f t="shared" si="212"/>
        <v>0</v>
      </c>
      <c r="S176" s="220" t="str">
        <f t="shared" si="231"/>
        <v>X</v>
      </c>
      <c r="T176" s="328"/>
      <c r="U176" s="328"/>
      <c r="V176" s="254"/>
      <c r="W176" s="221"/>
      <c r="Y176" s="237"/>
      <c r="Z176" s="216">
        <f t="shared" si="232"/>
        <v>0</v>
      </c>
      <c r="AA176" s="216">
        <f t="shared" si="233"/>
        <v>0</v>
      </c>
      <c r="AB176" s="221" t="str">
        <f t="shared" si="234"/>
        <v>OK</v>
      </c>
      <c r="AD176" s="221"/>
      <c r="AE176" s="216">
        <f t="shared" si="235"/>
        <v>0</v>
      </c>
      <c r="AF176" s="216">
        <f t="shared" si="236"/>
        <v>0</v>
      </c>
      <c r="AG176" s="221" t="str">
        <f t="shared" si="237"/>
        <v>OK</v>
      </c>
      <c r="AI176" s="238"/>
      <c r="AK176" s="228" t="str">
        <f t="shared" si="238"/>
        <v/>
      </c>
      <c r="AL176" s="220" t="str">
        <f t="shared" si="192"/>
        <v/>
      </c>
      <c r="AN176" s="221" t="str">
        <f t="array" ref="AN176">IF(D176="","",INDEX(구분표!$I$2:$I$311, MATCH(1,(구분표!$E$2:$E$311='2추일출'!C176)*(구분표!$F$2:$F$311='2추일출'!D176)*(구분표!$G$2:$G$311='2추일출'!B176),0)))</f>
        <v/>
      </c>
      <c r="AP176" s="221"/>
    </row>
    <row r="177" spans="1:42" ht="79.5" hidden="1" customHeight="1">
      <c r="A177" s="264">
        <f>COUNTA($C$8:C177)-COUNTBLANK($C$8:C177)+7</f>
        <v>6</v>
      </c>
      <c r="B177" s="368" t="str">
        <f t="shared" si="230"/>
        <v/>
      </c>
      <c r="C177" s="367" t="str">
        <f>IF(D177="","",VLOOKUP(D177,구분표!$A$3:$C$215,3,))</f>
        <v/>
      </c>
      <c r="D177" s="388"/>
      <c r="E177" s="324"/>
      <c r="F177" s="324"/>
      <c r="G177" s="389"/>
      <c r="H177" s="324"/>
      <c r="I177" s="390"/>
      <c r="J177" s="327"/>
      <c r="K177" s="327"/>
      <c r="L177" s="316">
        <f t="shared" si="200"/>
        <v>0</v>
      </c>
      <c r="M177" s="216"/>
      <c r="N177" s="217"/>
      <c r="O177" s="218">
        <f t="shared" si="211"/>
        <v>0</v>
      </c>
      <c r="P177" s="350"/>
      <c r="Q177" s="273"/>
      <c r="R177" s="360">
        <f t="shared" si="212"/>
        <v>0</v>
      </c>
      <c r="S177" s="220" t="str">
        <f t="shared" si="231"/>
        <v>X</v>
      </c>
      <c r="T177" s="328"/>
      <c r="U177" s="328"/>
      <c r="V177" s="254"/>
      <c r="W177" s="221"/>
      <c r="Y177" s="237"/>
      <c r="Z177" s="216">
        <f t="shared" si="232"/>
        <v>0</v>
      </c>
      <c r="AA177" s="216">
        <f t="shared" si="233"/>
        <v>0</v>
      </c>
      <c r="AB177" s="221" t="str">
        <f t="shared" si="234"/>
        <v>OK</v>
      </c>
      <c r="AD177" s="221"/>
      <c r="AE177" s="216">
        <f t="shared" si="235"/>
        <v>0</v>
      </c>
      <c r="AF177" s="216">
        <f t="shared" si="236"/>
        <v>0</v>
      </c>
      <c r="AG177" s="221" t="str">
        <f t="shared" si="237"/>
        <v>OK</v>
      </c>
      <c r="AI177" s="238"/>
      <c r="AK177" s="319" t="str">
        <f t="shared" si="238"/>
        <v/>
      </c>
      <c r="AL177" s="220" t="str">
        <f t="shared" si="192"/>
        <v/>
      </c>
      <c r="AN177" s="221" t="str">
        <f t="array" ref="AN177">IF(D177="","",INDEX(구분표!$I$2:$I$311, MATCH(1,(구분표!$E$2:$E$311='2추일출'!C177)*(구분표!$F$2:$F$311='2추일출'!D177)*(구분표!$G$2:$G$311='2추일출'!B177),0)))</f>
        <v/>
      </c>
      <c r="AP177" s="221"/>
    </row>
    <row r="178" spans="1:42" ht="79.5" hidden="1" customHeight="1">
      <c r="A178" s="264">
        <f>COUNTA($C$8:C178)-COUNTBLANK($C$8:C178)+7</f>
        <v>6</v>
      </c>
      <c r="B178" s="368" t="str">
        <f t="shared" si="230"/>
        <v/>
      </c>
      <c r="C178" s="367" t="str">
        <f>IF(D178="","",VLOOKUP(D178,구분표!$A$3:$C$215,3,))</f>
        <v/>
      </c>
      <c r="D178" s="388"/>
      <c r="E178" s="324"/>
      <c r="F178" s="324"/>
      <c r="G178" s="389"/>
      <c r="H178" s="324"/>
      <c r="I178" s="390"/>
      <c r="J178" s="327"/>
      <c r="K178" s="327"/>
      <c r="L178" s="316">
        <f t="shared" ref="L178:L182" si="249">J178-K178</f>
        <v>0</v>
      </c>
      <c r="M178" s="216"/>
      <c r="N178" s="217"/>
      <c r="O178" s="218">
        <f t="shared" ref="O178:O182" si="250">J178+M178+N178</f>
        <v>0</v>
      </c>
      <c r="P178" s="350"/>
      <c r="Q178" s="273"/>
      <c r="R178" s="360">
        <f t="shared" ref="R178:R182" si="251">J178+P178+Q178</f>
        <v>0</v>
      </c>
      <c r="S178" s="220" t="str">
        <f t="shared" si="231"/>
        <v>X</v>
      </c>
      <c r="T178" s="328"/>
      <c r="U178" s="328"/>
      <c r="V178" s="254"/>
      <c r="W178" s="221"/>
      <c r="Y178" s="237"/>
      <c r="Z178" s="216">
        <f t="shared" si="232"/>
        <v>0</v>
      </c>
      <c r="AA178" s="216">
        <f t="shared" si="233"/>
        <v>0</v>
      </c>
      <c r="AB178" s="221" t="str">
        <f t="shared" si="234"/>
        <v>OK</v>
      </c>
      <c r="AD178" s="221"/>
      <c r="AE178" s="216">
        <f t="shared" si="235"/>
        <v>0</v>
      </c>
      <c r="AF178" s="216">
        <f t="shared" si="236"/>
        <v>0</v>
      </c>
      <c r="AG178" s="221" t="str">
        <f t="shared" si="237"/>
        <v>OK</v>
      </c>
      <c r="AI178" s="238"/>
      <c r="AK178" s="319" t="str">
        <f t="shared" si="238"/>
        <v/>
      </c>
      <c r="AL178" s="220" t="str">
        <f t="shared" ref="AL178:AL182" si="252">IF(Y178="","",IF(AND(Y178="도비",AI178="세입없음"),"OK",IF(AND(Y178&lt;&gt;"도비",AI178&lt;&gt;""),"OK","@@")))</f>
        <v/>
      </c>
      <c r="AN178" s="221" t="str">
        <f t="array" ref="AN178">IF(D178="","",INDEX(구분표!$I$2:$I$311, MATCH(1,(구분표!$E$2:$E$311='2추일출'!C178)*(구분표!$F$2:$F$311='2추일출'!D178)*(구분표!$G$2:$G$311='2추일출'!B178),0)))</f>
        <v/>
      </c>
      <c r="AP178" s="221"/>
    </row>
    <row r="179" spans="1:42" ht="79.5" hidden="1" customHeight="1">
      <c r="A179" s="264">
        <f>COUNTA($C$8:C179)-COUNTBLANK($C$8:C179)+7</f>
        <v>6</v>
      </c>
      <c r="B179" s="368" t="str">
        <f t="shared" si="230"/>
        <v/>
      </c>
      <c r="C179" s="367" t="str">
        <f>IF(D179="","",VLOOKUP(D179,구분표!$A$3:$C$215,3,))</f>
        <v/>
      </c>
      <c r="D179" s="388"/>
      <c r="E179" s="324"/>
      <c r="F179" s="324"/>
      <c r="G179" s="389"/>
      <c r="H179" s="324"/>
      <c r="I179" s="390"/>
      <c r="J179" s="327"/>
      <c r="K179" s="327"/>
      <c r="L179" s="316">
        <f t="shared" ref="L179:L180" si="253">J179-K179</f>
        <v>0</v>
      </c>
      <c r="M179" s="216"/>
      <c r="N179" s="217"/>
      <c r="O179" s="218">
        <f t="shared" ref="O179:O180" si="254">J179+M179+N179</f>
        <v>0</v>
      </c>
      <c r="P179" s="350"/>
      <c r="Q179" s="273"/>
      <c r="R179" s="360">
        <f t="shared" ref="R179:R180" si="255">J179+P179+Q179</f>
        <v>0</v>
      </c>
      <c r="S179" s="220" t="str">
        <f t="shared" si="231"/>
        <v>X</v>
      </c>
      <c r="T179" s="328"/>
      <c r="U179" s="328"/>
      <c r="V179" s="254"/>
      <c r="W179" s="221"/>
      <c r="Y179" s="237"/>
      <c r="Z179" s="216">
        <f t="shared" si="232"/>
        <v>0</v>
      </c>
      <c r="AA179" s="216">
        <f t="shared" si="233"/>
        <v>0</v>
      </c>
      <c r="AB179" s="221" t="str">
        <f t="shared" si="234"/>
        <v>OK</v>
      </c>
      <c r="AD179" s="221"/>
      <c r="AE179" s="216">
        <f t="shared" si="235"/>
        <v>0</v>
      </c>
      <c r="AF179" s="216">
        <f t="shared" si="236"/>
        <v>0</v>
      </c>
      <c r="AG179" s="221" t="str">
        <f t="shared" si="237"/>
        <v>OK</v>
      </c>
      <c r="AI179" s="238"/>
      <c r="AK179" s="319" t="str">
        <f t="shared" si="238"/>
        <v/>
      </c>
      <c r="AL179" s="220" t="str">
        <f t="shared" ref="AL179:AL180" si="256">IF(Y179="","",IF(AND(Y179="도비",AI179="세입없음"),"OK",IF(AND(Y179&lt;&gt;"도비",AI179&lt;&gt;""),"OK","@@")))</f>
        <v/>
      </c>
      <c r="AN179" s="221" t="str">
        <f t="array" ref="AN179">IF(D179="","",INDEX(구분표!$I$2:$I$311, MATCH(1,(구분표!$E$2:$E$311='2추일출'!C179)*(구분표!$F$2:$F$311='2추일출'!D179)*(구분표!$G$2:$G$311='2추일출'!B179),0)))</f>
        <v/>
      </c>
      <c r="AP179" s="221"/>
    </row>
    <row r="180" spans="1:42" ht="79.5" hidden="1" customHeight="1">
      <c r="A180" s="264">
        <f>COUNTA($C$8:C180)-COUNTBLANK($C$8:C180)+7</f>
        <v>6</v>
      </c>
      <c r="B180" s="368" t="str">
        <f t="shared" si="230"/>
        <v/>
      </c>
      <c r="C180" s="367" t="str">
        <f>IF(D180="","",VLOOKUP(D180,구분표!$A$3:$C$215,3,))</f>
        <v/>
      </c>
      <c r="D180" s="388"/>
      <c r="E180" s="324"/>
      <c r="F180" s="324"/>
      <c r="G180" s="389"/>
      <c r="H180" s="324"/>
      <c r="I180" s="390"/>
      <c r="J180" s="327"/>
      <c r="K180" s="327"/>
      <c r="L180" s="316">
        <f t="shared" si="253"/>
        <v>0</v>
      </c>
      <c r="M180" s="216"/>
      <c r="N180" s="217"/>
      <c r="O180" s="218">
        <f t="shared" si="254"/>
        <v>0</v>
      </c>
      <c r="P180" s="350"/>
      <c r="Q180" s="273"/>
      <c r="R180" s="360">
        <f t="shared" si="255"/>
        <v>0</v>
      </c>
      <c r="S180" s="220" t="str">
        <f t="shared" si="231"/>
        <v>X</v>
      </c>
      <c r="T180" s="328"/>
      <c r="U180" s="328"/>
      <c r="V180" s="254"/>
      <c r="W180" s="221"/>
      <c r="Y180" s="237"/>
      <c r="Z180" s="216">
        <f t="shared" si="232"/>
        <v>0</v>
      </c>
      <c r="AA180" s="216">
        <f t="shared" si="233"/>
        <v>0</v>
      </c>
      <c r="AB180" s="221" t="str">
        <f t="shared" si="234"/>
        <v>OK</v>
      </c>
      <c r="AD180" s="221"/>
      <c r="AE180" s="216">
        <f t="shared" si="235"/>
        <v>0</v>
      </c>
      <c r="AF180" s="216">
        <f t="shared" si="236"/>
        <v>0</v>
      </c>
      <c r="AG180" s="221" t="str">
        <f t="shared" si="237"/>
        <v>OK</v>
      </c>
      <c r="AI180" s="238"/>
      <c r="AK180" s="319" t="str">
        <f t="shared" si="238"/>
        <v/>
      </c>
      <c r="AL180" s="220" t="str">
        <f t="shared" si="256"/>
        <v/>
      </c>
      <c r="AN180" s="221" t="str">
        <f t="array" ref="AN180">IF(D180="","",INDEX(구분표!$I$2:$I$311, MATCH(1,(구분표!$E$2:$E$311='2추일출'!C180)*(구분표!$F$2:$F$311='2추일출'!D180)*(구분표!$G$2:$G$311='2추일출'!B180),0)))</f>
        <v/>
      </c>
      <c r="AP180" s="221"/>
    </row>
    <row r="181" spans="1:42" ht="79.5" hidden="1" customHeight="1">
      <c r="A181" s="264">
        <f>COUNTA($C$8:C181)-COUNTBLANK($C$8:C181)+7</f>
        <v>6</v>
      </c>
      <c r="B181" s="368" t="str">
        <f t="shared" si="230"/>
        <v/>
      </c>
      <c r="C181" s="367" t="str">
        <f>IF(D181="","",VLOOKUP(D181,구분표!$A$3:$C$215,3,))</f>
        <v/>
      </c>
      <c r="D181" s="388"/>
      <c r="E181" s="324"/>
      <c r="F181" s="324"/>
      <c r="G181" s="389"/>
      <c r="H181" s="324"/>
      <c r="I181" s="390"/>
      <c r="J181" s="327"/>
      <c r="K181" s="327"/>
      <c r="L181" s="316">
        <f t="shared" si="249"/>
        <v>0</v>
      </c>
      <c r="M181" s="216"/>
      <c r="N181" s="217"/>
      <c r="O181" s="218">
        <f t="shared" si="250"/>
        <v>0</v>
      </c>
      <c r="P181" s="350"/>
      <c r="Q181" s="273"/>
      <c r="R181" s="360">
        <f t="shared" si="251"/>
        <v>0</v>
      </c>
      <c r="S181" s="220" t="str">
        <f t="shared" si="231"/>
        <v>X</v>
      </c>
      <c r="T181" s="328"/>
      <c r="U181" s="328"/>
      <c r="V181" s="254"/>
      <c r="W181" s="221"/>
      <c r="Y181" s="237"/>
      <c r="Z181" s="216">
        <f t="shared" si="232"/>
        <v>0</v>
      </c>
      <c r="AA181" s="216">
        <f t="shared" si="233"/>
        <v>0</v>
      </c>
      <c r="AB181" s="221" t="str">
        <f t="shared" si="234"/>
        <v>OK</v>
      </c>
      <c r="AD181" s="221"/>
      <c r="AE181" s="216">
        <f t="shared" si="235"/>
        <v>0</v>
      </c>
      <c r="AF181" s="216">
        <f t="shared" si="236"/>
        <v>0</v>
      </c>
      <c r="AG181" s="221" t="str">
        <f t="shared" si="237"/>
        <v>OK</v>
      </c>
      <c r="AI181" s="238"/>
      <c r="AK181" s="319" t="str">
        <f t="shared" si="238"/>
        <v/>
      </c>
      <c r="AL181" s="220" t="str">
        <f t="shared" si="252"/>
        <v/>
      </c>
      <c r="AN181" s="221" t="str">
        <f t="array" ref="AN181">IF(D181="","",INDEX(구분표!$I$2:$I$311, MATCH(1,(구분표!$E$2:$E$311='2추일출'!C181)*(구분표!$F$2:$F$311='2추일출'!D181)*(구분표!$G$2:$G$311='2추일출'!B181),0)))</f>
        <v/>
      </c>
      <c r="AP181" s="221"/>
    </row>
    <row r="182" spans="1:42" ht="79.5" hidden="1" customHeight="1">
      <c r="A182" s="264">
        <f>COUNTA($C$8:C182)-COUNTBLANK($C$8:C182)+7</f>
        <v>6</v>
      </c>
      <c r="B182" s="368" t="str">
        <f t="shared" si="230"/>
        <v/>
      </c>
      <c r="C182" s="367" t="str">
        <f>IF(D182="","",VLOOKUP(D182,구분표!$A$3:$C$215,3,))</f>
        <v/>
      </c>
      <c r="D182" s="388"/>
      <c r="E182" s="324"/>
      <c r="F182" s="324"/>
      <c r="G182" s="389"/>
      <c r="H182" s="324"/>
      <c r="I182" s="390"/>
      <c r="J182" s="327"/>
      <c r="K182" s="327"/>
      <c r="L182" s="316">
        <f t="shared" si="249"/>
        <v>0</v>
      </c>
      <c r="M182" s="216"/>
      <c r="N182" s="217"/>
      <c r="O182" s="218">
        <f t="shared" si="250"/>
        <v>0</v>
      </c>
      <c r="P182" s="350"/>
      <c r="Q182" s="273"/>
      <c r="R182" s="360">
        <f t="shared" si="251"/>
        <v>0</v>
      </c>
      <c r="S182" s="220" t="str">
        <f t="shared" si="231"/>
        <v>X</v>
      </c>
      <c r="T182" s="328"/>
      <c r="U182" s="328"/>
      <c r="V182" s="254"/>
      <c r="W182" s="221"/>
      <c r="Y182" s="237"/>
      <c r="Z182" s="216">
        <f t="shared" si="232"/>
        <v>0</v>
      </c>
      <c r="AA182" s="216">
        <f t="shared" si="233"/>
        <v>0</v>
      </c>
      <c r="AB182" s="221" t="str">
        <f t="shared" si="234"/>
        <v>OK</v>
      </c>
      <c r="AD182" s="221"/>
      <c r="AE182" s="216">
        <f t="shared" si="235"/>
        <v>0</v>
      </c>
      <c r="AF182" s="216">
        <f t="shared" si="236"/>
        <v>0</v>
      </c>
      <c r="AG182" s="221" t="str">
        <f t="shared" si="237"/>
        <v>OK</v>
      </c>
      <c r="AI182" s="238"/>
      <c r="AK182" s="319" t="str">
        <f t="shared" si="238"/>
        <v/>
      </c>
      <c r="AL182" s="220" t="str">
        <f t="shared" si="252"/>
        <v/>
      </c>
      <c r="AN182" s="221" t="str">
        <f t="array" ref="AN182">IF(D182="","",INDEX(구분표!$I$2:$I$311, MATCH(1,(구분표!$E$2:$E$311='2추일출'!C182)*(구분표!$F$2:$F$311='2추일출'!D182)*(구분표!$G$2:$G$311='2추일출'!B182),0)))</f>
        <v/>
      </c>
      <c r="AP182" s="221"/>
    </row>
    <row r="183" spans="1:42" ht="79.5" hidden="1" customHeight="1">
      <c r="A183" s="264">
        <f>COUNTA($C$8:C183)-COUNTBLANK($C$8:C183)+7</f>
        <v>6</v>
      </c>
      <c r="B183" s="368" t="str">
        <f t="shared" si="230"/>
        <v/>
      </c>
      <c r="C183" s="367" t="str">
        <f>IF(D183="","",VLOOKUP(D183,구분표!$A$3:$C$215,3,))</f>
        <v/>
      </c>
      <c r="D183" s="388"/>
      <c r="E183" s="324"/>
      <c r="F183" s="324"/>
      <c r="G183" s="389"/>
      <c r="H183" s="324"/>
      <c r="I183" s="390"/>
      <c r="J183" s="327"/>
      <c r="K183" s="327"/>
      <c r="L183" s="316">
        <f t="shared" ref="L183" si="257">J183-K183</f>
        <v>0</v>
      </c>
      <c r="M183" s="216"/>
      <c r="N183" s="217"/>
      <c r="O183" s="218">
        <f t="shared" ref="O183" si="258">J183+M183+N183</f>
        <v>0</v>
      </c>
      <c r="P183" s="350"/>
      <c r="Q183" s="273"/>
      <c r="R183" s="360">
        <f t="shared" ref="R183" si="259">J183+P183+Q183</f>
        <v>0</v>
      </c>
      <c r="S183" s="220" t="str">
        <f t="shared" si="231"/>
        <v>X</v>
      </c>
      <c r="T183" s="328"/>
      <c r="U183" s="328"/>
      <c r="V183" s="254"/>
      <c r="W183" s="221"/>
      <c r="Y183" s="237"/>
      <c r="Z183" s="216">
        <f t="shared" si="232"/>
        <v>0</v>
      </c>
      <c r="AA183" s="216">
        <f t="shared" si="233"/>
        <v>0</v>
      </c>
      <c r="AB183" s="221" t="str">
        <f t="shared" si="234"/>
        <v>OK</v>
      </c>
      <c r="AD183" s="221"/>
      <c r="AE183" s="216">
        <f t="shared" si="235"/>
        <v>0</v>
      </c>
      <c r="AF183" s="216">
        <f t="shared" si="236"/>
        <v>0</v>
      </c>
      <c r="AG183" s="221" t="str">
        <f t="shared" si="237"/>
        <v>OK</v>
      </c>
      <c r="AI183" s="238"/>
      <c r="AK183" s="319" t="str">
        <f t="shared" si="238"/>
        <v/>
      </c>
      <c r="AL183" s="220" t="str">
        <f t="shared" ref="AL183" si="260">IF(Y183="","",IF(AND(Y183="도비",AI183="세입없음"),"OK",IF(AND(Y183&lt;&gt;"도비",AI183&lt;&gt;""),"OK","@@")))</f>
        <v/>
      </c>
      <c r="AN183" s="221" t="str">
        <f t="array" ref="AN183">IF(D183="","",INDEX(구분표!$I$2:$I$311, MATCH(1,(구분표!$E$2:$E$311='2추일출'!C183)*(구분표!$F$2:$F$311='2추일출'!D183)*(구분표!$G$2:$G$311='2추일출'!B183),0)))</f>
        <v/>
      </c>
      <c r="AP183" s="221"/>
    </row>
    <row r="184" spans="1:42" ht="79.5" hidden="1" customHeight="1">
      <c r="A184" s="264">
        <f>COUNTA($C$8:C184)-COUNTBLANK($C$8:C184)+7</f>
        <v>6</v>
      </c>
      <c r="B184" s="368" t="str">
        <f t="shared" si="230"/>
        <v/>
      </c>
      <c r="C184" s="367" t="str">
        <f>IF(D184="","",VLOOKUP(D184,구분표!$A$3:$C$215,3,))</f>
        <v/>
      </c>
      <c r="D184" s="388"/>
      <c r="E184" s="324"/>
      <c r="F184" s="324"/>
      <c r="G184" s="389"/>
      <c r="H184" s="324"/>
      <c r="I184" s="390"/>
      <c r="J184" s="327"/>
      <c r="K184" s="327"/>
      <c r="L184" s="316">
        <f t="shared" si="200"/>
        <v>0</v>
      </c>
      <c r="M184" s="216"/>
      <c r="N184" s="217"/>
      <c r="O184" s="218">
        <f t="shared" si="211"/>
        <v>0</v>
      </c>
      <c r="P184" s="350"/>
      <c r="Q184" s="273"/>
      <c r="R184" s="360">
        <f t="shared" si="212"/>
        <v>0</v>
      </c>
      <c r="S184" s="220" t="str">
        <f t="shared" si="231"/>
        <v>X</v>
      </c>
      <c r="T184" s="328"/>
      <c r="U184" s="328"/>
      <c r="V184" s="254"/>
      <c r="W184" s="221"/>
      <c r="Y184" s="237"/>
      <c r="Z184" s="216">
        <f t="shared" si="232"/>
        <v>0</v>
      </c>
      <c r="AA184" s="216">
        <f t="shared" si="233"/>
        <v>0</v>
      </c>
      <c r="AB184" s="221" t="str">
        <f t="shared" si="234"/>
        <v>OK</v>
      </c>
      <c r="AD184" s="221"/>
      <c r="AE184" s="216">
        <f t="shared" si="235"/>
        <v>0</v>
      </c>
      <c r="AF184" s="216">
        <f t="shared" si="236"/>
        <v>0</v>
      </c>
      <c r="AG184" s="221" t="str">
        <f t="shared" si="237"/>
        <v>OK</v>
      </c>
      <c r="AI184" s="238"/>
      <c r="AK184" s="228" t="str">
        <f t="shared" si="238"/>
        <v/>
      </c>
      <c r="AL184" s="220" t="str">
        <f t="shared" si="192"/>
        <v/>
      </c>
      <c r="AN184" s="221" t="str">
        <f t="array" ref="AN184">IF(D184="","",INDEX(구분표!$I$2:$I$311, MATCH(1,(구분표!$E$2:$E$311='2추일출'!C184)*(구분표!$F$2:$F$311='2추일출'!D184)*(구분표!$G$2:$G$311='2추일출'!B184),0)))</f>
        <v/>
      </c>
      <c r="AP184" s="221"/>
    </row>
    <row r="185" spans="1:42" ht="79.5" hidden="1" customHeight="1">
      <c r="A185" s="264">
        <f>COUNTA($C$8:C185)-COUNTBLANK($C$8:C185)+7</f>
        <v>6</v>
      </c>
      <c r="B185" s="368" t="str">
        <f t="shared" si="230"/>
        <v/>
      </c>
      <c r="C185" s="367" t="str">
        <f>IF(D185="","",VLOOKUP(D185,구분표!$A$3:$C$215,3,))</f>
        <v/>
      </c>
      <c r="D185" s="388"/>
      <c r="E185" s="324"/>
      <c r="F185" s="324"/>
      <c r="G185" s="389"/>
      <c r="H185" s="324"/>
      <c r="I185" s="390"/>
      <c r="J185" s="327"/>
      <c r="K185" s="327"/>
      <c r="L185" s="316">
        <f t="shared" si="200"/>
        <v>0</v>
      </c>
      <c r="M185" s="216"/>
      <c r="N185" s="217"/>
      <c r="O185" s="218">
        <f t="shared" si="211"/>
        <v>0</v>
      </c>
      <c r="P185" s="350"/>
      <c r="Q185" s="273"/>
      <c r="R185" s="360">
        <f t="shared" si="212"/>
        <v>0</v>
      </c>
      <c r="S185" s="220" t="str">
        <f t="shared" si="231"/>
        <v>X</v>
      </c>
      <c r="T185" s="328"/>
      <c r="U185" s="328"/>
      <c r="V185" s="254"/>
      <c r="W185" s="221"/>
      <c r="Y185" s="237"/>
      <c r="Z185" s="216">
        <f t="shared" si="232"/>
        <v>0</v>
      </c>
      <c r="AA185" s="216">
        <f t="shared" si="233"/>
        <v>0</v>
      </c>
      <c r="AB185" s="221" t="str">
        <f t="shared" si="234"/>
        <v>OK</v>
      </c>
      <c r="AD185" s="221"/>
      <c r="AE185" s="216">
        <f t="shared" si="235"/>
        <v>0</v>
      </c>
      <c r="AF185" s="216">
        <f t="shared" si="236"/>
        <v>0</v>
      </c>
      <c r="AG185" s="221" t="str">
        <f t="shared" si="237"/>
        <v>OK</v>
      </c>
      <c r="AI185" s="238"/>
      <c r="AK185" s="228" t="str">
        <f t="shared" si="238"/>
        <v/>
      </c>
      <c r="AL185" s="220" t="str">
        <f t="shared" si="192"/>
        <v/>
      </c>
      <c r="AN185" s="221" t="str">
        <f t="array" ref="AN185">IF(D185="","",INDEX(구분표!$I$2:$I$311, MATCH(1,(구분표!$E$2:$E$311='2추일출'!C185)*(구분표!$F$2:$F$311='2추일출'!D185)*(구분표!$G$2:$G$311='2추일출'!B185),0)))</f>
        <v/>
      </c>
      <c r="AP185" s="221"/>
    </row>
    <row r="186" spans="1:42" ht="79.5" hidden="1" customHeight="1">
      <c r="A186" s="263"/>
      <c r="B186" s="230" t="s">
        <v>444</v>
      </c>
      <c r="C186" s="231"/>
      <c r="D186" s="232"/>
      <c r="E186" s="231"/>
      <c r="F186" s="241"/>
      <c r="G186" s="232"/>
      <c r="H186" s="231"/>
      <c r="I186" s="240"/>
      <c r="J186" s="332">
        <f t="shared" ref="J186:R186" si="261">SUBTOTAL(9,J187:J208)</f>
        <v>0</v>
      </c>
      <c r="K186" s="332">
        <f t="shared" si="261"/>
        <v>0</v>
      </c>
      <c r="L186" s="242">
        <f t="shared" si="261"/>
        <v>0</v>
      </c>
      <c r="M186" s="242">
        <f t="shared" si="261"/>
        <v>0</v>
      </c>
      <c r="N186" s="242">
        <f t="shared" si="261"/>
        <v>0</v>
      </c>
      <c r="O186" s="331">
        <f t="shared" si="261"/>
        <v>0</v>
      </c>
      <c r="P186" s="348">
        <f t="shared" si="261"/>
        <v>0</v>
      </c>
      <c r="Q186" s="242">
        <f t="shared" si="261"/>
        <v>0</v>
      </c>
      <c r="R186" s="349">
        <f t="shared" si="261"/>
        <v>0</v>
      </c>
      <c r="S186" s="235"/>
      <c r="T186" s="356"/>
      <c r="U186" s="356"/>
      <c r="V186" s="236"/>
      <c r="W186" s="221"/>
      <c r="Y186" s="237"/>
      <c r="Z186" s="216"/>
      <c r="AA186" s="216"/>
      <c r="AB186" s="221"/>
      <c r="AD186" s="221"/>
      <c r="AE186" s="216"/>
      <c r="AF186" s="216"/>
      <c r="AG186" s="221"/>
      <c r="AI186" s="238"/>
      <c r="AK186" s="228"/>
      <c r="AL186" s="220"/>
      <c r="AN186" s="221"/>
      <c r="AP186" s="221"/>
    </row>
    <row r="187" spans="1:42" ht="79.5" hidden="1" customHeight="1">
      <c r="A187" s="264">
        <f>COUNTA($C$8:C187)-COUNTBLANK($C$8:C187)+8</f>
        <v>6</v>
      </c>
      <c r="B187" s="368" t="str">
        <f t="shared" ref="B187:B208" si="262">IF(C187="","",MID($B$186,2,7))</f>
        <v/>
      </c>
      <c r="C187" s="367" t="str">
        <f>IF(D187="","",VLOOKUP(D187,구분표!$A$3:$C$215,3,))</f>
        <v/>
      </c>
      <c r="D187" s="388"/>
      <c r="E187" s="324"/>
      <c r="F187" s="324"/>
      <c r="G187" s="389"/>
      <c r="H187" s="324"/>
      <c r="I187" s="390"/>
      <c r="J187" s="327"/>
      <c r="K187" s="327"/>
      <c r="L187" s="316">
        <f>J187-K187</f>
        <v>0</v>
      </c>
      <c r="M187" s="216"/>
      <c r="N187" s="217"/>
      <c r="O187" s="218">
        <f>J187+M187+N187</f>
        <v>0</v>
      </c>
      <c r="P187" s="351"/>
      <c r="Q187" s="216"/>
      <c r="R187" s="360">
        <f>J187+P187+Q187</f>
        <v>0</v>
      </c>
      <c r="S187" s="220" t="str">
        <f t="shared" ref="S187:S208" si="263">IF(AND((O187=0),(R187&gt;0)),"O",IF(AND((M187&lt;0),(O187-R187&lt;0)),"O","X"))</f>
        <v>X</v>
      </c>
      <c r="T187" s="328"/>
      <c r="U187" s="323"/>
      <c r="V187" s="246"/>
      <c r="W187" s="221"/>
      <c r="Y187" s="237"/>
      <c r="Z187" s="216">
        <f t="shared" ref="Z187:Z208" si="264">IF($Y187&lt;&gt;"도비",IF($W187="국도비","직접입력",SUM($M187:$N187)),)</f>
        <v>0</v>
      </c>
      <c r="AA187" s="216">
        <f t="shared" ref="AA187:AA208" si="265">IF($Y187="도비",SUM($M187:$N187),IF($W187="국도비","직접입력",SUM($M187:$N187)-$Z187))</f>
        <v>0</v>
      </c>
      <c r="AB187" s="221" t="str">
        <f t="shared" ref="AB187:AB208" si="266">IF(SUM($M187:$N187)=SUM($Z187:$AA187),"OK","검토")</f>
        <v>OK</v>
      </c>
      <c r="AD187" s="221"/>
      <c r="AE187" s="216">
        <f t="shared" ref="AE187:AE208" si="267">IF($Y187&lt;&gt;"도비",IF($W187="국도비","직접입력",SUM($P187:$Q187)),)</f>
        <v>0</v>
      </c>
      <c r="AF187" s="216">
        <f t="shared" ref="AF187:AF208" si="268">IF($Y187="도비",SUM(P187:Q187),IF($W187="국도비","직접입력",SUM(P187:Q187)-AE187))</f>
        <v>0</v>
      </c>
      <c r="AG187" s="221" t="str">
        <f t="shared" ref="AG187:AG208" si="269">IF(SUM(P187:Q187)=SUM(AE187:AF187),"OK","검토")</f>
        <v>OK</v>
      </c>
      <c r="AI187" s="238"/>
      <c r="AK187" s="228" t="str">
        <f t="shared" ref="AK187:AK208" si="270">IF(AI187="","",COUNTIF($AI$7:$AI$238,AI187))</f>
        <v/>
      </c>
      <c r="AL187" s="220" t="str">
        <f t="shared" si="192"/>
        <v/>
      </c>
      <c r="AN187" s="221" t="str">
        <f t="array" ref="AN187">IF(D187="","",INDEX(구분표!$I$2:$I$311, MATCH(1,(구분표!$E$2:$E$311='2추일출'!C187)*(구분표!$F$2:$F$311='2추일출'!D187)*(구분표!$G$2:$G$311='2추일출'!B187),0)))</f>
        <v/>
      </c>
      <c r="AP187" s="221"/>
    </row>
    <row r="188" spans="1:42" ht="79.5" hidden="1" customHeight="1">
      <c r="A188" s="264">
        <f>COUNTA($C$8:C188)-COUNTBLANK($C$8:C188)+8</f>
        <v>6</v>
      </c>
      <c r="B188" s="368" t="str">
        <f t="shared" si="262"/>
        <v/>
      </c>
      <c r="C188" s="367" t="str">
        <f>IF(D188="","",VLOOKUP(D188,구분표!$A$3:$C$215,3,))</f>
        <v/>
      </c>
      <c r="D188" s="388"/>
      <c r="E188" s="324"/>
      <c r="F188" s="324"/>
      <c r="G188" s="389"/>
      <c r="H188" s="324"/>
      <c r="I188" s="390"/>
      <c r="J188" s="327"/>
      <c r="K188" s="327"/>
      <c r="L188" s="316">
        <f t="shared" si="200"/>
        <v>0</v>
      </c>
      <c r="M188" s="216"/>
      <c r="N188" s="217"/>
      <c r="O188" s="218">
        <f t="shared" si="211"/>
        <v>0</v>
      </c>
      <c r="P188" s="350"/>
      <c r="Q188" s="273"/>
      <c r="R188" s="360">
        <f>J188+P188+Q188</f>
        <v>0</v>
      </c>
      <c r="S188" s="220" t="str">
        <f t="shared" si="263"/>
        <v>X</v>
      </c>
      <c r="T188" s="328"/>
      <c r="U188" s="323"/>
      <c r="V188" s="254"/>
      <c r="W188" s="221"/>
      <c r="Y188" s="237"/>
      <c r="Z188" s="216">
        <f t="shared" si="264"/>
        <v>0</v>
      </c>
      <c r="AA188" s="216">
        <f t="shared" si="265"/>
        <v>0</v>
      </c>
      <c r="AB188" s="221" t="str">
        <f t="shared" si="266"/>
        <v>OK</v>
      </c>
      <c r="AD188" s="221"/>
      <c r="AE188" s="216">
        <f t="shared" si="267"/>
        <v>0</v>
      </c>
      <c r="AF188" s="216">
        <f t="shared" si="268"/>
        <v>0</v>
      </c>
      <c r="AG188" s="221" t="str">
        <f t="shared" si="269"/>
        <v>OK</v>
      </c>
      <c r="AI188" s="238"/>
      <c r="AK188" s="228" t="str">
        <f t="shared" si="270"/>
        <v/>
      </c>
      <c r="AL188" s="220" t="str">
        <f t="shared" si="192"/>
        <v/>
      </c>
      <c r="AN188" s="221" t="str">
        <f t="array" ref="AN188">IF(D188="","",INDEX(구분표!$I$2:$I$311, MATCH(1,(구분표!$E$2:$E$311='2추일출'!C188)*(구분표!$F$2:$F$311='2추일출'!D188)*(구분표!$G$2:$G$311='2추일출'!B188),0)))</f>
        <v/>
      </c>
      <c r="AP188" s="221"/>
    </row>
    <row r="189" spans="1:42" ht="79.5" hidden="1" customHeight="1">
      <c r="A189" s="377">
        <f>COUNTA($C$8:C189)-COUNTBLANK($C$8:C189)+8</f>
        <v>6</v>
      </c>
      <c r="B189" s="368" t="str">
        <f t="shared" si="262"/>
        <v/>
      </c>
      <c r="C189" s="367" t="str">
        <f>IF(D189="","",VLOOKUP(D189,구분표!$A$3:$C$215,3,))</f>
        <v/>
      </c>
      <c r="D189" s="388"/>
      <c r="E189" s="324"/>
      <c r="F189" s="324"/>
      <c r="G189" s="389"/>
      <c r="H189" s="324"/>
      <c r="I189" s="390"/>
      <c r="J189" s="327"/>
      <c r="K189" s="327"/>
      <c r="L189" s="316">
        <f t="shared" si="200"/>
        <v>0</v>
      </c>
      <c r="M189" s="216"/>
      <c r="N189" s="217"/>
      <c r="O189" s="218">
        <f t="shared" si="211"/>
        <v>0</v>
      </c>
      <c r="P189" s="350"/>
      <c r="Q189" s="273"/>
      <c r="R189" s="360">
        <f t="shared" si="212"/>
        <v>0</v>
      </c>
      <c r="S189" s="220" t="str">
        <f t="shared" si="263"/>
        <v>X</v>
      </c>
      <c r="T189" s="328"/>
      <c r="U189" s="328"/>
      <c r="V189" s="254"/>
      <c r="W189" s="221"/>
      <c r="Y189" s="237"/>
      <c r="Z189" s="216">
        <f t="shared" si="264"/>
        <v>0</v>
      </c>
      <c r="AA189" s="216">
        <f t="shared" si="265"/>
        <v>0</v>
      </c>
      <c r="AB189" s="221" t="str">
        <f t="shared" si="266"/>
        <v>OK</v>
      </c>
      <c r="AD189" s="221"/>
      <c r="AE189" s="216">
        <f t="shared" si="267"/>
        <v>0</v>
      </c>
      <c r="AF189" s="216">
        <f t="shared" si="268"/>
        <v>0</v>
      </c>
      <c r="AG189" s="221" t="str">
        <f t="shared" si="269"/>
        <v>OK</v>
      </c>
      <c r="AI189" s="238"/>
      <c r="AK189" s="228" t="str">
        <f t="shared" si="270"/>
        <v/>
      </c>
      <c r="AL189" s="220" t="str">
        <f t="shared" si="192"/>
        <v/>
      </c>
      <c r="AN189" s="221" t="str">
        <f t="array" ref="AN189">IF(D189="","",INDEX(구분표!$I$2:$I$311, MATCH(1,(구분표!$E$2:$E$311='2추일출'!C189)*(구분표!$F$2:$F$311='2추일출'!D189)*(구분표!$G$2:$G$311='2추일출'!B189),0)))</f>
        <v/>
      </c>
      <c r="AP189" s="221"/>
    </row>
    <row r="190" spans="1:42" ht="79.5" hidden="1" customHeight="1">
      <c r="A190" s="264">
        <f>COUNTA($C$8:C190)-COUNTBLANK($C$8:C190)+8</f>
        <v>6</v>
      </c>
      <c r="B190" s="368" t="str">
        <f t="shared" si="262"/>
        <v/>
      </c>
      <c r="C190" s="367" t="str">
        <f>IF(D190="","",VLOOKUP(D190,구분표!$A$3:$C$215,3,))</f>
        <v/>
      </c>
      <c r="D190" s="388"/>
      <c r="E190" s="324"/>
      <c r="F190" s="324"/>
      <c r="G190" s="389"/>
      <c r="H190" s="324"/>
      <c r="I190" s="390"/>
      <c r="J190" s="327"/>
      <c r="K190" s="327"/>
      <c r="L190" s="316">
        <f t="shared" si="200"/>
        <v>0</v>
      </c>
      <c r="M190" s="216"/>
      <c r="N190" s="217"/>
      <c r="O190" s="218">
        <f t="shared" si="211"/>
        <v>0</v>
      </c>
      <c r="P190" s="350"/>
      <c r="Q190" s="273"/>
      <c r="R190" s="360">
        <f t="shared" si="212"/>
        <v>0</v>
      </c>
      <c r="S190" s="220" t="str">
        <f t="shared" si="263"/>
        <v>X</v>
      </c>
      <c r="T190" s="328"/>
      <c r="U190" s="323"/>
      <c r="V190" s="254"/>
      <c r="W190" s="221"/>
      <c r="Y190" s="237"/>
      <c r="Z190" s="216">
        <f t="shared" si="264"/>
        <v>0</v>
      </c>
      <c r="AA190" s="216">
        <f t="shared" si="265"/>
        <v>0</v>
      </c>
      <c r="AB190" s="221" t="str">
        <f t="shared" si="266"/>
        <v>OK</v>
      </c>
      <c r="AD190" s="221"/>
      <c r="AE190" s="216">
        <f t="shared" si="267"/>
        <v>0</v>
      </c>
      <c r="AF190" s="216">
        <f t="shared" si="268"/>
        <v>0</v>
      </c>
      <c r="AG190" s="221" t="str">
        <f t="shared" si="269"/>
        <v>OK</v>
      </c>
      <c r="AI190" s="238"/>
      <c r="AK190" s="228" t="str">
        <f t="shared" si="270"/>
        <v/>
      </c>
      <c r="AL190" s="220" t="str">
        <f t="shared" si="192"/>
        <v/>
      </c>
      <c r="AN190" s="221" t="str">
        <f t="array" ref="AN190">IF(D190="","",INDEX(구분표!$I$2:$I$311, MATCH(1,(구분표!$E$2:$E$311='2추일출'!C190)*(구분표!$F$2:$F$311='2추일출'!D190)*(구분표!$G$2:$G$311='2추일출'!B190),0)))</f>
        <v/>
      </c>
      <c r="AP190" s="221"/>
    </row>
    <row r="191" spans="1:42" ht="79.5" hidden="1" customHeight="1">
      <c r="A191" s="264">
        <f>COUNTA($C$8:C191)-COUNTBLANK($C$8:C191)+8</f>
        <v>6</v>
      </c>
      <c r="B191" s="368" t="str">
        <f t="shared" si="262"/>
        <v/>
      </c>
      <c r="C191" s="367" t="str">
        <f>IF(D191="","",VLOOKUP(D191,구분표!$A$3:$C$215,3,))</f>
        <v/>
      </c>
      <c r="D191" s="388"/>
      <c r="E191" s="324"/>
      <c r="F191" s="324"/>
      <c r="G191" s="389"/>
      <c r="H191" s="324"/>
      <c r="I191" s="390"/>
      <c r="J191" s="327"/>
      <c r="K191" s="327"/>
      <c r="L191" s="316">
        <f t="shared" si="200"/>
        <v>0</v>
      </c>
      <c r="M191" s="216"/>
      <c r="N191" s="217"/>
      <c r="O191" s="218">
        <f t="shared" si="211"/>
        <v>0</v>
      </c>
      <c r="P191" s="351"/>
      <c r="Q191" s="216"/>
      <c r="R191" s="360">
        <f t="shared" si="212"/>
        <v>0</v>
      </c>
      <c r="S191" s="220" t="str">
        <f t="shared" si="263"/>
        <v>X</v>
      </c>
      <c r="T191" s="328"/>
      <c r="U191" s="323"/>
      <c r="V191" s="254"/>
      <c r="W191" s="221"/>
      <c r="Y191" s="237"/>
      <c r="Z191" s="216">
        <f t="shared" si="264"/>
        <v>0</v>
      </c>
      <c r="AA191" s="216">
        <f t="shared" si="265"/>
        <v>0</v>
      </c>
      <c r="AB191" s="221" t="str">
        <f t="shared" si="266"/>
        <v>OK</v>
      </c>
      <c r="AD191" s="221"/>
      <c r="AE191" s="216">
        <f t="shared" si="267"/>
        <v>0</v>
      </c>
      <c r="AF191" s="216">
        <f t="shared" si="268"/>
        <v>0</v>
      </c>
      <c r="AG191" s="221" t="str">
        <f t="shared" si="269"/>
        <v>OK</v>
      </c>
      <c r="AI191" s="238"/>
      <c r="AK191" s="228" t="str">
        <f t="shared" si="270"/>
        <v/>
      </c>
      <c r="AL191" s="220" t="str">
        <f t="shared" si="192"/>
        <v/>
      </c>
      <c r="AN191" s="221" t="str">
        <f t="array" ref="AN191">IF(D191="","",INDEX(구분표!$I$2:$I$311, MATCH(1,(구분표!$E$2:$E$311='2추일출'!C191)*(구분표!$F$2:$F$311='2추일출'!D191)*(구분표!$G$2:$G$311='2추일출'!B191),0)))</f>
        <v/>
      </c>
      <c r="AP191" s="221"/>
    </row>
    <row r="192" spans="1:42" ht="79.5" hidden="1" customHeight="1">
      <c r="A192" s="264">
        <f>COUNTA($C$8:C192)-COUNTBLANK($C$8:C192)+8</f>
        <v>6</v>
      </c>
      <c r="B192" s="368" t="str">
        <f t="shared" si="262"/>
        <v/>
      </c>
      <c r="C192" s="367" t="str">
        <f>IF(D192="","",VLOOKUP(D192,구분표!$A$3:$C$215,3,))</f>
        <v/>
      </c>
      <c r="D192" s="388"/>
      <c r="E192" s="324"/>
      <c r="F192" s="324"/>
      <c r="G192" s="389"/>
      <c r="H192" s="324"/>
      <c r="I192" s="390"/>
      <c r="J192" s="327"/>
      <c r="K192" s="327"/>
      <c r="L192" s="316">
        <f t="shared" si="200"/>
        <v>0</v>
      </c>
      <c r="M192" s="216"/>
      <c r="N192" s="217"/>
      <c r="O192" s="218">
        <f t="shared" si="211"/>
        <v>0</v>
      </c>
      <c r="P192" s="350"/>
      <c r="Q192" s="273"/>
      <c r="R192" s="360">
        <f t="shared" si="212"/>
        <v>0</v>
      </c>
      <c r="S192" s="220" t="str">
        <f t="shared" si="263"/>
        <v>X</v>
      </c>
      <c r="T192" s="328"/>
      <c r="U192" s="323"/>
      <c r="V192" s="254"/>
      <c r="W192" s="221"/>
      <c r="Y192" s="237"/>
      <c r="Z192" s="216">
        <f t="shared" si="264"/>
        <v>0</v>
      </c>
      <c r="AA192" s="216">
        <f t="shared" si="265"/>
        <v>0</v>
      </c>
      <c r="AB192" s="221" t="str">
        <f t="shared" si="266"/>
        <v>OK</v>
      </c>
      <c r="AD192" s="221"/>
      <c r="AE192" s="216">
        <f t="shared" si="267"/>
        <v>0</v>
      </c>
      <c r="AF192" s="216">
        <f t="shared" si="268"/>
        <v>0</v>
      </c>
      <c r="AG192" s="221" t="str">
        <f t="shared" si="269"/>
        <v>OK</v>
      </c>
      <c r="AI192" s="238"/>
      <c r="AK192" s="228" t="str">
        <f t="shared" si="270"/>
        <v/>
      </c>
      <c r="AL192" s="220" t="str">
        <f t="shared" si="192"/>
        <v/>
      </c>
      <c r="AN192" s="221" t="str">
        <f t="array" ref="AN192">IF(D192="","",INDEX(구분표!$I$2:$I$311, MATCH(1,(구분표!$E$2:$E$311='2추일출'!C192)*(구분표!$F$2:$F$311='2추일출'!D192)*(구분표!$G$2:$G$311='2추일출'!B192),0)))</f>
        <v/>
      </c>
      <c r="AP192" s="221"/>
    </row>
    <row r="193" spans="1:42" ht="79.5" hidden="1" customHeight="1">
      <c r="A193" s="377">
        <f>COUNTA($C$8:C193)-COUNTBLANK($C$8:C193)+8</f>
        <v>6</v>
      </c>
      <c r="B193" s="368" t="str">
        <f t="shared" si="262"/>
        <v/>
      </c>
      <c r="C193" s="367" t="str">
        <f>IF(D193="","",VLOOKUP(D193,구분표!$A$3:$C$215,3,))</f>
        <v/>
      </c>
      <c r="D193" s="388"/>
      <c r="E193" s="324"/>
      <c r="F193" s="324"/>
      <c r="G193" s="389"/>
      <c r="H193" s="324"/>
      <c r="I193" s="390"/>
      <c r="J193" s="327"/>
      <c r="K193" s="327"/>
      <c r="L193" s="316">
        <f t="shared" si="200"/>
        <v>0</v>
      </c>
      <c r="M193" s="216"/>
      <c r="N193" s="217"/>
      <c r="O193" s="218">
        <f t="shared" si="211"/>
        <v>0</v>
      </c>
      <c r="P193" s="351"/>
      <c r="Q193" s="216"/>
      <c r="R193" s="360">
        <f t="shared" si="212"/>
        <v>0</v>
      </c>
      <c r="S193" s="220" t="str">
        <f t="shared" si="263"/>
        <v>X</v>
      </c>
      <c r="T193" s="328"/>
      <c r="U193" s="323"/>
      <c r="V193" s="254"/>
      <c r="W193" s="221"/>
      <c r="Y193" s="237"/>
      <c r="Z193" s="216">
        <f t="shared" si="264"/>
        <v>0</v>
      </c>
      <c r="AA193" s="216">
        <f t="shared" si="265"/>
        <v>0</v>
      </c>
      <c r="AB193" s="221" t="str">
        <f t="shared" si="266"/>
        <v>OK</v>
      </c>
      <c r="AD193" s="221"/>
      <c r="AE193" s="216">
        <f t="shared" si="267"/>
        <v>0</v>
      </c>
      <c r="AF193" s="216">
        <f t="shared" si="268"/>
        <v>0</v>
      </c>
      <c r="AG193" s="221" t="str">
        <f t="shared" si="269"/>
        <v>OK</v>
      </c>
      <c r="AI193" s="238"/>
      <c r="AK193" s="228" t="str">
        <f t="shared" si="270"/>
        <v/>
      </c>
      <c r="AL193" s="220" t="str">
        <f t="shared" si="192"/>
        <v/>
      </c>
      <c r="AN193" s="221" t="str">
        <f t="array" ref="AN193">IF(D193="","",INDEX(구분표!$I$2:$I$311, MATCH(1,(구분표!$E$2:$E$311='2추일출'!C193)*(구분표!$F$2:$F$311='2추일출'!D193)*(구분표!$G$2:$G$311='2추일출'!B193),0)))</f>
        <v/>
      </c>
      <c r="AP193" s="221"/>
    </row>
    <row r="194" spans="1:42" ht="79.5" hidden="1" customHeight="1">
      <c r="A194" s="264">
        <f>COUNTA($C$8:C194)-COUNTBLANK($C$8:C194)+8</f>
        <v>6</v>
      </c>
      <c r="B194" s="368" t="str">
        <f t="shared" si="262"/>
        <v/>
      </c>
      <c r="C194" s="367" t="str">
        <f>IF(D194="","",VLOOKUP(D194,구분표!$A$3:$C$215,3,))</f>
        <v/>
      </c>
      <c r="D194" s="388"/>
      <c r="E194" s="324"/>
      <c r="F194" s="324"/>
      <c r="G194" s="389"/>
      <c r="H194" s="324"/>
      <c r="I194" s="390"/>
      <c r="J194" s="327"/>
      <c r="K194" s="327"/>
      <c r="L194" s="316">
        <f t="shared" si="200"/>
        <v>0</v>
      </c>
      <c r="M194" s="216"/>
      <c r="N194" s="217"/>
      <c r="O194" s="218">
        <f t="shared" si="211"/>
        <v>0</v>
      </c>
      <c r="P194" s="351"/>
      <c r="Q194" s="216"/>
      <c r="R194" s="360">
        <f t="shared" si="212"/>
        <v>0</v>
      </c>
      <c r="S194" s="220" t="str">
        <f t="shared" si="263"/>
        <v>X</v>
      </c>
      <c r="T194" s="328"/>
      <c r="U194" s="323"/>
      <c r="V194" s="246"/>
      <c r="W194" s="221"/>
      <c r="Y194" s="237"/>
      <c r="Z194" s="216">
        <f t="shared" si="264"/>
        <v>0</v>
      </c>
      <c r="AA194" s="216">
        <f t="shared" si="265"/>
        <v>0</v>
      </c>
      <c r="AB194" s="221" t="str">
        <f t="shared" si="266"/>
        <v>OK</v>
      </c>
      <c r="AD194" s="221"/>
      <c r="AE194" s="216">
        <f t="shared" si="267"/>
        <v>0</v>
      </c>
      <c r="AF194" s="216">
        <f t="shared" si="268"/>
        <v>0</v>
      </c>
      <c r="AG194" s="221" t="str">
        <f t="shared" si="269"/>
        <v>OK</v>
      </c>
      <c r="AI194" s="238"/>
      <c r="AK194" s="228" t="str">
        <f t="shared" si="270"/>
        <v/>
      </c>
      <c r="AL194" s="220" t="str">
        <f t="shared" si="192"/>
        <v/>
      </c>
      <c r="AN194" s="221" t="str">
        <f t="array" ref="AN194">IF(D194="","",INDEX(구분표!$I$2:$I$311, MATCH(1,(구분표!$E$2:$E$311='2추일출'!C194)*(구분표!$F$2:$F$311='2추일출'!D194)*(구분표!$G$2:$G$311='2추일출'!B194),0)))</f>
        <v/>
      </c>
      <c r="AP194" s="221"/>
    </row>
    <row r="195" spans="1:42" ht="79.5" hidden="1" customHeight="1">
      <c r="A195" s="377">
        <f>COUNTA($C$8:C195)-COUNTBLANK($C$8:C195)+8</f>
        <v>6</v>
      </c>
      <c r="B195" s="368" t="str">
        <f t="shared" si="262"/>
        <v/>
      </c>
      <c r="C195" s="367" t="str">
        <f>IF(D195="","",VLOOKUP(D195,구분표!$A$3:$C$215,3,))</f>
        <v/>
      </c>
      <c r="D195" s="388"/>
      <c r="E195" s="324"/>
      <c r="F195" s="324"/>
      <c r="G195" s="389"/>
      <c r="H195" s="324"/>
      <c r="I195" s="390"/>
      <c r="J195" s="327"/>
      <c r="K195" s="327"/>
      <c r="L195" s="316">
        <f t="shared" ref="L195:L203" si="271">J195-K195</f>
        <v>0</v>
      </c>
      <c r="M195" s="216"/>
      <c r="N195" s="217"/>
      <c r="O195" s="218">
        <f t="shared" si="211"/>
        <v>0</v>
      </c>
      <c r="P195" s="351"/>
      <c r="Q195" s="216"/>
      <c r="R195" s="360">
        <f t="shared" si="212"/>
        <v>0</v>
      </c>
      <c r="S195" s="220" t="str">
        <f t="shared" si="263"/>
        <v>X</v>
      </c>
      <c r="T195" s="328"/>
      <c r="U195" s="323"/>
      <c r="V195" s="254"/>
      <c r="W195" s="221"/>
      <c r="Y195" s="237"/>
      <c r="Z195" s="216">
        <f t="shared" si="264"/>
        <v>0</v>
      </c>
      <c r="AA195" s="216">
        <f t="shared" si="265"/>
        <v>0</v>
      </c>
      <c r="AB195" s="221" t="str">
        <f t="shared" si="266"/>
        <v>OK</v>
      </c>
      <c r="AD195" s="221"/>
      <c r="AE195" s="216">
        <f t="shared" si="267"/>
        <v>0</v>
      </c>
      <c r="AF195" s="216">
        <f t="shared" si="268"/>
        <v>0</v>
      </c>
      <c r="AG195" s="221" t="str">
        <f t="shared" si="269"/>
        <v>OK</v>
      </c>
      <c r="AI195" s="238"/>
      <c r="AK195" s="319" t="str">
        <f t="shared" si="270"/>
        <v/>
      </c>
      <c r="AL195" s="220" t="str">
        <f t="shared" ref="AL195:AL203" si="272">IF(Y195="","",IF(AND(Y195="도비",AI195="세입없음"),"OK",IF(AND(Y195&lt;&gt;"도비",AI195&lt;&gt;""),"OK","@@")))</f>
        <v/>
      </c>
      <c r="AN195" s="221" t="str">
        <f t="array" ref="AN195">IF(D195="","",INDEX(구분표!$I$2:$I$311, MATCH(1,(구분표!$E$2:$E$311='2추일출'!C195)*(구분표!$F$2:$F$311='2추일출'!D195)*(구분표!$G$2:$G$311='2추일출'!B195),0)))</f>
        <v/>
      </c>
      <c r="AP195" s="221"/>
    </row>
    <row r="196" spans="1:42" ht="79.5" hidden="1" customHeight="1">
      <c r="A196" s="264">
        <f>COUNTA($C$8:C196)-COUNTBLANK($C$8:C196)+8</f>
        <v>6</v>
      </c>
      <c r="B196" s="368" t="str">
        <f t="shared" si="262"/>
        <v/>
      </c>
      <c r="C196" s="367" t="str">
        <f>IF(D196="","",VLOOKUP(D196,구분표!$A$3:$C$215,3,))</f>
        <v/>
      </c>
      <c r="D196" s="388"/>
      <c r="E196" s="324"/>
      <c r="F196" s="324"/>
      <c r="G196" s="389"/>
      <c r="H196" s="324"/>
      <c r="I196" s="390"/>
      <c r="J196" s="327"/>
      <c r="K196" s="327"/>
      <c r="L196" s="316">
        <f t="shared" si="271"/>
        <v>0</v>
      </c>
      <c r="M196" s="216"/>
      <c r="N196" s="217"/>
      <c r="O196" s="218">
        <f t="shared" si="211"/>
        <v>0</v>
      </c>
      <c r="P196" s="351"/>
      <c r="Q196" s="216"/>
      <c r="R196" s="360">
        <f t="shared" si="212"/>
        <v>0</v>
      </c>
      <c r="S196" s="220" t="str">
        <f t="shared" si="263"/>
        <v>X</v>
      </c>
      <c r="T196" s="328"/>
      <c r="U196" s="323"/>
      <c r="V196" s="254"/>
      <c r="W196" s="221"/>
      <c r="Y196" s="237"/>
      <c r="Z196" s="216">
        <f t="shared" si="264"/>
        <v>0</v>
      </c>
      <c r="AA196" s="216">
        <f t="shared" si="265"/>
        <v>0</v>
      </c>
      <c r="AB196" s="221" t="str">
        <f t="shared" si="266"/>
        <v>OK</v>
      </c>
      <c r="AD196" s="221"/>
      <c r="AE196" s="216">
        <f t="shared" si="267"/>
        <v>0</v>
      </c>
      <c r="AF196" s="216">
        <f t="shared" si="268"/>
        <v>0</v>
      </c>
      <c r="AG196" s="221" t="str">
        <f t="shared" si="269"/>
        <v>OK</v>
      </c>
      <c r="AI196" s="238"/>
      <c r="AK196" s="319" t="str">
        <f t="shared" si="270"/>
        <v/>
      </c>
      <c r="AL196" s="220" t="str">
        <f t="shared" si="272"/>
        <v/>
      </c>
      <c r="AN196" s="221" t="str">
        <f t="array" ref="AN196">IF(D196="","",INDEX(구분표!$I$2:$I$311, MATCH(1,(구분표!$E$2:$E$311='2추일출'!C196)*(구분표!$F$2:$F$311='2추일출'!D196)*(구분표!$G$2:$G$311='2추일출'!B196),0)))</f>
        <v/>
      </c>
      <c r="AP196" s="221"/>
    </row>
    <row r="197" spans="1:42" ht="79.5" hidden="1" customHeight="1">
      <c r="A197" s="264">
        <f>COUNTA($C$8:C197)-COUNTBLANK($C$8:C197)+8</f>
        <v>6</v>
      </c>
      <c r="B197" s="368" t="str">
        <f t="shared" si="262"/>
        <v/>
      </c>
      <c r="C197" s="367" t="str">
        <f>IF(D197="","",VLOOKUP(D197,구분표!$A$3:$C$215,3,))</f>
        <v/>
      </c>
      <c r="D197" s="388"/>
      <c r="E197" s="324"/>
      <c r="F197" s="324"/>
      <c r="G197" s="389"/>
      <c r="H197" s="324"/>
      <c r="I197" s="390"/>
      <c r="J197" s="327"/>
      <c r="K197" s="327"/>
      <c r="L197" s="316">
        <f t="shared" si="271"/>
        <v>0</v>
      </c>
      <c r="M197" s="216"/>
      <c r="N197" s="217"/>
      <c r="O197" s="218">
        <f t="shared" si="211"/>
        <v>0</v>
      </c>
      <c r="P197" s="351"/>
      <c r="Q197" s="216"/>
      <c r="R197" s="360">
        <f t="shared" si="212"/>
        <v>0</v>
      </c>
      <c r="S197" s="220" t="str">
        <f t="shared" si="263"/>
        <v>X</v>
      </c>
      <c r="T197" s="328"/>
      <c r="U197" s="323"/>
      <c r="V197" s="254"/>
      <c r="W197" s="221"/>
      <c r="Y197" s="237"/>
      <c r="Z197" s="216">
        <f t="shared" si="264"/>
        <v>0</v>
      </c>
      <c r="AA197" s="216">
        <f t="shared" si="265"/>
        <v>0</v>
      </c>
      <c r="AB197" s="221" t="str">
        <f t="shared" si="266"/>
        <v>OK</v>
      </c>
      <c r="AD197" s="221"/>
      <c r="AE197" s="216">
        <f t="shared" si="267"/>
        <v>0</v>
      </c>
      <c r="AF197" s="216">
        <f t="shared" si="268"/>
        <v>0</v>
      </c>
      <c r="AG197" s="221" t="str">
        <f t="shared" si="269"/>
        <v>OK</v>
      </c>
      <c r="AI197" s="238"/>
      <c r="AK197" s="319" t="str">
        <f t="shared" si="270"/>
        <v/>
      </c>
      <c r="AL197" s="220" t="str">
        <f t="shared" si="272"/>
        <v/>
      </c>
      <c r="AN197" s="221" t="str">
        <f t="array" ref="AN197">IF(D197="","",INDEX(구분표!$I$2:$I$311, MATCH(1,(구분표!$E$2:$E$311='2추일출'!C197)*(구분표!$F$2:$F$311='2추일출'!D197)*(구분표!$G$2:$G$311='2추일출'!B197),0)))</f>
        <v/>
      </c>
      <c r="AP197" s="221"/>
    </row>
    <row r="198" spans="1:42" ht="79.5" hidden="1" customHeight="1">
      <c r="A198" s="264">
        <f>COUNTA($C$8:C198)-COUNTBLANK($C$8:C198)+8</f>
        <v>6</v>
      </c>
      <c r="B198" s="368" t="str">
        <f t="shared" si="262"/>
        <v/>
      </c>
      <c r="C198" s="367" t="str">
        <f>IF(D198="","",VLOOKUP(D198,구분표!$A$3:$C$215,3,))</f>
        <v/>
      </c>
      <c r="D198" s="388"/>
      <c r="E198" s="324"/>
      <c r="F198" s="324"/>
      <c r="G198" s="389"/>
      <c r="H198" s="324"/>
      <c r="I198" s="390"/>
      <c r="J198" s="327"/>
      <c r="K198" s="327"/>
      <c r="L198" s="316">
        <f t="shared" si="271"/>
        <v>0</v>
      </c>
      <c r="M198" s="216"/>
      <c r="N198" s="217"/>
      <c r="O198" s="218">
        <f t="shared" si="211"/>
        <v>0</v>
      </c>
      <c r="P198" s="350"/>
      <c r="Q198" s="273"/>
      <c r="R198" s="360">
        <f t="shared" si="212"/>
        <v>0</v>
      </c>
      <c r="S198" s="220" t="str">
        <f t="shared" si="263"/>
        <v>X</v>
      </c>
      <c r="T198" s="328"/>
      <c r="U198" s="323"/>
      <c r="V198" s="254"/>
      <c r="W198" s="221"/>
      <c r="Y198" s="237"/>
      <c r="Z198" s="216">
        <f t="shared" si="264"/>
        <v>0</v>
      </c>
      <c r="AA198" s="216">
        <f t="shared" si="265"/>
        <v>0</v>
      </c>
      <c r="AB198" s="221" t="str">
        <f t="shared" si="266"/>
        <v>OK</v>
      </c>
      <c r="AD198" s="221"/>
      <c r="AE198" s="216">
        <f t="shared" si="267"/>
        <v>0</v>
      </c>
      <c r="AF198" s="216">
        <f t="shared" si="268"/>
        <v>0</v>
      </c>
      <c r="AG198" s="221" t="str">
        <f t="shared" si="269"/>
        <v>OK</v>
      </c>
      <c r="AI198" s="238"/>
      <c r="AK198" s="319" t="str">
        <f t="shared" si="270"/>
        <v/>
      </c>
      <c r="AL198" s="220" t="str">
        <f t="shared" si="272"/>
        <v/>
      </c>
      <c r="AN198" s="221" t="str">
        <f t="array" ref="AN198">IF(D198="","",INDEX(구분표!$I$2:$I$311, MATCH(1,(구분표!$E$2:$E$311='2추일출'!C198)*(구분표!$F$2:$F$311='2추일출'!D198)*(구분표!$G$2:$G$311='2추일출'!B198),0)))</f>
        <v/>
      </c>
      <c r="AP198" s="221"/>
    </row>
    <row r="199" spans="1:42" ht="79.5" hidden="1" customHeight="1">
      <c r="A199" s="264">
        <f>COUNTA($C$8:C199)-COUNTBLANK($C$8:C199)+8</f>
        <v>6</v>
      </c>
      <c r="B199" s="368" t="str">
        <f t="shared" si="262"/>
        <v/>
      </c>
      <c r="C199" s="367" t="str">
        <f>IF(D199="","",VLOOKUP(D199,구분표!$A$3:$C$215,3,))</f>
        <v/>
      </c>
      <c r="D199" s="388"/>
      <c r="E199" s="324"/>
      <c r="F199" s="324"/>
      <c r="G199" s="389"/>
      <c r="H199" s="324"/>
      <c r="I199" s="390"/>
      <c r="J199" s="327"/>
      <c r="K199" s="327"/>
      <c r="L199" s="316">
        <f t="shared" si="271"/>
        <v>0</v>
      </c>
      <c r="M199" s="216"/>
      <c r="N199" s="217"/>
      <c r="O199" s="218">
        <f t="shared" si="211"/>
        <v>0</v>
      </c>
      <c r="P199" s="350"/>
      <c r="Q199" s="273"/>
      <c r="R199" s="360">
        <f t="shared" si="212"/>
        <v>0</v>
      </c>
      <c r="S199" s="220" t="str">
        <f t="shared" si="263"/>
        <v>X</v>
      </c>
      <c r="T199" s="328"/>
      <c r="U199" s="323"/>
      <c r="V199" s="254"/>
      <c r="W199" s="221"/>
      <c r="Y199" s="237"/>
      <c r="Z199" s="216">
        <f t="shared" si="264"/>
        <v>0</v>
      </c>
      <c r="AA199" s="216">
        <f t="shared" si="265"/>
        <v>0</v>
      </c>
      <c r="AB199" s="221" t="str">
        <f t="shared" si="266"/>
        <v>OK</v>
      </c>
      <c r="AD199" s="221"/>
      <c r="AE199" s="216">
        <f t="shared" si="267"/>
        <v>0</v>
      </c>
      <c r="AF199" s="216">
        <f t="shared" si="268"/>
        <v>0</v>
      </c>
      <c r="AG199" s="221" t="str">
        <f t="shared" si="269"/>
        <v>OK</v>
      </c>
      <c r="AI199" s="238"/>
      <c r="AK199" s="319" t="str">
        <f t="shared" si="270"/>
        <v/>
      </c>
      <c r="AL199" s="220" t="str">
        <f t="shared" si="272"/>
        <v/>
      </c>
      <c r="AN199" s="221" t="str">
        <f t="array" ref="AN199">IF(D199="","",INDEX(구분표!$I$2:$I$311, MATCH(1,(구분표!$E$2:$E$311='2추일출'!C199)*(구분표!$F$2:$F$311='2추일출'!D199)*(구분표!$G$2:$G$311='2추일출'!B199),0)))</f>
        <v/>
      </c>
      <c r="AP199" s="221"/>
    </row>
    <row r="200" spans="1:42" ht="79.5" hidden="1" customHeight="1">
      <c r="A200" s="264">
        <f>COUNTA($C$8:C200)-COUNTBLANK($C$8:C200)+8</f>
        <v>6</v>
      </c>
      <c r="B200" s="368" t="str">
        <f t="shared" si="262"/>
        <v/>
      </c>
      <c r="C200" s="367" t="str">
        <f>IF(D200="","",VLOOKUP(D200,구분표!$A$3:$C$215,3,))</f>
        <v/>
      </c>
      <c r="D200" s="388"/>
      <c r="E200" s="324"/>
      <c r="F200" s="324"/>
      <c r="G200" s="389"/>
      <c r="H200" s="324"/>
      <c r="I200" s="390"/>
      <c r="J200" s="327"/>
      <c r="K200" s="327"/>
      <c r="L200" s="316">
        <f t="shared" ref="L200:L202" si="273">J200-K200</f>
        <v>0</v>
      </c>
      <c r="M200" s="216"/>
      <c r="N200" s="217"/>
      <c r="O200" s="218">
        <f t="shared" ref="O200:O202" si="274">J200+M200+N200</f>
        <v>0</v>
      </c>
      <c r="P200" s="350"/>
      <c r="Q200" s="273"/>
      <c r="R200" s="360">
        <f t="shared" ref="R200:R202" si="275">J200+P200+Q200</f>
        <v>0</v>
      </c>
      <c r="S200" s="220" t="str">
        <f t="shared" si="263"/>
        <v>X</v>
      </c>
      <c r="T200" s="328"/>
      <c r="U200" s="328"/>
      <c r="V200" s="254"/>
      <c r="W200" s="221"/>
      <c r="Y200" s="237"/>
      <c r="Z200" s="216">
        <f t="shared" si="264"/>
        <v>0</v>
      </c>
      <c r="AA200" s="216">
        <f t="shared" si="265"/>
        <v>0</v>
      </c>
      <c r="AB200" s="221" t="str">
        <f t="shared" si="266"/>
        <v>OK</v>
      </c>
      <c r="AD200" s="221"/>
      <c r="AE200" s="216">
        <f t="shared" si="267"/>
        <v>0</v>
      </c>
      <c r="AF200" s="216">
        <f t="shared" si="268"/>
        <v>0</v>
      </c>
      <c r="AG200" s="221" t="str">
        <f t="shared" si="269"/>
        <v>OK</v>
      </c>
      <c r="AI200" s="238"/>
      <c r="AK200" s="319" t="str">
        <f t="shared" si="270"/>
        <v/>
      </c>
      <c r="AL200" s="220" t="str">
        <f t="shared" ref="AL200:AL202" si="276">IF(Y200="","",IF(AND(Y200="도비",AI200="세입없음"),"OK",IF(AND(Y200&lt;&gt;"도비",AI200&lt;&gt;""),"OK","@@")))</f>
        <v/>
      </c>
      <c r="AN200" s="221" t="str">
        <f t="array" ref="AN200">IF(D200="","",INDEX(구분표!$I$2:$I$311, MATCH(1,(구분표!$E$2:$E$311='2추일출'!C200)*(구분표!$F$2:$F$311='2추일출'!D200)*(구분표!$G$2:$G$311='2추일출'!B200),0)))</f>
        <v/>
      </c>
      <c r="AP200" s="221"/>
    </row>
    <row r="201" spans="1:42" ht="79.5" hidden="1" customHeight="1">
      <c r="A201" s="264">
        <f>COUNTA($C$8:C201)-COUNTBLANK($C$8:C201)+8</f>
        <v>6</v>
      </c>
      <c r="B201" s="368" t="str">
        <f t="shared" si="262"/>
        <v/>
      </c>
      <c r="C201" s="367" t="str">
        <f>IF(D201="","",VLOOKUP(D201,구분표!$A$3:$C$215,3,))</f>
        <v/>
      </c>
      <c r="D201" s="388"/>
      <c r="E201" s="324"/>
      <c r="F201" s="324"/>
      <c r="G201" s="389"/>
      <c r="H201" s="324"/>
      <c r="I201" s="390"/>
      <c r="J201" s="327"/>
      <c r="K201" s="327"/>
      <c r="L201" s="316">
        <f t="shared" si="273"/>
        <v>0</v>
      </c>
      <c r="M201" s="216"/>
      <c r="N201" s="217"/>
      <c r="O201" s="218">
        <f t="shared" si="274"/>
        <v>0</v>
      </c>
      <c r="P201" s="350"/>
      <c r="Q201" s="273"/>
      <c r="R201" s="360">
        <f t="shared" si="275"/>
        <v>0</v>
      </c>
      <c r="S201" s="220" t="str">
        <f t="shared" si="263"/>
        <v>X</v>
      </c>
      <c r="T201" s="328"/>
      <c r="U201" s="328"/>
      <c r="V201" s="254"/>
      <c r="W201" s="221"/>
      <c r="Y201" s="237"/>
      <c r="Z201" s="216">
        <f t="shared" si="264"/>
        <v>0</v>
      </c>
      <c r="AA201" s="216">
        <f t="shared" si="265"/>
        <v>0</v>
      </c>
      <c r="AB201" s="221" t="str">
        <f t="shared" si="266"/>
        <v>OK</v>
      </c>
      <c r="AD201" s="221"/>
      <c r="AE201" s="216">
        <f t="shared" si="267"/>
        <v>0</v>
      </c>
      <c r="AF201" s="216">
        <f t="shared" si="268"/>
        <v>0</v>
      </c>
      <c r="AG201" s="221" t="str">
        <f t="shared" si="269"/>
        <v>OK</v>
      </c>
      <c r="AI201" s="238"/>
      <c r="AK201" s="319" t="str">
        <f t="shared" si="270"/>
        <v/>
      </c>
      <c r="AL201" s="220" t="str">
        <f t="shared" si="276"/>
        <v/>
      </c>
      <c r="AN201" s="221" t="str">
        <f t="array" ref="AN201">IF(D201="","",INDEX(구분표!$I$2:$I$311, MATCH(1,(구분표!$E$2:$E$311='2추일출'!C201)*(구분표!$F$2:$F$311='2추일출'!D201)*(구분표!$G$2:$G$311='2추일출'!B201),0)))</f>
        <v/>
      </c>
      <c r="AP201" s="221"/>
    </row>
    <row r="202" spans="1:42" ht="79.5" hidden="1" customHeight="1">
      <c r="A202" s="264">
        <f>COUNTA($C$8:C202)-COUNTBLANK($C$8:C202)+8</f>
        <v>6</v>
      </c>
      <c r="B202" s="368" t="str">
        <f t="shared" si="262"/>
        <v/>
      </c>
      <c r="C202" s="367" t="str">
        <f>IF(D202="","",VLOOKUP(D202,구분표!$A$3:$C$215,3,))</f>
        <v/>
      </c>
      <c r="D202" s="388"/>
      <c r="E202" s="324"/>
      <c r="F202" s="324"/>
      <c r="G202" s="389"/>
      <c r="H202" s="324"/>
      <c r="I202" s="390"/>
      <c r="J202" s="327"/>
      <c r="K202" s="327"/>
      <c r="L202" s="316">
        <f t="shared" si="273"/>
        <v>0</v>
      </c>
      <c r="M202" s="216"/>
      <c r="N202" s="217"/>
      <c r="O202" s="218">
        <f t="shared" si="274"/>
        <v>0</v>
      </c>
      <c r="P202" s="350"/>
      <c r="Q202" s="273"/>
      <c r="R202" s="360">
        <f t="shared" si="275"/>
        <v>0</v>
      </c>
      <c r="S202" s="220" t="str">
        <f t="shared" si="263"/>
        <v>X</v>
      </c>
      <c r="T202" s="328"/>
      <c r="U202" s="328"/>
      <c r="V202" s="254"/>
      <c r="W202" s="221"/>
      <c r="Y202" s="237"/>
      <c r="Z202" s="216">
        <f t="shared" si="264"/>
        <v>0</v>
      </c>
      <c r="AA202" s="216">
        <f t="shared" si="265"/>
        <v>0</v>
      </c>
      <c r="AB202" s="221" t="str">
        <f t="shared" si="266"/>
        <v>OK</v>
      </c>
      <c r="AD202" s="221"/>
      <c r="AE202" s="216">
        <f t="shared" si="267"/>
        <v>0</v>
      </c>
      <c r="AF202" s="216">
        <f t="shared" si="268"/>
        <v>0</v>
      </c>
      <c r="AG202" s="221" t="str">
        <f t="shared" si="269"/>
        <v>OK</v>
      </c>
      <c r="AI202" s="238"/>
      <c r="AK202" s="319" t="str">
        <f t="shared" si="270"/>
        <v/>
      </c>
      <c r="AL202" s="220" t="str">
        <f t="shared" si="276"/>
        <v/>
      </c>
      <c r="AN202" s="221" t="str">
        <f t="array" ref="AN202">IF(D202="","",INDEX(구분표!$I$2:$I$311, MATCH(1,(구분표!$E$2:$E$311='2추일출'!C202)*(구분표!$F$2:$F$311='2추일출'!D202)*(구분표!$G$2:$G$311='2추일출'!B202),0)))</f>
        <v/>
      </c>
      <c r="AP202" s="221"/>
    </row>
    <row r="203" spans="1:42" ht="79.5" hidden="1" customHeight="1">
      <c r="A203" s="377">
        <f>COUNTA($C$8:C203)-COUNTBLANK($C$8:C203)+8</f>
        <v>6</v>
      </c>
      <c r="B203" s="368" t="str">
        <f t="shared" si="262"/>
        <v/>
      </c>
      <c r="C203" s="367" t="str">
        <f>IF(D203="","",VLOOKUP(D203,구분표!$A$3:$C$215,3,))</f>
        <v/>
      </c>
      <c r="D203" s="388"/>
      <c r="E203" s="324"/>
      <c r="F203" s="324"/>
      <c r="G203" s="389"/>
      <c r="H203" s="324"/>
      <c r="I203" s="390"/>
      <c r="J203" s="327"/>
      <c r="K203" s="327"/>
      <c r="L203" s="316">
        <f t="shared" si="271"/>
        <v>0</v>
      </c>
      <c r="M203" s="216"/>
      <c r="N203" s="217"/>
      <c r="O203" s="218">
        <f t="shared" si="211"/>
        <v>0</v>
      </c>
      <c r="P203" s="350"/>
      <c r="Q203" s="273"/>
      <c r="R203" s="360">
        <f t="shared" si="212"/>
        <v>0</v>
      </c>
      <c r="S203" s="220" t="str">
        <f t="shared" si="263"/>
        <v>X</v>
      </c>
      <c r="T203" s="328"/>
      <c r="U203" s="328"/>
      <c r="V203" s="254"/>
      <c r="W203" s="221"/>
      <c r="Y203" s="237"/>
      <c r="Z203" s="216">
        <f t="shared" si="264"/>
        <v>0</v>
      </c>
      <c r="AA203" s="216">
        <f t="shared" si="265"/>
        <v>0</v>
      </c>
      <c r="AB203" s="221" t="str">
        <f t="shared" si="266"/>
        <v>OK</v>
      </c>
      <c r="AD203" s="221"/>
      <c r="AE203" s="216">
        <f t="shared" si="267"/>
        <v>0</v>
      </c>
      <c r="AF203" s="216">
        <f t="shared" si="268"/>
        <v>0</v>
      </c>
      <c r="AG203" s="221" t="str">
        <f t="shared" si="269"/>
        <v>OK</v>
      </c>
      <c r="AI203" s="238"/>
      <c r="AK203" s="319" t="str">
        <f t="shared" si="270"/>
        <v/>
      </c>
      <c r="AL203" s="220" t="str">
        <f t="shared" si="272"/>
        <v/>
      </c>
      <c r="AN203" s="221" t="str">
        <f t="array" ref="AN203">IF(D203="","",INDEX(구분표!$I$2:$I$311, MATCH(1,(구분표!$E$2:$E$311='2추일출'!C203)*(구분표!$F$2:$F$311='2추일출'!D203)*(구분표!$G$2:$G$311='2추일출'!B203),0)))</f>
        <v/>
      </c>
      <c r="AP203" s="221"/>
    </row>
    <row r="204" spans="1:42" ht="79.5" hidden="1" customHeight="1">
      <c r="A204" s="264">
        <f>COUNTA($C$8:C204)-COUNTBLANK($C$8:C204)+8</f>
        <v>6</v>
      </c>
      <c r="B204" s="368" t="str">
        <f t="shared" si="262"/>
        <v/>
      </c>
      <c r="C204" s="367" t="str">
        <f>IF(D204="","",VLOOKUP(D204,구분표!$A$3:$C$215,3,))</f>
        <v/>
      </c>
      <c r="D204" s="388"/>
      <c r="E204" s="324"/>
      <c r="F204" s="324"/>
      <c r="G204" s="389"/>
      <c r="H204" s="324"/>
      <c r="I204" s="390"/>
      <c r="J204" s="327"/>
      <c r="K204" s="327"/>
      <c r="L204" s="316">
        <f t="shared" ref="L204" si="277">J204-K204</f>
        <v>0</v>
      </c>
      <c r="M204" s="216"/>
      <c r="N204" s="217"/>
      <c r="O204" s="218">
        <f t="shared" ref="O204" si="278">J204+M204+N204</f>
        <v>0</v>
      </c>
      <c r="P204" s="350"/>
      <c r="Q204" s="273"/>
      <c r="R204" s="360">
        <f t="shared" ref="R204" si="279">J204+P204+Q204</f>
        <v>0</v>
      </c>
      <c r="S204" s="220" t="str">
        <f t="shared" si="263"/>
        <v>X</v>
      </c>
      <c r="T204" s="328"/>
      <c r="U204" s="328"/>
      <c r="V204" s="254"/>
      <c r="W204" s="221"/>
      <c r="Y204" s="237"/>
      <c r="Z204" s="216">
        <f t="shared" si="264"/>
        <v>0</v>
      </c>
      <c r="AA204" s="216">
        <f t="shared" si="265"/>
        <v>0</v>
      </c>
      <c r="AB204" s="221" t="str">
        <f t="shared" si="266"/>
        <v>OK</v>
      </c>
      <c r="AD204" s="221"/>
      <c r="AE204" s="216">
        <f t="shared" si="267"/>
        <v>0</v>
      </c>
      <c r="AF204" s="216">
        <f t="shared" si="268"/>
        <v>0</v>
      </c>
      <c r="AG204" s="221" t="str">
        <f t="shared" si="269"/>
        <v>OK</v>
      </c>
      <c r="AI204" s="238"/>
      <c r="AK204" s="319" t="str">
        <f t="shared" si="270"/>
        <v/>
      </c>
      <c r="AL204" s="220" t="str">
        <f t="shared" ref="AL204" si="280">IF(Y204="","",IF(AND(Y204="도비",AI204="세입없음"),"OK",IF(AND(Y204&lt;&gt;"도비",AI204&lt;&gt;""),"OK","@@")))</f>
        <v/>
      </c>
      <c r="AN204" s="221" t="str">
        <f t="array" ref="AN204">IF(D204="","",INDEX(구분표!$I$2:$I$311, MATCH(1,(구분표!$E$2:$E$311='2추일출'!C204)*(구분표!$F$2:$F$311='2추일출'!D204)*(구분표!$G$2:$G$311='2추일출'!B204),0)))</f>
        <v/>
      </c>
      <c r="AP204" s="221"/>
    </row>
    <row r="205" spans="1:42" ht="79.5" hidden="1" customHeight="1">
      <c r="A205" s="264">
        <f>COUNTA($C$8:C205)-COUNTBLANK($C$8:C205)+8</f>
        <v>6</v>
      </c>
      <c r="B205" s="368" t="str">
        <f t="shared" si="262"/>
        <v/>
      </c>
      <c r="C205" s="367" t="str">
        <f>IF(D205="","",VLOOKUP(D205,구분표!$A$3:$C$215,3,))</f>
        <v/>
      </c>
      <c r="D205" s="388"/>
      <c r="E205" s="324"/>
      <c r="F205" s="324"/>
      <c r="G205" s="389"/>
      <c r="H205" s="324"/>
      <c r="I205" s="390"/>
      <c r="J205" s="327"/>
      <c r="K205" s="327"/>
      <c r="L205" s="316">
        <f t="shared" ref="L205:L206" si="281">J205-K205</f>
        <v>0</v>
      </c>
      <c r="M205" s="216"/>
      <c r="N205" s="217"/>
      <c r="O205" s="218">
        <f t="shared" ref="O205:O206" si="282">J205+M205+N205</f>
        <v>0</v>
      </c>
      <c r="P205" s="350"/>
      <c r="Q205" s="273"/>
      <c r="R205" s="360">
        <f t="shared" ref="R205:R206" si="283">J205+P205+Q205</f>
        <v>0</v>
      </c>
      <c r="S205" s="220" t="str">
        <f t="shared" si="263"/>
        <v>X</v>
      </c>
      <c r="T205" s="328"/>
      <c r="U205" s="328"/>
      <c r="V205" s="254"/>
      <c r="W205" s="221"/>
      <c r="Y205" s="237"/>
      <c r="Z205" s="216">
        <f t="shared" si="264"/>
        <v>0</v>
      </c>
      <c r="AA205" s="216">
        <f t="shared" si="265"/>
        <v>0</v>
      </c>
      <c r="AB205" s="221" t="str">
        <f t="shared" si="266"/>
        <v>OK</v>
      </c>
      <c r="AD205" s="221"/>
      <c r="AE205" s="216">
        <f t="shared" si="267"/>
        <v>0</v>
      </c>
      <c r="AF205" s="216">
        <f t="shared" si="268"/>
        <v>0</v>
      </c>
      <c r="AG205" s="221" t="str">
        <f t="shared" si="269"/>
        <v>OK</v>
      </c>
      <c r="AI205" s="238"/>
      <c r="AK205" s="319" t="str">
        <f t="shared" si="270"/>
        <v/>
      </c>
      <c r="AL205" s="220" t="str">
        <f t="shared" ref="AL205:AL206" si="284">IF(Y205="","",IF(AND(Y205="도비",AI205="세입없음"),"OK",IF(AND(Y205&lt;&gt;"도비",AI205&lt;&gt;""),"OK","@@")))</f>
        <v/>
      </c>
      <c r="AN205" s="221" t="str">
        <f t="array" ref="AN205">IF(D205="","",INDEX(구분표!$I$2:$I$311, MATCH(1,(구분표!$E$2:$E$311='2추일출'!C205)*(구분표!$F$2:$F$311='2추일출'!D205)*(구분표!$G$2:$G$311='2추일출'!B205),0)))</f>
        <v/>
      </c>
      <c r="AP205" s="221"/>
    </row>
    <row r="206" spans="1:42" ht="79.5" hidden="1" customHeight="1">
      <c r="A206" s="264">
        <f>COUNTA($C$8:C206)-COUNTBLANK($C$8:C206)+8</f>
        <v>6</v>
      </c>
      <c r="B206" s="368" t="str">
        <f t="shared" si="262"/>
        <v/>
      </c>
      <c r="C206" s="367" t="str">
        <f>IF(D206="","",VLOOKUP(D206,구분표!$A$3:$C$215,3,))</f>
        <v/>
      </c>
      <c r="D206" s="388"/>
      <c r="E206" s="324"/>
      <c r="F206" s="324"/>
      <c r="G206" s="389"/>
      <c r="H206" s="324"/>
      <c r="I206" s="390"/>
      <c r="J206" s="327"/>
      <c r="K206" s="327"/>
      <c r="L206" s="316">
        <f t="shared" si="281"/>
        <v>0</v>
      </c>
      <c r="M206" s="216"/>
      <c r="N206" s="217"/>
      <c r="O206" s="218">
        <f t="shared" si="282"/>
        <v>0</v>
      </c>
      <c r="P206" s="350"/>
      <c r="Q206" s="273"/>
      <c r="R206" s="360">
        <f t="shared" si="283"/>
        <v>0</v>
      </c>
      <c r="S206" s="220" t="str">
        <f t="shared" si="263"/>
        <v>X</v>
      </c>
      <c r="T206" s="328"/>
      <c r="U206" s="328"/>
      <c r="V206" s="254"/>
      <c r="W206" s="221"/>
      <c r="Y206" s="237"/>
      <c r="Z206" s="216">
        <f t="shared" si="264"/>
        <v>0</v>
      </c>
      <c r="AA206" s="216">
        <f t="shared" si="265"/>
        <v>0</v>
      </c>
      <c r="AB206" s="221" t="str">
        <f t="shared" si="266"/>
        <v>OK</v>
      </c>
      <c r="AD206" s="221"/>
      <c r="AE206" s="216">
        <f t="shared" si="267"/>
        <v>0</v>
      </c>
      <c r="AF206" s="216">
        <f t="shared" si="268"/>
        <v>0</v>
      </c>
      <c r="AG206" s="221" t="str">
        <f t="shared" si="269"/>
        <v>OK</v>
      </c>
      <c r="AI206" s="238"/>
      <c r="AK206" s="319" t="str">
        <f t="shared" si="270"/>
        <v/>
      </c>
      <c r="AL206" s="220" t="str">
        <f t="shared" si="284"/>
        <v/>
      </c>
      <c r="AN206" s="221" t="str">
        <f t="array" ref="AN206">IF(D206="","",INDEX(구분표!$I$2:$I$311, MATCH(1,(구분표!$E$2:$E$311='2추일출'!C206)*(구분표!$F$2:$F$311='2추일출'!D206)*(구분표!$G$2:$G$311='2추일출'!B206),0)))</f>
        <v/>
      </c>
      <c r="AP206" s="221"/>
    </row>
    <row r="207" spans="1:42" ht="79.5" hidden="1" customHeight="1">
      <c r="A207" s="264">
        <f>COUNTA($C$8:C207)-COUNTBLANK($C$8:C207)+8</f>
        <v>6</v>
      </c>
      <c r="B207" s="368" t="str">
        <f t="shared" si="262"/>
        <v/>
      </c>
      <c r="C207" s="367" t="str">
        <f>IF(D207="","",VLOOKUP(D207,구분표!$A$3:$C$215,3,))</f>
        <v/>
      </c>
      <c r="D207" s="388"/>
      <c r="E207" s="324"/>
      <c r="F207" s="324"/>
      <c r="G207" s="389"/>
      <c r="H207" s="324"/>
      <c r="I207" s="390"/>
      <c r="J207" s="327"/>
      <c r="K207" s="327"/>
      <c r="L207" s="316">
        <f t="shared" si="200"/>
        <v>0</v>
      </c>
      <c r="M207" s="216"/>
      <c r="N207" s="217"/>
      <c r="O207" s="218">
        <f t="shared" si="211"/>
        <v>0</v>
      </c>
      <c r="P207" s="350"/>
      <c r="Q207" s="273"/>
      <c r="R207" s="360">
        <f t="shared" si="212"/>
        <v>0</v>
      </c>
      <c r="S207" s="220" t="str">
        <f t="shared" si="263"/>
        <v>X</v>
      </c>
      <c r="T207" s="328"/>
      <c r="U207" s="328"/>
      <c r="V207" s="254"/>
      <c r="W207" s="221"/>
      <c r="Y207" s="237"/>
      <c r="Z207" s="216">
        <f t="shared" si="264"/>
        <v>0</v>
      </c>
      <c r="AA207" s="216">
        <f t="shared" si="265"/>
        <v>0</v>
      </c>
      <c r="AB207" s="221" t="str">
        <f t="shared" si="266"/>
        <v>OK</v>
      </c>
      <c r="AD207" s="221"/>
      <c r="AE207" s="216">
        <f t="shared" si="267"/>
        <v>0</v>
      </c>
      <c r="AF207" s="216">
        <f t="shared" si="268"/>
        <v>0</v>
      </c>
      <c r="AG207" s="221" t="str">
        <f t="shared" si="269"/>
        <v>OK</v>
      </c>
      <c r="AI207" s="238"/>
      <c r="AK207" s="228" t="str">
        <f t="shared" si="270"/>
        <v/>
      </c>
      <c r="AL207" s="220" t="str">
        <f t="shared" si="192"/>
        <v/>
      </c>
      <c r="AN207" s="221" t="str">
        <f t="array" ref="AN207">IF(D207="","",INDEX(구분표!$I$2:$I$311, MATCH(1,(구분표!$E$2:$E$311='2추일출'!C207)*(구분표!$F$2:$F$311='2추일출'!D207)*(구분표!$G$2:$G$311='2추일출'!B207),0)))</f>
        <v/>
      </c>
      <c r="AP207" s="221"/>
    </row>
    <row r="208" spans="1:42" ht="79.5" hidden="1" customHeight="1">
      <c r="A208" s="264">
        <f>COUNTA($C$8:C208)-COUNTBLANK($C$8:C208)+8</f>
        <v>6</v>
      </c>
      <c r="B208" s="368" t="str">
        <f t="shared" si="262"/>
        <v/>
      </c>
      <c r="C208" s="367" t="str">
        <f>IF(D208="","",VLOOKUP(D208,구분표!$A$3:$C$215,3,))</f>
        <v/>
      </c>
      <c r="D208" s="388"/>
      <c r="E208" s="324"/>
      <c r="F208" s="324"/>
      <c r="G208" s="389"/>
      <c r="H208" s="324"/>
      <c r="I208" s="390"/>
      <c r="J208" s="327"/>
      <c r="K208" s="327"/>
      <c r="L208" s="316">
        <f t="shared" si="200"/>
        <v>0</v>
      </c>
      <c r="M208" s="216"/>
      <c r="N208" s="217"/>
      <c r="O208" s="218">
        <f t="shared" si="211"/>
        <v>0</v>
      </c>
      <c r="P208" s="350"/>
      <c r="Q208" s="273"/>
      <c r="R208" s="360">
        <f t="shared" si="212"/>
        <v>0</v>
      </c>
      <c r="S208" s="220" t="str">
        <f t="shared" si="263"/>
        <v>X</v>
      </c>
      <c r="T208" s="328"/>
      <c r="U208" s="328"/>
      <c r="V208" s="254"/>
      <c r="W208" s="221"/>
      <c r="Y208" s="237"/>
      <c r="Z208" s="216">
        <f t="shared" si="264"/>
        <v>0</v>
      </c>
      <c r="AA208" s="216">
        <f t="shared" si="265"/>
        <v>0</v>
      </c>
      <c r="AB208" s="221" t="str">
        <f t="shared" si="266"/>
        <v>OK</v>
      </c>
      <c r="AD208" s="221"/>
      <c r="AE208" s="216">
        <f t="shared" si="267"/>
        <v>0</v>
      </c>
      <c r="AF208" s="216">
        <f t="shared" si="268"/>
        <v>0</v>
      </c>
      <c r="AG208" s="221" t="str">
        <f t="shared" si="269"/>
        <v>OK</v>
      </c>
      <c r="AI208" s="238"/>
      <c r="AK208" s="228" t="str">
        <f t="shared" si="270"/>
        <v/>
      </c>
      <c r="AL208" s="220" t="str">
        <f t="shared" si="192"/>
        <v/>
      </c>
      <c r="AN208" s="221" t="str">
        <f t="array" ref="AN208">IF(D208="","",INDEX(구분표!$I$2:$I$311, MATCH(1,(구분표!$E$2:$E$311='2추일출'!C208)*(구분표!$F$2:$F$311='2추일출'!D208)*(구분표!$G$2:$G$311='2추일출'!B208),0)))</f>
        <v/>
      </c>
      <c r="AP208" s="221"/>
    </row>
    <row r="209" spans="1:42" ht="79.5" hidden="1" customHeight="1">
      <c r="A209" s="263"/>
      <c r="B209" s="230" t="s">
        <v>445</v>
      </c>
      <c r="C209" s="231"/>
      <c r="D209" s="232"/>
      <c r="E209" s="231"/>
      <c r="F209" s="241"/>
      <c r="G209" s="232"/>
      <c r="H209" s="231"/>
      <c r="I209" s="240"/>
      <c r="J209" s="332">
        <f t="shared" ref="J209:L209" si="285">SUBTOTAL(9,J210:J238)</f>
        <v>0</v>
      </c>
      <c r="K209" s="332">
        <f t="shared" si="285"/>
        <v>0</v>
      </c>
      <c r="L209" s="242">
        <f t="shared" si="285"/>
        <v>0</v>
      </c>
      <c r="M209" s="242">
        <f t="shared" ref="M209:R209" si="286">SUBTOTAL(9,M210:M238)</f>
        <v>0</v>
      </c>
      <c r="N209" s="242">
        <f t="shared" si="286"/>
        <v>0</v>
      </c>
      <c r="O209" s="331">
        <f t="shared" si="286"/>
        <v>0</v>
      </c>
      <c r="P209" s="348">
        <f t="shared" si="286"/>
        <v>0</v>
      </c>
      <c r="Q209" s="242">
        <f t="shared" si="286"/>
        <v>0</v>
      </c>
      <c r="R209" s="349">
        <f t="shared" si="286"/>
        <v>0</v>
      </c>
      <c r="S209" s="235"/>
      <c r="T209" s="356"/>
      <c r="U209" s="356"/>
      <c r="V209" s="236"/>
      <c r="W209" s="221"/>
      <c r="Y209" s="237"/>
      <c r="Z209" s="216"/>
      <c r="AA209" s="216"/>
      <c r="AB209" s="221"/>
      <c r="AD209" s="221"/>
      <c r="AE209" s="216"/>
      <c r="AF209" s="216"/>
      <c r="AG209" s="221"/>
      <c r="AI209" s="238"/>
      <c r="AK209" s="228"/>
      <c r="AL209" s="220"/>
      <c r="AN209" s="221"/>
      <c r="AP209" s="221"/>
    </row>
    <row r="210" spans="1:42" ht="79.5" hidden="1" customHeight="1">
      <c r="A210" s="264">
        <f>COUNTA($C$8:C210)-COUNTBLANK($C$8:C210)+9</f>
        <v>6</v>
      </c>
      <c r="B210" s="368" t="str">
        <f>IF(C210="","",MID($B$209,2,11))</f>
        <v/>
      </c>
      <c r="C210" s="367" t="str">
        <f>IF(D210="","",VLOOKUP(D210,구분표!$A$3:$C$215,3,))</f>
        <v/>
      </c>
      <c r="D210" s="388"/>
      <c r="E210" s="324"/>
      <c r="F210" s="324"/>
      <c r="G210" s="389"/>
      <c r="H210" s="324"/>
      <c r="I210" s="390"/>
      <c r="J210" s="327"/>
      <c r="K210" s="327"/>
      <c r="L210" s="316">
        <f t="shared" si="200"/>
        <v>0</v>
      </c>
      <c r="M210" s="216"/>
      <c r="N210" s="217"/>
      <c r="O210" s="218">
        <f t="shared" si="211"/>
        <v>0</v>
      </c>
      <c r="P210" s="350"/>
      <c r="Q210" s="273"/>
      <c r="R210" s="360">
        <f t="shared" si="212"/>
        <v>0</v>
      </c>
      <c r="S210" s="220" t="str">
        <f t="shared" ref="S210:S238" si="287">IF(AND((O210=0),(R210&gt;0)),"O",IF(AND((M210&lt;0),(O210-R210&lt;0)),"O","X"))</f>
        <v>X</v>
      </c>
      <c r="T210" s="323"/>
      <c r="U210" s="328"/>
      <c r="V210" s="254"/>
      <c r="W210" s="221"/>
      <c r="Y210" s="237"/>
      <c r="Z210" s="216">
        <f t="shared" ref="Z210:Z237" si="288">IF($Y210&lt;&gt;"도비",IF($W210="국도비","직접입력",SUM($M210:$N210)),)</f>
        <v>0</v>
      </c>
      <c r="AA210" s="216">
        <f t="shared" ref="AA210:AA237" si="289">IF($Y210="도비",SUM($M210:$N210),IF($W210="국도비","직접입력",SUM($M210:$N210)-$Z210))</f>
        <v>0</v>
      </c>
      <c r="AB210" s="221" t="str">
        <f t="shared" ref="AB210:AB238" si="290">IF(SUM($M210:$N210)=SUM($Z210:$AA210),"OK","검토")</f>
        <v>OK</v>
      </c>
      <c r="AD210" s="221"/>
      <c r="AE210" s="216">
        <f t="shared" ref="AE210:AE238" si="291">IF($Y210&lt;&gt;"도비",IF($W210="국도비","직접입력",SUM($P210:$Q210)),)</f>
        <v>0</v>
      </c>
      <c r="AF210" s="216">
        <f t="shared" ref="AF210:AF237" si="292">IF($Y210="도비",SUM(P210:Q210),IF($W210="국도비","직접입력",SUM(P210:Q210)-AE210))</f>
        <v>0</v>
      </c>
      <c r="AG210" s="221" t="str">
        <f t="shared" ref="AG210:AG237" si="293">IF(SUM(P210:Q210)=SUM(AE210:AF210),"OK","검토")</f>
        <v>OK</v>
      </c>
      <c r="AI210" s="238"/>
      <c r="AK210" s="228" t="str">
        <f t="shared" ref="AK210:AK238" si="294">IF(AI210="","",COUNTIF($AI$7:$AI$238,AI210))</f>
        <v/>
      </c>
      <c r="AL210" s="220" t="str">
        <f t="shared" si="192"/>
        <v/>
      </c>
      <c r="AN210" s="221" t="str">
        <f t="array" ref="AN210">IF(D210="","",INDEX(구분표!$I$2:$I$311, MATCH(1,(구분표!$E$2:$E$311='2추일출'!C210)*(구분표!$F$2:$F$311='2추일출'!D210)*(구분표!$G$2:$G$311='2추일출'!B210),0)))</f>
        <v/>
      </c>
      <c r="AP210" s="221"/>
    </row>
    <row r="211" spans="1:42" ht="79.5" hidden="1" customHeight="1">
      <c r="A211" s="264">
        <f>COUNTA($C$8:C211)-COUNTBLANK($C$8:C211)+9</f>
        <v>6</v>
      </c>
      <c r="B211" s="368" t="str">
        <f t="shared" ref="B211:B238" si="295">IF(C211="","",MID($B$209,2,11))</f>
        <v/>
      </c>
      <c r="C211" s="367" t="str">
        <f>IF(D211="","",VLOOKUP(D211,구분표!$A$3:$C$215,3,))</f>
        <v/>
      </c>
      <c r="D211" s="388"/>
      <c r="E211" s="324"/>
      <c r="F211" s="324"/>
      <c r="G211" s="389"/>
      <c r="H211" s="324"/>
      <c r="I211" s="390"/>
      <c r="J211" s="327"/>
      <c r="K211" s="327"/>
      <c r="L211" s="316">
        <f t="shared" si="200"/>
        <v>0</v>
      </c>
      <c r="M211" s="216"/>
      <c r="N211" s="217"/>
      <c r="O211" s="218">
        <f t="shared" si="211"/>
        <v>0</v>
      </c>
      <c r="P211" s="350"/>
      <c r="Q211" s="273"/>
      <c r="R211" s="360">
        <f t="shared" si="212"/>
        <v>0</v>
      </c>
      <c r="S211" s="220" t="str">
        <f t="shared" si="287"/>
        <v>X</v>
      </c>
      <c r="T211" s="323"/>
      <c r="U211" s="328"/>
      <c r="V211" s="254"/>
      <c r="W211" s="221"/>
      <c r="Y211" s="237"/>
      <c r="Z211" s="216">
        <f t="shared" si="288"/>
        <v>0</v>
      </c>
      <c r="AA211" s="216">
        <f t="shared" si="289"/>
        <v>0</v>
      </c>
      <c r="AB211" s="221" t="str">
        <f t="shared" si="290"/>
        <v>OK</v>
      </c>
      <c r="AD211" s="221"/>
      <c r="AE211" s="216">
        <f t="shared" si="291"/>
        <v>0</v>
      </c>
      <c r="AF211" s="216">
        <f t="shared" si="292"/>
        <v>0</v>
      </c>
      <c r="AG211" s="221" t="str">
        <f t="shared" si="293"/>
        <v>OK</v>
      </c>
      <c r="AI211" s="238"/>
      <c r="AK211" s="228" t="str">
        <f t="shared" si="294"/>
        <v/>
      </c>
      <c r="AL211" s="220" t="str">
        <f t="shared" si="192"/>
        <v/>
      </c>
      <c r="AN211" s="221" t="str">
        <f t="array" ref="AN211">IF(D211="","",INDEX(구분표!$I$2:$I$311, MATCH(1,(구분표!$E$2:$E$311='2추일출'!C211)*(구분표!$F$2:$F$311='2추일출'!D211)*(구분표!$G$2:$G$311='2추일출'!B211),0)))</f>
        <v/>
      </c>
      <c r="AP211" s="221"/>
    </row>
    <row r="212" spans="1:42" ht="79.5" hidden="1" customHeight="1">
      <c r="A212" s="264">
        <f>COUNTA($C$8:C212)-COUNTBLANK($C$8:C212)+9</f>
        <v>6</v>
      </c>
      <c r="B212" s="368" t="str">
        <f t="shared" si="295"/>
        <v/>
      </c>
      <c r="C212" s="367" t="str">
        <f>IF(D212="","",VLOOKUP(D212,구분표!$A$3:$C$215,3,))</f>
        <v/>
      </c>
      <c r="D212" s="388"/>
      <c r="E212" s="324"/>
      <c r="F212" s="324"/>
      <c r="G212" s="389"/>
      <c r="H212" s="324"/>
      <c r="I212" s="390"/>
      <c r="J212" s="327"/>
      <c r="K212" s="327"/>
      <c r="L212" s="316">
        <f t="shared" si="200"/>
        <v>0</v>
      </c>
      <c r="M212" s="330"/>
      <c r="N212" s="329"/>
      <c r="O212" s="218">
        <f t="shared" si="211"/>
        <v>0</v>
      </c>
      <c r="P212" s="350"/>
      <c r="Q212" s="273"/>
      <c r="R212" s="360">
        <f t="shared" si="212"/>
        <v>0</v>
      </c>
      <c r="S212" s="220" t="str">
        <f t="shared" si="287"/>
        <v>X</v>
      </c>
      <c r="T212" s="380"/>
      <c r="U212" s="328"/>
      <c r="V212" s="254"/>
      <c r="W212" s="221"/>
      <c r="Y212" s="237"/>
      <c r="Z212" s="216">
        <f t="shared" si="288"/>
        <v>0</v>
      </c>
      <c r="AA212" s="216">
        <f t="shared" si="289"/>
        <v>0</v>
      </c>
      <c r="AB212" s="221" t="str">
        <f t="shared" si="290"/>
        <v>OK</v>
      </c>
      <c r="AD212" s="221"/>
      <c r="AE212" s="216">
        <f t="shared" si="291"/>
        <v>0</v>
      </c>
      <c r="AF212" s="216">
        <f t="shared" si="292"/>
        <v>0</v>
      </c>
      <c r="AG212" s="221" t="str">
        <f t="shared" si="293"/>
        <v>OK</v>
      </c>
      <c r="AI212" s="238"/>
      <c r="AK212" s="228" t="str">
        <f t="shared" si="294"/>
        <v/>
      </c>
      <c r="AL212" s="220" t="str">
        <f t="shared" si="192"/>
        <v/>
      </c>
      <c r="AN212" s="221" t="str">
        <f t="array" ref="AN212">IF(D212="","",INDEX(구분표!$I$2:$I$311, MATCH(1,(구분표!$E$2:$E$311='2추일출'!C212)*(구분표!$F$2:$F$311='2추일출'!D212)*(구분표!$G$2:$G$311='2추일출'!B212),0)))</f>
        <v/>
      </c>
      <c r="AP212" s="221"/>
    </row>
    <row r="213" spans="1:42" ht="79.5" hidden="1" customHeight="1">
      <c r="A213" s="264">
        <f>COUNTA($C$8:C213)-COUNTBLANK($C$8:C213)+9</f>
        <v>6</v>
      </c>
      <c r="B213" s="368" t="str">
        <f t="shared" si="295"/>
        <v/>
      </c>
      <c r="C213" s="367" t="str">
        <f>IF(D213="","",VLOOKUP(D213,구분표!$A$3:$C$215,3,))</f>
        <v/>
      </c>
      <c r="D213" s="388"/>
      <c r="E213" s="324"/>
      <c r="F213" s="324"/>
      <c r="G213" s="389"/>
      <c r="H213" s="324"/>
      <c r="I213" s="390"/>
      <c r="J213" s="327"/>
      <c r="K213" s="327"/>
      <c r="L213" s="316">
        <f t="shared" si="200"/>
        <v>0</v>
      </c>
      <c r="M213" s="216"/>
      <c r="N213" s="217"/>
      <c r="O213" s="218">
        <f t="shared" si="211"/>
        <v>0</v>
      </c>
      <c r="P213" s="350"/>
      <c r="Q213" s="273"/>
      <c r="R213" s="360">
        <f t="shared" si="212"/>
        <v>0</v>
      </c>
      <c r="S213" s="220" t="str">
        <f t="shared" si="287"/>
        <v>X</v>
      </c>
      <c r="T213" s="323"/>
      <c r="U213" s="328"/>
      <c r="V213" s="254"/>
      <c r="W213" s="221"/>
      <c r="Y213" s="237"/>
      <c r="Z213" s="216">
        <f t="shared" si="288"/>
        <v>0</v>
      </c>
      <c r="AA213" s="216">
        <f t="shared" si="289"/>
        <v>0</v>
      </c>
      <c r="AB213" s="221" t="str">
        <f t="shared" si="290"/>
        <v>OK</v>
      </c>
      <c r="AD213" s="221"/>
      <c r="AE213" s="216">
        <f t="shared" si="291"/>
        <v>0</v>
      </c>
      <c r="AF213" s="216">
        <f t="shared" si="292"/>
        <v>0</v>
      </c>
      <c r="AG213" s="221" t="str">
        <f t="shared" si="293"/>
        <v>OK</v>
      </c>
      <c r="AI213" s="238"/>
      <c r="AK213" s="228" t="str">
        <f t="shared" si="294"/>
        <v/>
      </c>
      <c r="AL213" s="220" t="str">
        <f t="shared" si="192"/>
        <v/>
      </c>
      <c r="AN213" s="221" t="str">
        <f t="array" ref="AN213">IF(D213="","",INDEX(구분표!$I$2:$I$311, MATCH(1,(구분표!$E$2:$E$311='2추일출'!C213)*(구분표!$F$2:$F$311='2추일출'!D213)*(구분표!$G$2:$G$311='2추일출'!B213),0)))</f>
        <v/>
      </c>
      <c r="AP213" s="221"/>
    </row>
    <row r="214" spans="1:42" ht="79.5" hidden="1" customHeight="1">
      <c r="A214" s="264">
        <f>COUNTA($C$8:C214)-COUNTBLANK($C$8:C214)+9</f>
        <v>6</v>
      </c>
      <c r="B214" s="368" t="str">
        <f t="shared" si="295"/>
        <v/>
      </c>
      <c r="C214" s="367" t="str">
        <f>IF(D214="","",VLOOKUP(D214,구분표!$A$3:$C$215,3,))</f>
        <v/>
      </c>
      <c r="D214" s="388"/>
      <c r="E214" s="324"/>
      <c r="F214" s="324"/>
      <c r="G214" s="389"/>
      <c r="H214" s="324"/>
      <c r="I214" s="390"/>
      <c r="J214" s="327"/>
      <c r="K214" s="327"/>
      <c r="L214" s="316">
        <f t="shared" si="200"/>
        <v>0</v>
      </c>
      <c r="M214" s="244"/>
      <c r="N214" s="245"/>
      <c r="O214" s="218">
        <f t="shared" si="211"/>
        <v>0</v>
      </c>
      <c r="P214" s="350"/>
      <c r="Q214" s="273"/>
      <c r="R214" s="360">
        <f t="shared" si="212"/>
        <v>0</v>
      </c>
      <c r="S214" s="220" t="str">
        <f t="shared" si="287"/>
        <v>X</v>
      </c>
      <c r="T214" s="328"/>
      <c r="U214" s="328"/>
      <c r="V214" s="254"/>
      <c r="W214" s="221"/>
      <c r="Y214" s="237"/>
      <c r="Z214" s="216">
        <f t="shared" si="288"/>
        <v>0</v>
      </c>
      <c r="AA214" s="216">
        <f t="shared" si="289"/>
        <v>0</v>
      </c>
      <c r="AB214" s="221" t="str">
        <f t="shared" si="290"/>
        <v>OK</v>
      </c>
      <c r="AD214" s="221"/>
      <c r="AE214" s="216">
        <f t="shared" si="291"/>
        <v>0</v>
      </c>
      <c r="AF214" s="216">
        <f t="shared" si="292"/>
        <v>0</v>
      </c>
      <c r="AG214" s="221" t="str">
        <f t="shared" si="293"/>
        <v>OK</v>
      </c>
      <c r="AI214" s="238"/>
      <c r="AK214" s="228" t="str">
        <f t="shared" si="294"/>
        <v/>
      </c>
      <c r="AL214" s="220" t="str">
        <f t="shared" si="192"/>
        <v/>
      </c>
      <c r="AN214" s="221" t="str">
        <f t="array" ref="AN214">IF(D214="","",INDEX(구분표!$I$2:$I$311, MATCH(1,(구분표!$E$2:$E$311='2추일출'!C214)*(구분표!$F$2:$F$311='2추일출'!D214)*(구분표!$G$2:$G$311='2추일출'!B214),0)))</f>
        <v/>
      </c>
      <c r="AP214" s="221"/>
    </row>
    <row r="215" spans="1:42" ht="79.5" hidden="1" customHeight="1">
      <c r="A215" s="264">
        <f>COUNTA($C$8:C215)-COUNTBLANK($C$8:C215)+9</f>
        <v>6</v>
      </c>
      <c r="B215" s="368" t="str">
        <f t="shared" si="295"/>
        <v/>
      </c>
      <c r="C215" s="367" t="str">
        <f>IF(D215="","",VLOOKUP(D215,구분표!$A$3:$C$215,3,))</f>
        <v/>
      </c>
      <c r="D215" s="388"/>
      <c r="E215" s="324"/>
      <c r="F215" s="324"/>
      <c r="G215" s="389"/>
      <c r="H215" s="324"/>
      <c r="I215" s="390"/>
      <c r="J215" s="327"/>
      <c r="K215" s="327"/>
      <c r="L215" s="316">
        <f t="shared" si="200"/>
        <v>0</v>
      </c>
      <c r="M215" s="216"/>
      <c r="N215" s="217"/>
      <c r="O215" s="218">
        <f t="shared" si="211"/>
        <v>0</v>
      </c>
      <c r="P215" s="350"/>
      <c r="Q215" s="273"/>
      <c r="R215" s="360">
        <f t="shared" si="212"/>
        <v>0</v>
      </c>
      <c r="S215" s="220" t="str">
        <f t="shared" si="287"/>
        <v>X</v>
      </c>
      <c r="T215" s="323"/>
      <c r="U215" s="328"/>
      <c r="V215" s="254"/>
      <c r="W215" s="221"/>
      <c r="Y215" s="237"/>
      <c r="Z215" s="216">
        <f t="shared" si="288"/>
        <v>0</v>
      </c>
      <c r="AA215" s="216">
        <f t="shared" si="289"/>
        <v>0</v>
      </c>
      <c r="AB215" s="221" t="str">
        <f t="shared" si="290"/>
        <v>OK</v>
      </c>
      <c r="AD215" s="221"/>
      <c r="AE215" s="216">
        <f t="shared" si="291"/>
        <v>0</v>
      </c>
      <c r="AF215" s="216">
        <f t="shared" si="292"/>
        <v>0</v>
      </c>
      <c r="AG215" s="221" t="str">
        <f t="shared" si="293"/>
        <v>OK</v>
      </c>
      <c r="AI215" s="238"/>
      <c r="AK215" s="228" t="str">
        <f t="shared" si="294"/>
        <v/>
      </c>
      <c r="AL215" s="220" t="str">
        <f t="shared" si="192"/>
        <v/>
      </c>
      <c r="AN215" s="221" t="str">
        <f t="array" ref="AN215">IF(D215="","",INDEX(구분표!$I$2:$I$311, MATCH(1,(구분표!$E$2:$E$311='2추일출'!C215)*(구분표!$F$2:$F$311='2추일출'!D215)*(구분표!$G$2:$G$311='2추일출'!B215),0)))</f>
        <v/>
      </c>
      <c r="AP215" s="221"/>
    </row>
    <row r="216" spans="1:42" ht="79.5" hidden="1" customHeight="1">
      <c r="A216" s="264">
        <f>COUNTA($C$8:C216)-COUNTBLANK($C$8:C216)+9</f>
        <v>6</v>
      </c>
      <c r="B216" s="368" t="str">
        <f t="shared" si="295"/>
        <v/>
      </c>
      <c r="C216" s="367" t="str">
        <f>IF(D216="","",VLOOKUP(D216,구분표!$A$3:$C$215,3,))</f>
        <v/>
      </c>
      <c r="D216" s="388"/>
      <c r="E216" s="324"/>
      <c r="F216" s="324"/>
      <c r="G216" s="389"/>
      <c r="H216" s="324"/>
      <c r="I216" s="390"/>
      <c r="J216" s="327"/>
      <c r="K216" s="327"/>
      <c r="L216" s="316">
        <f t="shared" si="200"/>
        <v>0</v>
      </c>
      <c r="M216" s="216"/>
      <c r="N216" s="217"/>
      <c r="O216" s="218">
        <f t="shared" si="211"/>
        <v>0</v>
      </c>
      <c r="P216" s="350"/>
      <c r="Q216" s="273"/>
      <c r="R216" s="360">
        <f t="shared" si="212"/>
        <v>0</v>
      </c>
      <c r="S216" s="220" t="str">
        <f t="shared" si="287"/>
        <v>X</v>
      </c>
      <c r="T216" s="323"/>
      <c r="U216" s="328"/>
      <c r="V216" s="254"/>
      <c r="W216" s="221"/>
      <c r="Y216" s="237"/>
      <c r="Z216" s="216">
        <f t="shared" si="288"/>
        <v>0</v>
      </c>
      <c r="AA216" s="216">
        <f t="shared" si="289"/>
        <v>0</v>
      </c>
      <c r="AB216" s="221" t="str">
        <f t="shared" si="290"/>
        <v>OK</v>
      </c>
      <c r="AD216" s="221"/>
      <c r="AE216" s="216">
        <f t="shared" si="291"/>
        <v>0</v>
      </c>
      <c r="AF216" s="216">
        <f t="shared" si="292"/>
        <v>0</v>
      </c>
      <c r="AG216" s="221" t="str">
        <f t="shared" si="293"/>
        <v>OK</v>
      </c>
      <c r="AI216" s="238"/>
      <c r="AK216" s="228" t="str">
        <f t="shared" si="294"/>
        <v/>
      </c>
      <c r="AL216" s="220" t="str">
        <f t="shared" si="192"/>
        <v/>
      </c>
      <c r="AN216" s="221" t="str">
        <f t="array" ref="AN216">IF(D216="","",INDEX(구분표!$I$2:$I$311, MATCH(1,(구분표!$E$2:$E$311='2추일출'!C216)*(구분표!$F$2:$F$311='2추일출'!D216)*(구분표!$G$2:$G$311='2추일출'!B216),0)))</f>
        <v/>
      </c>
      <c r="AP216" s="221"/>
    </row>
    <row r="217" spans="1:42" ht="79.5" hidden="1" customHeight="1">
      <c r="A217" s="264">
        <f>COUNTA($C$8:C217)-COUNTBLANK($C$8:C217)+9</f>
        <v>6</v>
      </c>
      <c r="B217" s="368" t="str">
        <f t="shared" si="295"/>
        <v/>
      </c>
      <c r="C217" s="367" t="str">
        <f>IF(D217="","",VLOOKUP(D217,구분표!$A$3:$C$215,3,))</f>
        <v/>
      </c>
      <c r="D217" s="388"/>
      <c r="E217" s="324"/>
      <c r="F217" s="324"/>
      <c r="G217" s="389"/>
      <c r="H217" s="324"/>
      <c r="I217" s="390"/>
      <c r="J217" s="327"/>
      <c r="K217" s="327"/>
      <c r="L217" s="316">
        <f t="shared" ref="L217:L237" si="296">J217-K217</f>
        <v>0</v>
      </c>
      <c r="M217" s="216"/>
      <c r="N217" s="217"/>
      <c r="O217" s="218">
        <f t="shared" si="211"/>
        <v>0</v>
      </c>
      <c r="P217" s="350"/>
      <c r="Q217" s="273"/>
      <c r="R217" s="360">
        <f t="shared" si="212"/>
        <v>0</v>
      </c>
      <c r="S217" s="220" t="str">
        <f t="shared" si="287"/>
        <v>X</v>
      </c>
      <c r="T217" s="323"/>
      <c r="U217" s="328"/>
      <c r="V217" s="254"/>
      <c r="W217" s="221"/>
      <c r="Y217" s="237"/>
      <c r="Z217" s="216">
        <f t="shared" si="288"/>
        <v>0</v>
      </c>
      <c r="AA217" s="216">
        <f t="shared" si="289"/>
        <v>0</v>
      </c>
      <c r="AB217" s="221" t="str">
        <f t="shared" si="290"/>
        <v>OK</v>
      </c>
      <c r="AD217" s="221"/>
      <c r="AE217" s="216">
        <f t="shared" si="291"/>
        <v>0</v>
      </c>
      <c r="AF217" s="216">
        <f t="shared" si="292"/>
        <v>0</v>
      </c>
      <c r="AG217" s="221" t="str">
        <f t="shared" si="293"/>
        <v>OK</v>
      </c>
      <c r="AI217" s="238"/>
      <c r="AK217" s="319" t="str">
        <f t="shared" si="294"/>
        <v/>
      </c>
      <c r="AL217" s="220" t="str">
        <f t="shared" ref="AL217:AL232" si="297">IF(Y217="","",IF(AND(Y217="도비",AI217="세입없음"),"OK",IF(AND(Y217&lt;&gt;"도비",AI217&lt;&gt;""),"OK","@@")))</f>
        <v/>
      </c>
      <c r="AN217" s="221" t="str">
        <f t="array" ref="AN217">IF(D217="","",INDEX(구분표!$I$2:$I$311, MATCH(1,(구분표!$E$2:$E$311='2추일출'!C217)*(구분표!$F$2:$F$311='2추일출'!D217)*(구분표!$G$2:$G$311='2추일출'!B217),0)))</f>
        <v/>
      </c>
      <c r="AP217" s="221"/>
    </row>
    <row r="218" spans="1:42" ht="79.5" hidden="1" customHeight="1">
      <c r="A218" s="264">
        <f>COUNTA($C$8:C218)-COUNTBLANK($C$8:C218)+9</f>
        <v>6</v>
      </c>
      <c r="B218" s="368" t="str">
        <f t="shared" si="295"/>
        <v/>
      </c>
      <c r="C218" s="367" t="str">
        <f>IF(D218="","",VLOOKUP(D218,구분표!$A$3:$C$215,3,))</f>
        <v/>
      </c>
      <c r="D218" s="388"/>
      <c r="E218" s="324"/>
      <c r="F218" s="324"/>
      <c r="G218" s="389"/>
      <c r="H218" s="324"/>
      <c r="I218" s="390"/>
      <c r="J218" s="327"/>
      <c r="K218" s="327"/>
      <c r="L218" s="316">
        <f t="shared" si="296"/>
        <v>0</v>
      </c>
      <c r="M218" s="216"/>
      <c r="N218" s="217"/>
      <c r="O218" s="218">
        <f t="shared" si="211"/>
        <v>0</v>
      </c>
      <c r="P218" s="350"/>
      <c r="Q218" s="273"/>
      <c r="R218" s="360">
        <f t="shared" si="212"/>
        <v>0</v>
      </c>
      <c r="S218" s="220" t="str">
        <f t="shared" si="287"/>
        <v>X</v>
      </c>
      <c r="T218" s="323"/>
      <c r="U218" s="328"/>
      <c r="V218" s="254"/>
      <c r="W218" s="221"/>
      <c r="Y218" s="237"/>
      <c r="Z218" s="216">
        <f t="shared" si="288"/>
        <v>0</v>
      </c>
      <c r="AA218" s="216">
        <f t="shared" si="289"/>
        <v>0</v>
      </c>
      <c r="AB218" s="221" t="str">
        <f t="shared" si="290"/>
        <v>OK</v>
      </c>
      <c r="AD218" s="221"/>
      <c r="AE218" s="216">
        <f t="shared" si="291"/>
        <v>0</v>
      </c>
      <c r="AF218" s="216">
        <f t="shared" si="292"/>
        <v>0</v>
      </c>
      <c r="AG218" s="221" t="str">
        <f t="shared" si="293"/>
        <v>OK</v>
      </c>
      <c r="AI218" s="238"/>
      <c r="AK218" s="319" t="str">
        <f t="shared" si="294"/>
        <v/>
      </c>
      <c r="AL218" s="220" t="str">
        <f t="shared" si="297"/>
        <v/>
      </c>
      <c r="AN218" s="221" t="str">
        <f t="array" ref="AN218">IF(D218="","",INDEX(구분표!$I$2:$I$311, MATCH(1,(구분표!$E$2:$E$311='2추일출'!C218)*(구분표!$F$2:$F$311='2추일출'!D218)*(구분표!$G$2:$G$311='2추일출'!B218),0)))</f>
        <v/>
      </c>
      <c r="AP218" s="221"/>
    </row>
    <row r="219" spans="1:42" ht="79.5" hidden="1" customHeight="1">
      <c r="A219" s="264">
        <f>COUNTA($C$8:C219)-COUNTBLANK($C$8:C219)+9</f>
        <v>6</v>
      </c>
      <c r="B219" s="368" t="str">
        <f t="shared" si="295"/>
        <v/>
      </c>
      <c r="C219" s="367" t="str">
        <f>IF(D219="","",VLOOKUP(D219,구분표!$A$3:$C$215,3,))</f>
        <v/>
      </c>
      <c r="D219" s="388"/>
      <c r="E219" s="324"/>
      <c r="F219" s="324"/>
      <c r="G219" s="389"/>
      <c r="H219" s="324"/>
      <c r="I219" s="390"/>
      <c r="J219" s="327"/>
      <c r="K219" s="327"/>
      <c r="L219" s="316">
        <f t="shared" si="296"/>
        <v>0</v>
      </c>
      <c r="M219" s="244"/>
      <c r="N219" s="245"/>
      <c r="O219" s="218">
        <f t="shared" si="211"/>
        <v>0</v>
      </c>
      <c r="P219" s="350"/>
      <c r="Q219" s="273"/>
      <c r="R219" s="360">
        <f t="shared" si="212"/>
        <v>0</v>
      </c>
      <c r="S219" s="220" t="str">
        <f t="shared" si="287"/>
        <v>X</v>
      </c>
      <c r="T219" s="328"/>
      <c r="U219" s="328"/>
      <c r="V219" s="254"/>
      <c r="W219" s="221"/>
      <c r="Y219" s="237"/>
      <c r="Z219" s="216">
        <f t="shared" si="288"/>
        <v>0</v>
      </c>
      <c r="AA219" s="216">
        <f t="shared" si="289"/>
        <v>0</v>
      </c>
      <c r="AB219" s="221" t="str">
        <f t="shared" si="290"/>
        <v>OK</v>
      </c>
      <c r="AD219" s="221"/>
      <c r="AE219" s="216">
        <f t="shared" si="291"/>
        <v>0</v>
      </c>
      <c r="AF219" s="216">
        <f t="shared" si="292"/>
        <v>0</v>
      </c>
      <c r="AG219" s="221" t="str">
        <f t="shared" si="293"/>
        <v>OK</v>
      </c>
      <c r="AI219" s="238"/>
      <c r="AK219" s="319" t="str">
        <f t="shared" si="294"/>
        <v/>
      </c>
      <c r="AL219" s="220" t="str">
        <f t="shared" si="297"/>
        <v/>
      </c>
      <c r="AN219" s="221" t="str">
        <f t="array" ref="AN219">IF(D219="","",INDEX(구분표!$I$2:$I$311, MATCH(1,(구분표!$E$2:$E$311='2추일출'!C219)*(구분표!$F$2:$F$311='2추일출'!D219)*(구분표!$G$2:$G$311='2추일출'!B219),0)))</f>
        <v/>
      </c>
      <c r="AP219" s="221"/>
    </row>
    <row r="220" spans="1:42" ht="79.5" hidden="1" customHeight="1">
      <c r="A220" s="264">
        <f>COUNTA($C$8:C220)-COUNTBLANK($C$8:C220)+9</f>
        <v>6</v>
      </c>
      <c r="B220" s="368" t="str">
        <f t="shared" si="295"/>
        <v/>
      </c>
      <c r="C220" s="367" t="str">
        <f>IF(D220="","",VLOOKUP(D220,구분표!$A$3:$C$215,3,))</f>
        <v/>
      </c>
      <c r="D220" s="388"/>
      <c r="E220" s="324"/>
      <c r="F220" s="324"/>
      <c r="G220" s="389"/>
      <c r="H220" s="324"/>
      <c r="I220" s="390"/>
      <c r="J220" s="327"/>
      <c r="K220" s="327"/>
      <c r="L220" s="316">
        <f t="shared" ref="L220:L230" si="298">J220-K220</f>
        <v>0</v>
      </c>
      <c r="M220" s="216"/>
      <c r="N220" s="217"/>
      <c r="O220" s="218">
        <f t="shared" ref="O220:O230" si="299">J220+M220+N220</f>
        <v>0</v>
      </c>
      <c r="P220" s="350"/>
      <c r="Q220" s="273"/>
      <c r="R220" s="360">
        <f t="shared" ref="R220:R230" si="300">J220+P220+Q220</f>
        <v>0</v>
      </c>
      <c r="S220" s="220" t="str">
        <f t="shared" si="287"/>
        <v>X</v>
      </c>
      <c r="T220" s="328"/>
      <c r="U220" s="328"/>
      <c r="V220" s="254"/>
      <c r="W220" s="221"/>
      <c r="Y220" s="237"/>
      <c r="Z220" s="216">
        <f t="shared" si="288"/>
        <v>0</v>
      </c>
      <c r="AA220" s="216">
        <f t="shared" si="289"/>
        <v>0</v>
      </c>
      <c r="AB220" s="221" t="str">
        <f t="shared" si="290"/>
        <v>OK</v>
      </c>
      <c r="AD220" s="221"/>
      <c r="AE220" s="216">
        <f t="shared" si="291"/>
        <v>0</v>
      </c>
      <c r="AF220" s="216">
        <f t="shared" si="292"/>
        <v>0</v>
      </c>
      <c r="AG220" s="221" t="str">
        <f t="shared" si="293"/>
        <v>OK</v>
      </c>
      <c r="AI220" s="238"/>
      <c r="AK220" s="319" t="str">
        <f t="shared" si="294"/>
        <v/>
      </c>
      <c r="AL220" s="220" t="str">
        <f t="shared" ref="AL220:AL230" si="301">IF(Y220="","",IF(AND(Y220="도비",AI220="세입없음"),"OK",IF(AND(Y220&lt;&gt;"도비",AI220&lt;&gt;""),"OK","@@")))</f>
        <v/>
      </c>
      <c r="AN220" s="221" t="str">
        <f t="array" ref="AN220">IF(D220="","",INDEX(구분표!$I$2:$I$311, MATCH(1,(구분표!$E$2:$E$311='2추일출'!C220)*(구분표!$F$2:$F$311='2추일출'!D220)*(구분표!$G$2:$G$311='2추일출'!B220),0)))</f>
        <v/>
      </c>
      <c r="AP220" s="221"/>
    </row>
    <row r="221" spans="1:42" ht="79.5" hidden="1" customHeight="1">
      <c r="A221" s="264">
        <f>COUNTA($C$8:C221)-COUNTBLANK($C$8:C221)+9</f>
        <v>6</v>
      </c>
      <c r="B221" s="368" t="str">
        <f t="shared" si="295"/>
        <v/>
      </c>
      <c r="C221" s="367" t="str">
        <f>IF(D221="","",VLOOKUP(D221,구분표!$A$3:$C$215,3,))</f>
        <v/>
      </c>
      <c r="D221" s="388"/>
      <c r="E221" s="324"/>
      <c r="F221" s="324"/>
      <c r="G221" s="389"/>
      <c r="H221" s="324"/>
      <c r="I221" s="390"/>
      <c r="J221" s="327"/>
      <c r="K221" s="327"/>
      <c r="L221" s="316">
        <f t="shared" ref="L221:L222" si="302">J221-K221</f>
        <v>0</v>
      </c>
      <c r="M221" s="216"/>
      <c r="N221" s="217"/>
      <c r="O221" s="218">
        <f t="shared" ref="O221:O222" si="303">J221+M221+N221</f>
        <v>0</v>
      </c>
      <c r="P221" s="350"/>
      <c r="Q221" s="273"/>
      <c r="R221" s="360">
        <f t="shared" ref="R221:R222" si="304">J221+P221+Q221</f>
        <v>0</v>
      </c>
      <c r="S221" s="220" t="str">
        <f t="shared" si="287"/>
        <v>X</v>
      </c>
      <c r="T221" s="328"/>
      <c r="U221" s="328"/>
      <c r="V221" s="254"/>
      <c r="W221" s="221"/>
      <c r="Y221" s="237"/>
      <c r="Z221" s="216">
        <f t="shared" si="288"/>
        <v>0</v>
      </c>
      <c r="AA221" s="216">
        <f t="shared" si="289"/>
        <v>0</v>
      </c>
      <c r="AB221" s="221" t="str">
        <f t="shared" si="290"/>
        <v>OK</v>
      </c>
      <c r="AD221" s="221"/>
      <c r="AE221" s="216">
        <f t="shared" si="291"/>
        <v>0</v>
      </c>
      <c r="AF221" s="216">
        <f t="shared" si="292"/>
        <v>0</v>
      </c>
      <c r="AG221" s="221" t="str">
        <f t="shared" si="293"/>
        <v>OK</v>
      </c>
      <c r="AI221" s="238"/>
      <c r="AK221" s="319" t="str">
        <f t="shared" si="294"/>
        <v/>
      </c>
      <c r="AL221" s="220" t="str">
        <f t="shared" ref="AL221:AL222" si="305">IF(Y221="","",IF(AND(Y221="도비",AI221="세입없음"),"OK",IF(AND(Y221&lt;&gt;"도비",AI221&lt;&gt;""),"OK","@@")))</f>
        <v/>
      </c>
      <c r="AN221" s="221" t="str">
        <f t="array" ref="AN221">IF(D221="","",INDEX(구분표!$I$2:$I$311, MATCH(1,(구분표!$E$2:$E$311='2추일출'!C221)*(구분표!$F$2:$F$311='2추일출'!D221)*(구분표!$G$2:$G$311='2추일출'!B221),0)))</f>
        <v/>
      </c>
      <c r="AP221" s="221"/>
    </row>
    <row r="222" spans="1:42" ht="79.5" hidden="1" customHeight="1">
      <c r="A222" s="264">
        <f>COUNTA($C$8:C222)-COUNTBLANK($C$8:C222)+9</f>
        <v>6</v>
      </c>
      <c r="B222" s="368" t="str">
        <f t="shared" si="295"/>
        <v/>
      </c>
      <c r="C222" s="367" t="str">
        <f>IF(D222="","",VLOOKUP(D222,구분표!$A$3:$C$215,3,))</f>
        <v/>
      </c>
      <c r="D222" s="388"/>
      <c r="E222" s="324"/>
      <c r="F222" s="324"/>
      <c r="G222" s="389"/>
      <c r="H222" s="324"/>
      <c r="I222" s="390"/>
      <c r="J222" s="327"/>
      <c r="K222" s="327"/>
      <c r="L222" s="316">
        <f t="shared" si="302"/>
        <v>0</v>
      </c>
      <c r="M222" s="216"/>
      <c r="N222" s="217"/>
      <c r="O222" s="218">
        <f t="shared" si="303"/>
        <v>0</v>
      </c>
      <c r="P222" s="350"/>
      <c r="Q222" s="273"/>
      <c r="R222" s="360">
        <f t="shared" si="304"/>
        <v>0</v>
      </c>
      <c r="S222" s="220" t="str">
        <f t="shared" si="287"/>
        <v>X</v>
      </c>
      <c r="T222" s="328"/>
      <c r="U222" s="328"/>
      <c r="V222" s="254"/>
      <c r="W222" s="221"/>
      <c r="Y222" s="237"/>
      <c r="Z222" s="216">
        <f t="shared" si="288"/>
        <v>0</v>
      </c>
      <c r="AA222" s="216">
        <f t="shared" si="289"/>
        <v>0</v>
      </c>
      <c r="AB222" s="221" t="str">
        <f t="shared" si="290"/>
        <v>OK</v>
      </c>
      <c r="AD222" s="221"/>
      <c r="AE222" s="216">
        <f t="shared" si="291"/>
        <v>0</v>
      </c>
      <c r="AF222" s="216">
        <f t="shared" si="292"/>
        <v>0</v>
      </c>
      <c r="AG222" s="221" t="str">
        <f t="shared" si="293"/>
        <v>OK</v>
      </c>
      <c r="AI222" s="238"/>
      <c r="AK222" s="319" t="str">
        <f t="shared" si="294"/>
        <v/>
      </c>
      <c r="AL222" s="220" t="str">
        <f t="shared" si="305"/>
        <v/>
      </c>
      <c r="AN222" s="221" t="str">
        <f t="array" ref="AN222">IF(D222="","",INDEX(구분표!$I$2:$I$311, MATCH(1,(구분표!$E$2:$E$311='2추일출'!C222)*(구분표!$F$2:$F$311='2추일출'!D222)*(구분표!$G$2:$G$311='2추일출'!B222),0)))</f>
        <v/>
      </c>
      <c r="AP222" s="221"/>
    </row>
    <row r="223" spans="1:42" ht="79.5" hidden="1" customHeight="1">
      <c r="A223" s="264">
        <f>COUNTA($C$8:C223)-COUNTBLANK($C$8:C223)+9</f>
        <v>6</v>
      </c>
      <c r="B223" s="368" t="str">
        <f t="shared" si="295"/>
        <v/>
      </c>
      <c r="C223" s="367" t="str">
        <f>IF(D223="","",VLOOKUP(D223,구분표!$A$3:$C$215,3,))</f>
        <v/>
      </c>
      <c r="D223" s="388"/>
      <c r="E223" s="324"/>
      <c r="F223" s="324"/>
      <c r="G223" s="389"/>
      <c r="H223" s="324"/>
      <c r="I223" s="390"/>
      <c r="J223" s="327"/>
      <c r="K223" s="327"/>
      <c r="L223" s="316">
        <f t="shared" si="298"/>
        <v>0</v>
      </c>
      <c r="M223" s="216"/>
      <c r="N223" s="217"/>
      <c r="O223" s="218">
        <f t="shared" si="299"/>
        <v>0</v>
      </c>
      <c r="P223" s="350"/>
      <c r="Q223" s="273"/>
      <c r="R223" s="360">
        <f t="shared" si="300"/>
        <v>0</v>
      </c>
      <c r="S223" s="220" t="str">
        <f t="shared" si="287"/>
        <v>X</v>
      </c>
      <c r="T223" s="328"/>
      <c r="U223" s="328"/>
      <c r="V223" s="254"/>
      <c r="W223" s="221"/>
      <c r="Y223" s="237"/>
      <c r="Z223" s="216">
        <f t="shared" si="288"/>
        <v>0</v>
      </c>
      <c r="AA223" s="216">
        <f t="shared" si="289"/>
        <v>0</v>
      </c>
      <c r="AB223" s="221" t="str">
        <f t="shared" si="290"/>
        <v>OK</v>
      </c>
      <c r="AD223" s="221"/>
      <c r="AE223" s="216">
        <f t="shared" si="291"/>
        <v>0</v>
      </c>
      <c r="AF223" s="216">
        <f t="shared" si="292"/>
        <v>0</v>
      </c>
      <c r="AG223" s="221" t="str">
        <f t="shared" si="293"/>
        <v>OK</v>
      </c>
      <c r="AI223" s="238"/>
      <c r="AK223" s="319" t="str">
        <f t="shared" si="294"/>
        <v/>
      </c>
      <c r="AL223" s="220" t="str">
        <f t="shared" si="301"/>
        <v/>
      </c>
      <c r="AN223" s="221" t="str">
        <f t="array" ref="AN223">IF(D223="","",INDEX(구분표!$I$2:$I$311, MATCH(1,(구분표!$E$2:$E$311='2추일출'!C223)*(구분표!$F$2:$F$311='2추일출'!D223)*(구분표!$G$2:$G$311='2추일출'!B223),0)))</f>
        <v/>
      </c>
      <c r="AP223" s="221"/>
    </row>
    <row r="224" spans="1:42" ht="79.5" hidden="1" customHeight="1">
      <c r="A224" s="264">
        <f>COUNTA($C$8:C224)-COUNTBLANK($C$8:C224)+9</f>
        <v>6</v>
      </c>
      <c r="B224" s="368" t="str">
        <f t="shared" si="295"/>
        <v/>
      </c>
      <c r="C224" s="367" t="str">
        <f>IF(D224="","",VLOOKUP(D224,구분표!$A$3:$C$215,3,))</f>
        <v/>
      </c>
      <c r="D224" s="388"/>
      <c r="E224" s="324"/>
      <c r="F224" s="324"/>
      <c r="G224" s="389"/>
      <c r="H224" s="324"/>
      <c r="I224" s="390"/>
      <c r="J224" s="327"/>
      <c r="K224" s="327"/>
      <c r="L224" s="316">
        <f t="shared" si="298"/>
        <v>0</v>
      </c>
      <c r="M224" s="216"/>
      <c r="N224" s="217"/>
      <c r="O224" s="218">
        <f t="shared" si="299"/>
        <v>0</v>
      </c>
      <c r="P224" s="350"/>
      <c r="Q224" s="273"/>
      <c r="R224" s="360">
        <f t="shared" si="300"/>
        <v>0</v>
      </c>
      <c r="S224" s="220" t="str">
        <f t="shared" si="287"/>
        <v>X</v>
      </c>
      <c r="T224" s="328"/>
      <c r="U224" s="328"/>
      <c r="V224" s="254"/>
      <c r="W224" s="221"/>
      <c r="Y224" s="237"/>
      <c r="Z224" s="216">
        <f t="shared" si="288"/>
        <v>0</v>
      </c>
      <c r="AA224" s="216">
        <f t="shared" si="289"/>
        <v>0</v>
      </c>
      <c r="AB224" s="221" t="str">
        <f t="shared" si="290"/>
        <v>OK</v>
      </c>
      <c r="AD224" s="221"/>
      <c r="AE224" s="216">
        <f t="shared" si="291"/>
        <v>0</v>
      </c>
      <c r="AF224" s="216">
        <f t="shared" si="292"/>
        <v>0</v>
      </c>
      <c r="AG224" s="221" t="str">
        <f t="shared" si="293"/>
        <v>OK</v>
      </c>
      <c r="AI224" s="238"/>
      <c r="AK224" s="319" t="str">
        <f t="shared" si="294"/>
        <v/>
      </c>
      <c r="AL224" s="220" t="str">
        <f t="shared" si="301"/>
        <v/>
      </c>
      <c r="AN224" s="221" t="str">
        <f t="array" ref="AN224">IF(D224="","",INDEX(구분표!$I$2:$I$311, MATCH(1,(구분표!$E$2:$E$311='2추일출'!C224)*(구분표!$F$2:$F$311='2추일출'!D224)*(구분표!$G$2:$G$311='2추일출'!B224),0)))</f>
        <v/>
      </c>
      <c r="AP224" s="221"/>
    </row>
    <row r="225" spans="1:42" ht="79.5" hidden="1" customHeight="1">
      <c r="A225" s="264">
        <f>COUNTA($C$8:C225)-COUNTBLANK($C$8:C225)+9</f>
        <v>6</v>
      </c>
      <c r="B225" s="368" t="str">
        <f t="shared" si="295"/>
        <v/>
      </c>
      <c r="C225" s="367" t="str">
        <f>IF(D225="","",VLOOKUP(D225,구분표!$A$3:$C$215,3,))</f>
        <v/>
      </c>
      <c r="D225" s="388"/>
      <c r="E225" s="324"/>
      <c r="F225" s="324"/>
      <c r="G225" s="389"/>
      <c r="H225" s="324"/>
      <c r="I225" s="390"/>
      <c r="J225" s="327"/>
      <c r="K225" s="327"/>
      <c r="L225" s="316">
        <f t="shared" ref="L225:L229" si="306">J225-K225</f>
        <v>0</v>
      </c>
      <c r="M225" s="216"/>
      <c r="N225" s="217"/>
      <c r="O225" s="218">
        <f t="shared" ref="O225:O229" si="307">J225+M225+N225</f>
        <v>0</v>
      </c>
      <c r="P225" s="350"/>
      <c r="Q225" s="273"/>
      <c r="R225" s="360">
        <f t="shared" ref="R225:R229" si="308">J225+P225+Q225</f>
        <v>0</v>
      </c>
      <c r="S225" s="220" t="str">
        <f t="shared" si="287"/>
        <v>X</v>
      </c>
      <c r="T225" s="328"/>
      <c r="U225" s="328"/>
      <c r="V225" s="254"/>
      <c r="W225" s="221"/>
      <c r="Y225" s="237"/>
      <c r="Z225" s="216">
        <f t="shared" si="288"/>
        <v>0</v>
      </c>
      <c r="AA225" s="216">
        <f t="shared" si="289"/>
        <v>0</v>
      </c>
      <c r="AB225" s="221" t="str">
        <f t="shared" si="290"/>
        <v>OK</v>
      </c>
      <c r="AD225" s="221"/>
      <c r="AE225" s="216">
        <f t="shared" si="291"/>
        <v>0</v>
      </c>
      <c r="AF225" s="216">
        <f t="shared" si="292"/>
        <v>0</v>
      </c>
      <c r="AG225" s="221" t="str">
        <f t="shared" si="293"/>
        <v>OK</v>
      </c>
      <c r="AI225" s="238"/>
      <c r="AK225" s="319" t="str">
        <f t="shared" si="294"/>
        <v/>
      </c>
      <c r="AL225" s="220" t="str">
        <f t="shared" ref="AL225:AL229" si="309">IF(Y225="","",IF(AND(Y225="도비",AI225="세입없음"),"OK",IF(AND(Y225&lt;&gt;"도비",AI225&lt;&gt;""),"OK","@@")))</f>
        <v/>
      </c>
      <c r="AN225" s="221" t="str">
        <f t="array" ref="AN225">IF(D225="","",INDEX(구분표!$I$2:$I$311, MATCH(1,(구분표!$E$2:$E$311='2추일출'!C225)*(구분표!$F$2:$F$311='2추일출'!D225)*(구분표!$G$2:$G$311='2추일출'!B225),0)))</f>
        <v/>
      </c>
      <c r="AP225" s="221"/>
    </row>
    <row r="226" spans="1:42" ht="79.5" hidden="1" customHeight="1">
      <c r="A226" s="377">
        <f>COUNTA($C$8:C226)-COUNTBLANK($C$8:C226)+9</f>
        <v>6</v>
      </c>
      <c r="B226" s="368" t="str">
        <f t="shared" si="295"/>
        <v/>
      </c>
      <c r="C226" s="367" t="str">
        <f>IF(D226="","",VLOOKUP(D226,구분표!$A$3:$C$215,3,))</f>
        <v/>
      </c>
      <c r="D226" s="388"/>
      <c r="E226" s="324"/>
      <c r="F226" s="324"/>
      <c r="G226" s="389"/>
      <c r="H226" s="324"/>
      <c r="I226" s="390"/>
      <c r="J226" s="327"/>
      <c r="K226" s="327"/>
      <c r="L226" s="316">
        <f t="shared" ref="L226:L228" si="310">J226-K226</f>
        <v>0</v>
      </c>
      <c r="M226" s="216"/>
      <c r="N226" s="217"/>
      <c r="O226" s="218">
        <f t="shared" ref="O226:O228" si="311">J226+M226+N226</f>
        <v>0</v>
      </c>
      <c r="P226" s="350"/>
      <c r="Q226" s="273"/>
      <c r="R226" s="360">
        <f t="shared" ref="R226:R228" si="312">J226+P226+Q226</f>
        <v>0</v>
      </c>
      <c r="S226" s="220" t="str">
        <f t="shared" si="287"/>
        <v>X</v>
      </c>
      <c r="T226" s="328"/>
      <c r="U226" s="328"/>
      <c r="V226" s="254"/>
      <c r="W226" s="221"/>
      <c r="Y226" s="237"/>
      <c r="Z226" s="216">
        <f t="shared" si="288"/>
        <v>0</v>
      </c>
      <c r="AA226" s="216">
        <f t="shared" si="289"/>
        <v>0</v>
      </c>
      <c r="AB226" s="221" t="str">
        <f t="shared" si="290"/>
        <v>OK</v>
      </c>
      <c r="AD226" s="221"/>
      <c r="AE226" s="216">
        <f t="shared" si="291"/>
        <v>0</v>
      </c>
      <c r="AF226" s="216">
        <f t="shared" si="292"/>
        <v>0</v>
      </c>
      <c r="AG226" s="221" t="str">
        <f t="shared" si="293"/>
        <v>OK</v>
      </c>
      <c r="AI226" s="238"/>
      <c r="AK226" s="319" t="str">
        <f t="shared" si="294"/>
        <v/>
      </c>
      <c r="AL226" s="220" t="str">
        <f t="shared" ref="AL226:AL228" si="313">IF(Y226="","",IF(AND(Y226="도비",AI226="세입없음"),"OK",IF(AND(Y226&lt;&gt;"도비",AI226&lt;&gt;""),"OK","@@")))</f>
        <v/>
      </c>
      <c r="AN226" s="221" t="str">
        <f t="array" ref="AN226">IF(D226="","",INDEX(구분표!$I$2:$I$311, MATCH(1,(구분표!$E$2:$E$311='2추일출'!C226)*(구분표!$F$2:$F$311='2추일출'!D226)*(구분표!$G$2:$G$311='2추일출'!B226),0)))</f>
        <v/>
      </c>
      <c r="AP226" s="221"/>
    </row>
    <row r="227" spans="1:42" ht="79.5" hidden="1" customHeight="1">
      <c r="A227" s="264">
        <f>COUNTA($C$8:C227)-COUNTBLANK($C$8:C227)+9</f>
        <v>6</v>
      </c>
      <c r="B227" s="368" t="str">
        <f t="shared" si="295"/>
        <v/>
      </c>
      <c r="C227" s="367" t="str">
        <f>IF(D227="","",VLOOKUP(D227,구분표!$A$3:$C$215,3,))</f>
        <v/>
      </c>
      <c r="D227" s="388"/>
      <c r="E227" s="324"/>
      <c r="F227" s="324"/>
      <c r="G227" s="389"/>
      <c r="H227" s="324"/>
      <c r="I227" s="390"/>
      <c r="J227" s="327"/>
      <c r="K227" s="327"/>
      <c r="L227" s="316">
        <f t="shared" si="310"/>
        <v>0</v>
      </c>
      <c r="M227" s="216"/>
      <c r="N227" s="217"/>
      <c r="O227" s="218">
        <f t="shared" si="311"/>
        <v>0</v>
      </c>
      <c r="P227" s="350"/>
      <c r="Q227" s="273"/>
      <c r="R227" s="360">
        <f t="shared" si="312"/>
        <v>0</v>
      </c>
      <c r="S227" s="220" t="str">
        <f t="shared" si="287"/>
        <v>X</v>
      </c>
      <c r="T227" s="328"/>
      <c r="U227" s="328"/>
      <c r="V227" s="254"/>
      <c r="W227" s="221"/>
      <c r="Y227" s="237"/>
      <c r="Z227" s="216">
        <f t="shared" si="288"/>
        <v>0</v>
      </c>
      <c r="AA227" s="216">
        <f t="shared" si="289"/>
        <v>0</v>
      </c>
      <c r="AB227" s="221" t="str">
        <f t="shared" si="290"/>
        <v>OK</v>
      </c>
      <c r="AD227" s="221"/>
      <c r="AE227" s="216">
        <f t="shared" si="291"/>
        <v>0</v>
      </c>
      <c r="AF227" s="216">
        <f t="shared" si="292"/>
        <v>0</v>
      </c>
      <c r="AG227" s="221" t="str">
        <f t="shared" si="293"/>
        <v>OK</v>
      </c>
      <c r="AI227" s="238"/>
      <c r="AK227" s="319" t="str">
        <f t="shared" si="294"/>
        <v/>
      </c>
      <c r="AL227" s="220" t="str">
        <f t="shared" si="313"/>
        <v/>
      </c>
      <c r="AN227" s="221" t="str">
        <f t="array" ref="AN227">IF(D227="","",INDEX(구분표!$I$2:$I$311, MATCH(1,(구분표!$E$2:$E$311='2추일출'!C227)*(구분표!$F$2:$F$311='2추일출'!D227)*(구분표!$G$2:$G$311='2추일출'!B227),0)))</f>
        <v/>
      </c>
      <c r="AP227" s="221"/>
    </row>
    <row r="228" spans="1:42" ht="79.5" hidden="1" customHeight="1">
      <c r="A228" s="264">
        <f>COUNTA($C$8:C228)-COUNTBLANK($C$8:C228)+9</f>
        <v>6</v>
      </c>
      <c r="B228" s="368" t="str">
        <f t="shared" si="295"/>
        <v/>
      </c>
      <c r="C228" s="367" t="str">
        <f>IF(D228="","",VLOOKUP(D228,구분표!$A$3:$C$215,3,))</f>
        <v/>
      </c>
      <c r="D228" s="388"/>
      <c r="E228" s="324"/>
      <c r="F228" s="324"/>
      <c r="G228" s="389"/>
      <c r="H228" s="324"/>
      <c r="I228" s="390"/>
      <c r="J228" s="327"/>
      <c r="K228" s="327"/>
      <c r="L228" s="316">
        <f t="shared" si="310"/>
        <v>0</v>
      </c>
      <c r="M228" s="216"/>
      <c r="N228" s="217"/>
      <c r="O228" s="218">
        <f t="shared" si="311"/>
        <v>0</v>
      </c>
      <c r="P228" s="350"/>
      <c r="Q228" s="273"/>
      <c r="R228" s="360">
        <f t="shared" si="312"/>
        <v>0</v>
      </c>
      <c r="S228" s="220" t="str">
        <f t="shared" si="287"/>
        <v>X</v>
      </c>
      <c r="T228" s="328"/>
      <c r="U228" s="328"/>
      <c r="V228" s="254"/>
      <c r="W228" s="221"/>
      <c r="Y228" s="237"/>
      <c r="Z228" s="216">
        <f t="shared" si="288"/>
        <v>0</v>
      </c>
      <c r="AA228" s="216">
        <f t="shared" si="289"/>
        <v>0</v>
      </c>
      <c r="AB228" s="221" t="str">
        <f t="shared" si="290"/>
        <v>OK</v>
      </c>
      <c r="AD228" s="221"/>
      <c r="AE228" s="216">
        <f t="shared" si="291"/>
        <v>0</v>
      </c>
      <c r="AF228" s="216">
        <f t="shared" si="292"/>
        <v>0</v>
      </c>
      <c r="AG228" s="221" t="str">
        <f t="shared" si="293"/>
        <v>OK</v>
      </c>
      <c r="AI228" s="238"/>
      <c r="AK228" s="319" t="str">
        <f t="shared" si="294"/>
        <v/>
      </c>
      <c r="AL228" s="220" t="str">
        <f t="shared" si="313"/>
        <v/>
      </c>
      <c r="AN228" s="221" t="str">
        <f t="array" ref="AN228">IF(D228="","",INDEX(구분표!$I$2:$I$311, MATCH(1,(구분표!$E$2:$E$311='2추일출'!C228)*(구분표!$F$2:$F$311='2추일출'!D228)*(구분표!$G$2:$G$311='2추일출'!B228),0)))</f>
        <v/>
      </c>
      <c r="AP228" s="221"/>
    </row>
    <row r="229" spans="1:42" ht="79.5" hidden="1" customHeight="1">
      <c r="A229" s="264">
        <f>COUNTA($C$8:C229)-COUNTBLANK($C$8:C229)+9</f>
        <v>6</v>
      </c>
      <c r="B229" s="368" t="str">
        <f t="shared" si="295"/>
        <v/>
      </c>
      <c r="C229" s="367" t="str">
        <f>IF(D229="","",VLOOKUP(D229,구분표!$A$3:$C$215,3,))</f>
        <v/>
      </c>
      <c r="D229" s="388"/>
      <c r="E229" s="324"/>
      <c r="F229" s="324"/>
      <c r="G229" s="389"/>
      <c r="H229" s="324"/>
      <c r="I229" s="390"/>
      <c r="J229" s="327"/>
      <c r="K229" s="327"/>
      <c r="L229" s="316">
        <f t="shared" si="306"/>
        <v>0</v>
      </c>
      <c r="M229" s="216"/>
      <c r="N229" s="217"/>
      <c r="O229" s="218">
        <f t="shared" si="307"/>
        <v>0</v>
      </c>
      <c r="P229" s="350"/>
      <c r="Q229" s="273"/>
      <c r="R229" s="360">
        <f t="shared" si="308"/>
        <v>0</v>
      </c>
      <c r="S229" s="220" t="str">
        <f t="shared" si="287"/>
        <v>X</v>
      </c>
      <c r="T229" s="328"/>
      <c r="U229" s="328"/>
      <c r="V229" s="254"/>
      <c r="W229" s="221"/>
      <c r="Y229" s="237"/>
      <c r="Z229" s="216">
        <f t="shared" si="288"/>
        <v>0</v>
      </c>
      <c r="AA229" s="216">
        <f t="shared" si="289"/>
        <v>0</v>
      </c>
      <c r="AB229" s="221" t="str">
        <f t="shared" si="290"/>
        <v>OK</v>
      </c>
      <c r="AD229" s="221"/>
      <c r="AE229" s="216">
        <f t="shared" si="291"/>
        <v>0</v>
      </c>
      <c r="AF229" s="216">
        <f t="shared" si="292"/>
        <v>0</v>
      </c>
      <c r="AG229" s="221" t="str">
        <f t="shared" si="293"/>
        <v>OK</v>
      </c>
      <c r="AI229" s="238"/>
      <c r="AK229" s="319" t="str">
        <f t="shared" si="294"/>
        <v/>
      </c>
      <c r="AL229" s="220" t="str">
        <f t="shared" si="309"/>
        <v/>
      </c>
      <c r="AN229" s="221" t="str">
        <f t="array" ref="AN229">IF(D229="","",INDEX(구분표!$I$2:$I$311, MATCH(1,(구분표!$E$2:$E$311='2추일출'!C229)*(구분표!$F$2:$F$311='2추일출'!D229)*(구분표!$G$2:$G$311='2추일출'!B229),0)))</f>
        <v/>
      </c>
      <c r="AP229" s="221"/>
    </row>
    <row r="230" spans="1:42" ht="79.5" hidden="1" customHeight="1">
      <c r="A230" s="264">
        <f>COUNTA($C$8:C230)-COUNTBLANK($C$8:C230)+9</f>
        <v>6</v>
      </c>
      <c r="B230" s="368" t="str">
        <f t="shared" si="295"/>
        <v/>
      </c>
      <c r="C230" s="367" t="str">
        <f>IF(D230="","",VLOOKUP(D230,구분표!$A$3:$C$215,3,))</f>
        <v/>
      </c>
      <c r="D230" s="388"/>
      <c r="E230" s="324"/>
      <c r="F230" s="324"/>
      <c r="G230" s="389"/>
      <c r="H230" s="324"/>
      <c r="I230" s="390"/>
      <c r="J230" s="327"/>
      <c r="K230" s="327"/>
      <c r="L230" s="316">
        <f t="shared" si="298"/>
        <v>0</v>
      </c>
      <c r="M230" s="216"/>
      <c r="N230" s="217"/>
      <c r="O230" s="218">
        <f t="shared" si="299"/>
        <v>0</v>
      </c>
      <c r="P230" s="350"/>
      <c r="Q230" s="273"/>
      <c r="R230" s="360">
        <f t="shared" si="300"/>
        <v>0</v>
      </c>
      <c r="S230" s="220" t="str">
        <f t="shared" si="287"/>
        <v>X</v>
      </c>
      <c r="T230" s="328"/>
      <c r="U230" s="328"/>
      <c r="V230" s="254"/>
      <c r="W230" s="221"/>
      <c r="Y230" s="237"/>
      <c r="Z230" s="216">
        <f t="shared" si="288"/>
        <v>0</v>
      </c>
      <c r="AA230" s="216">
        <f t="shared" si="289"/>
        <v>0</v>
      </c>
      <c r="AB230" s="221" t="str">
        <f t="shared" si="290"/>
        <v>OK</v>
      </c>
      <c r="AD230" s="221"/>
      <c r="AE230" s="216">
        <f t="shared" si="291"/>
        <v>0</v>
      </c>
      <c r="AF230" s="216">
        <f t="shared" si="292"/>
        <v>0</v>
      </c>
      <c r="AG230" s="221" t="str">
        <f t="shared" si="293"/>
        <v>OK</v>
      </c>
      <c r="AI230" s="238"/>
      <c r="AK230" s="319" t="str">
        <f t="shared" si="294"/>
        <v/>
      </c>
      <c r="AL230" s="220" t="str">
        <f t="shared" si="301"/>
        <v/>
      </c>
      <c r="AN230" s="221" t="str">
        <f t="array" ref="AN230">IF(D230="","",INDEX(구분표!$I$2:$I$311, MATCH(1,(구분표!$E$2:$E$311='2추일출'!C230)*(구분표!$F$2:$F$311='2추일출'!D230)*(구분표!$G$2:$G$311='2추일출'!B230),0)))</f>
        <v/>
      </c>
      <c r="AP230" s="221"/>
    </row>
    <row r="231" spans="1:42" ht="79.5" hidden="1" customHeight="1">
      <c r="A231" s="264">
        <f>COUNTA($C$8:C231)-COUNTBLANK($C$8:C231)+9</f>
        <v>6</v>
      </c>
      <c r="B231" s="368" t="str">
        <f t="shared" si="295"/>
        <v/>
      </c>
      <c r="C231" s="367" t="str">
        <f>IF(D231="","",VLOOKUP(D231,구분표!$A$3:$C$215,3,))</f>
        <v/>
      </c>
      <c r="D231" s="388"/>
      <c r="E231" s="324"/>
      <c r="F231" s="324"/>
      <c r="G231" s="389"/>
      <c r="H231" s="324"/>
      <c r="I231" s="390"/>
      <c r="J231" s="327"/>
      <c r="K231" s="327"/>
      <c r="L231" s="316">
        <f t="shared" si="296"/>
        <v>0</v>
      </c>
      <c r="M231" s="216"/>
      <c r="N231" s="217"/>
      <c r="O231" s="218">
        <f t="shared" si="211"/>
        <v>0</v>
      </c>
      <c r="P231" s="350"/>
      <c r="Q231" s="273"/>
      <c r="R231" s="360">
        <f t="shared" si="212"/>
        <v>0</v>
      </c>
      <c r="S231" s="220" t="str">
        <f t="shared" si="287"/>
        <v>X</v>
      </c>
      <c r="T231" s="328"/>
      <c r="U231" s="328"/>
      <c r="V231" s="254"/>
      <c r="W231" s="221"/>
      <c r="Y231" s="237"/>
      <c r="Z231" s="216">
        <f t="shared" si="288"/>
        <v>0</v>
      </c>
      <c r="AA231" s="216">
        <f t="shared" si="289"/>
        <v>0</v>
      </c>
      <c r="AB231" s="221" t="str">
        <f t="shared" si="290"/>
        <v>OK</v>
      </c>
      <c r="AD231" s="221"/>
      <c r="AE231" s="216">
        <f t="shared" si="291"/>
        <v>0</v>
      </c>
      <c r="AF231" s="216">
        <f t="shared" si="292"/>
        <v>0</v>
      </c>
      <c r="AG231" s="221" t="str">
        <f t="shared" si="293"/>
        <v>OK</v>
      </c>
      <c r="AI231" s="238"/>
      <c r="AK231" s="319" t="str">
        <f t="shared" si="294"/>
        <v/>
      </c>
      <c r="AL231" s="220" t="str">
        <f t="shared" si="297"/>
        <v/>
      </c>
      <c r="AN231" s="221" t="str">
        <f t="array" ref="AN231">IF(D231="","",INDEX(구분표!$I$2:$I$311, MATCH(1,(구분표!$E$2:$E$311='2추일출'!C231)*(구분표!$F$2:$F$311='2추일출'!D231)*(구분표!$G$2:$G$311='2추일출'!B231),0)))</f>
        <v/>
      </c>
      <c r="AP231" s="221"/>
    </row>
    <row r="232" spans="1:42" ht="79.5" hidden="1" customHeight="1">
      <c r="A232" s="264">
        <f>COUNTA($C$8:C232)-COUNTBLANK($C$8:C232)+9</f>
        <v>6</v>
      </c>
      <c r="B232" s="368" t="str">
        <f t="shared" si="295"/>
        <v/>
      </c>
      <c r="C232" s="367" t="str">
        <f>IF(D232="","",VLOOKUP(D232,구분표!$A$3:$C$215,3,))</f>
        <v/>
      </c>
      <c r="D232" s="388"/>
      <c r="E232" s="324"/>
      <c r="F232" s="324"/>
      <c r="G232" s="389"/>
      <c r="H232" s="324"/>
      <c r="I232" s="390"/>
      <c r="J232" s="327"/>
      <c r="K232" s="327"/>
      <c r="L232" s="316">
        <f t="shared" si="296"/>
        <v>0</v>
      </c>
      <c r="M232" s="216"/>
      <c r="N232" s="217"/>
      <c r="O232" s="218">
        <f t="shared" si="211"/>
        <v>0</v>
      </c>
      <c r="P232" s="350"/>
      <c r="Q232" s="273"/>
      <c r="R232" s="360">
        <f t="shared" si="212"/>
        <v>0</v>
      </c>
      <c r="S232" s="220" t="str">
        <f t="shared" si="287"/>
        <v>X</v>
      </c>
      <c r="T232" s="328"/>
      <c r="U232" s="328"/>
      <c r="V232" s="254"/>
      <c r="W232" s="221"/>
      <c r="Y232" s="237"/>
      <c r="Z232" s="216">
        <f t="shared" si="288"/>
        <v>0</v>
      </c>
      <c r="AA232" s="216">
        <f t="shared" si="289"/>
        <v>0</v>
      </c>
      <c r="AB232" s="221" t="str">
        <f t="shared" si="290"/>
        <v>OK</v>
      </c>
      <c r="AD232" s="221"/>
      <c r="AE232" s="216">
        <f t="shared" si="291"/>
        <v>0</v>
      </c>
      <c r="AF232" s="216">
        <f t="shared" si="292"/>
        <v>0</v>
      </c>
      <c r="AG232" s="221" t="str">
        <f t="shared" si="293"/>
        <v>OK</v>
      </c>
      <c r="AI232" s="238"/>
      <c r="AK232" s="319" t="str">
        <f t="shared" si="294"/>
        <v/>
      </c>
      <c r="AL232" s="220" t="str">
        <f t="shared" si="297"/>
        <v/>
      </c>
      <c r="AN232" s="221" t="str">
        <f t="array" ref="AN232">IF(D232="","",INDEX(구분표!$I$2:$I$311, MATCH(1,(구분표!$E$2:$E$311='2추일출'!C232)*(구분표!$F$2:$F$311='2추일출'!D232)*(구분표!$G$2:$G$311='2추일출'!B232),0)))</f>
        <v/>
      </c>
      <c r="AP232" s="221"/>
    </row>
    <row r="233" spans="1:42" ht="79.5" hidden="1" customHeight="1">
      <c r="A233" s="264">
        <f>COUNTA($C$8:C233)-COUNTBLANK($C$8:C233)+9</f>
        <v>6</v>
      </c>
      <c r="B233" s="368" t="str">
        <f t="shared" si="295"/>
        <v/>
      </c>
      <c r="C233" s="367" t="str">
        <f>IF(D233="","",VLOOKUP(D233,구분표!$A$3:$C$215,3,))</f>
        <v/>
      </c>
      <c r="D233" s="388"/>
      <c r="E233" s="324"/>
      <c r="F233" s="324"/>
      <c r="G233" s="389"/>
      <c r="H233" s="324"/>
      <c r="I233" s="390"/>
      <c r="J233" s="327"/>
      <c r="K233" s="327"/>
      <c r="L233" s="316">
        <f t="shared" si="296"/>
        <v>0</v>
      </c>
      <c r="M233" s="216"/>
      <c r="N233" s="217"/>
      <c r="O233" s="218">
        <f t="shared" si="211"/>
        <v>0</v>
      </c>
      <c r="P233" s="350"/>
      <c r="Q233" s="273"/>
      <c r="R233" s="360">
        <f t="shared" si="212"/>
        <v>0</v>
      </c>
      <c r="S233" s="220" t="str">
        <f t="shared" si="287"/>
        <v>X</v>
      </c>
      <c r="T233" s="220"/>
      <c r="U233" s="220"/>
      <c r="V233" s="254"/>
      <c r="W233" s="221"/>
      <c r="Y233" s="237"/>
      <c r="Z233" s="216">
        <f t="shared" si="288"/>
        <v>0</v>
      </c>
      <c r="AA233" s="216">
        <f t="shared" si="289"/>
        <v>0</v>
      </c>
      <c r="AB233" s="221" t="str">
        <f t="shared" si="290"/>
        <v>OK</v>
      </c>
      <c r="AD233" s="221"/>
      <c r="AE233" s="216">
        <f t="shared" si="291"/>
        <v>0</v>
      </c>
      <c r="AF233" s="216">
        <f t="shared" si="292"/>
        <v>0</v>
      </c>
      <c r="AG233" s="221" t="str">
        <f t="shared" si="293"/>
        <v>OK</v>
      </c>
      <c r="AI233" s="238"/>
      <c r="AK233" s="228" t="str">
        <f t="shared" si="294"/>
        <v/>
      </c>
      <c r="AL233" s="220" t="str">
        <f t="shared" si="192"/>
        <v/>
      </c>
      <c r="AN233" s="221" t="str">
        <f t="array" ref="AN233">IF(D233="","",INDEX(구분표!$I$2:$I$311, MATCH(1,(구분표!$E$2:$E$311='2추일출'!C233)*(구분표!$F$2:$F$311='2추일출'!D233)*(구분표!$G$2:$G$311='2추일출'!B233),0)))</f>
        <v/>
      </c>
      <c r="AP233" s="221"/>
    </row>
    <row r="234" spans="1:42" ht="79.5" hidden="1" customHeight="1">
      <c r="A234" s="264">
        <f>COUNTA($C$8:C234)-COUNTBLANK($C$8:C234)+9</f>
        <v>6</v>
      </c>
      <c r="B234" s="368" t="str">
        <f t="shared" si="295"/>
        <v/>
      </c>
      <c r="C234" s="367" t="str">
        <f>IF(D234="","",VLOOKUP(D234,구분표!$A$3:$C$215,3,))</f>
        <v/>
      </c>
      <c r="D234" s="388"/>
      <c r="E234" s="324"/>
      <c r="F234" s="324"/>
      <c r="G234" s="389"/>
      <c r="H234" s="324"/>
      <c r="I234" s="390"/>
      <c r="J234" s="327"/>
      <c r="K234" s="327"/>
      <c r="L234" s="316">
        <f t="shared" si="296"/>
        <v>0</v>
      </c>
      <c r="M234" s="216"/>
      <c r="N234" s="217"/>
      <c r="O234" s="218">
        <f t="shared" si="211"/>
        <v>0</v>
      </c>
      <c r="P234" s="350"/>
      <c r="Q234" s="273"/>
      <c r="R234" s="360">
        <f t="shared" si="212"/>
        <v>0</v>
      </c>
      <c r="S234" s="220" t="str">
        <f t="shared" si="287"/>
        <v>X</v>
      </c>
      <c r="T234" s="220"/>
      <c r="U234" s="220"/>
      <c r="V234" s="254"/>
      <c r="W234" s="221"/>
      <c r="Y234" s="237"/>
      <c r="Z234" s="216">
        <f t="shared" si="288"/>
        <v>0</v>
      </c>
      <c r="AA234" s="216">
        <f t="shared" si="289"/>
        <v>0</v>
      </c>
      <c r="AB234" s="221" t="str">
        <f t="shared" si="290"/>
        <v>OK</v>
      </c>
      <c r="AD234" s="221"/>
      <c r="AE234" s="216">
        <f t="shared" si="291"/>
        <v>0</v>
      </c>
      <c r="AF234" s="216">
        <f t="shared" si="292"/>
        <v>0</v>
      </c>
      <c r="AG234" s="221" t="str">
        <f t="shared" si="293"/>
        <v>OK</v>
      </c>
      <c r="AI234" s="238"/>
      <c r="AK234" s="319" t="str">
        <f t="shared" si="294"/>
        <v/>
      </c>
      <c r="AL234" s="220" t="str">
        <f t="shared" ref="AL234:AL237" si="314">IF(Y234="","",IF(AND(Y234="도비",AI234="세입없음"),"OK",IF(AND(Y234&lt;&gt;"도비",AI234&lt;&gt;""),"OK","@@")))</f>
        <v/>
      </c>
      <c r="AN234" s="221" t="str">
        <f t="array" ref="AN234">IF(D234="","",INDEX(구분표!$I$2:$I$311, MATCH(1,(구분표!$E$2:$E$311='2추일출'!C234)*(구분표!$F$2:$F$311='2추일출'!D234)*(구분표!$G$2:$G$311='2추일출'!B234),0)))</f>
        <v/>
      </c>
      <c r="AP234" s="221"/>
    </row>
    <row r="235" spans="1:42" ht="79.5" hidden="1" customHeight="1">
      <c r="A235" s="264">
        <f>COUNTA($C$8:C235)-COUNTBLANK($C$8:C235)+9</f>
        <v>6</v>
      </c>
      <c r="B235" s="368" t="str">
        <f t="shared" si="295"/>
        <v/>
      </c>
      <c r="C235" s="367" t="str">
        <f>IF(D235="","",VLOOKUP(D235,구분표!$A$3:$C$215,3,))</f>
        <v/>
      </c>
      <c r="D235" s="388"/>
      <c r="E235" s="324"/>
      <c r="F235" s="324"/>
      <c r="G235" s="389"/>
      <c r="H235" s="324"/>
      <c r="I235" s="390"/>
      <c r="J235" s="327"/>
      <c r="K235" s="327"/>
      <c r="L235" s="316">
        <f t="shared" si="296"/>
        <v>0</v>
      </c>
      <c r="M235" s="216"/>
      <c r="N235" s="217"/>
      <c r="O235" s="218">
        <f t="shared" si="211"/>
        <v>0</v>
      </c>
      <c r="P235" s="350"/>
      <c r="Q235" s="273"/>
      <c r="R235" s="360">
        <f t="shared" si="212"/>
        <v>0</v>
      </c>
      <c r="S235" s="220" t="str">
        <f t="shared" si="287"/>
        <v>X</v>
      </c>
      <c r="T235" s="220"/>
      <c r="U235" s="220"/>
      <c r="V235" s="254"/>
      <c r="W235" s="221"/>
      <c r="Y235" s="237"/>
      <c r="Z235" s="216">
        <f t="shared" si="288"/>
        <v>0</v>
      </c>
      <c r="AA235" s="216">
        <f t="shared" si="289"/>
        <v>0</v>
      </c>
      <c r="AB235" s="221" t="str">
        <f t="shared" si="290"/>
        <v>OK</v>
      </c>
      <c r="AD235" s="221"/>
      <c r="AE235" s="216">
        <f t="shared" si="291"/>
        <v>0</v>
      </c>
      <c r="AF235" s="216">
        <f t="shared" si="292"/>
        <v>0</v>
      </c>
      <c r="AG235" s="221" t="str">
        <f t="shared" si="293"/>
        <v>OK</v>
      </c>
      <c r="AI235" s="238"/>
      <c r="AK235" s="319" t="str">
        <f t="shared" si="294"/>
        <v/>
      </c>
      <c r="AL235" s="220" t="str">
        <f t="shared" si="314"/>
        <v/>
      </c>
      <c r="AN235" s="221" t="str">
        <f t="array" ref="AN235">IF(D235="","",INDEX(구분표!$I$2:$I$311, MATCH(1,(구분표!$E$2:$E$311='2추일출'!C235)*(구분표!$F$2:$F$311='2추일출'!D235)*(구분표!$G$2:$G$311='2추일출'!B235),0)))</f>
        <v/>
      </c>
      <c r="AP235" s="221"/>
    </row>
    <row r="236" spans="1:42" ht="79.5" hidden="1" customHeight="1">
      <c r="A236" s="264">
        <f>COUNTA($C$8:C236)-COUNTBLANK($C$8:C236)+9</f>
        <v>6</v>
      </c>
      <c r="B236" s="368" t="str">
        <f t="shared" si="295"/>
        <v/>
      </c>
      <c r="C236" s="367" t="str">
        <f>IF(D236="","",VLOOKUP(D236,구분표!$A$3:$C$215,3,))</f>
        <v/>
      </c>
      <c r="D236" s="388"/>
      <c r="E236" s="324"/>
      <c r="F236" s="324"/>
      <c r="G236" s="389"/>
      <c r="H236" s="324"/>
      <c r="I236" s="390"/>
      <c r="J236" s="327"/>
      <c r="K236" s="327"/>
      <c r="L236" s="316">
        <f t="shared" si="296"/>
        <v>0</v>
      </c>
      <c r="M236" s="216"/>
      <c r="N236" s="217"/>
      <c r="O236" s="218">
        <f t="shared" si="211"/>
        <v>0</v>
      </c>
      <c r="P236" s="350"/>
      <c r="Q236" s="273"/>
      <c r="R236" s="360">
        <f t="shared" si="212"/>
        <v>0</v>
      </c>
      <c r="S236" s="220" t="str">
        <f t="shared" si="287"/>
        <v>X</v>
      </c>
      <c r="T236" s="220"/>
      <c r="U236" s="220"/>
      <c r="V236" s="254"/>
      <c r="W236" s="221"/>
      <c r="Y236" s="237"/>
      <c r="Z236" s="216">
        <f t="shared" si="288"/>
        <v>0</v>
      </c>
      <c r="AA236" s="216">
        <f t="shared" si="289"/>
        <v>0</v>
      </c>
      <c r="AB236" s="221" t="str">
        <f t="shared" si="290"/>
        <v>OK</v>
      </c>
      <c r="AD236" s="221"/>
      <c r="AE236" s="216">
        <f t="shared" si="291"/>
        <v>0</v>
      </c>
      <c r="AF236" s="216">
        <f t="shared" si="292"/>
        <v>0</v>
      </c>
      <c r="AG236" s="221" t="str">
        <f t="shared" si="293"/>
        <v>OK</v>
      </c>
      <c r="AI236" s="238"/>
      <c r="AK236" s="319" t="str">
        <f t="shared" si="294"/>
        <v/>
      </c>
      <c r="AL236" s="220" t="str">
        <f t="shared" si="314"/>
        <v/>
      </c>
      <c r="AN236" s="221" t="str">
        <f t="array" ref="AN236">IF(D236="","",INDEX(구분표!$I$2:$I$311, MATCH(1,(구분표!$E$2:$E$311='2추일출'!C236)*(구분표!$F$2:$F$311='2추일출'!D236)*(구분표!$G$2:$G$311='2추일출'!B236),0)))</f>
        <v/>
      </c>
      <c r="AP236" s="221"/>
    </row>
    <row r="237" spans="1:42" ht="79.5" hidden="1" customHeight="1">
      <c r="A237" s="264">
        <f>COUNTA($C$8:C237)-COUNTBLANK($C$8:C237)+9</f>
        <v>6</v>
      </c>
      <c r="B237" s="368" t="str">
        <f t="shared" si="295"/>
        <v/>
      </c>
      <c r="C237" s="367" t="str">
        <f>IF(D237="","",VLOOKUP(D237,구분표!$A$3:$C$215,3,))</f>
        <v/>
      </c>
      <c r="D237" s="388"/>
      <c r="E237" s="324"/>
      <c r="F237" s="324"/>
      <c r="G237" s="389"/>
      <c r="H237" s="324"/>
      <c r="I237" s="390"/>
      <c r="J237" s="327"/>
      <c r="K237" s="327"/>
      <c r="L237" s="316">
        <f t="shared" si="296"/>
        <v>0</v>
      </c>
      <c r="M237" s="216"/>
      <c r="N237" s="217"/>
      <c r="O237" s="218">
        <f t="shared" si="211"/>
        <v>0</v>
      </c>
      <c r="P237" s="350"/>
      <c r="Q237" s="273"/>
      <c r="R237" s="360">
        <f t="shared" si="212"/>
        <v>0</v>
      </c>
      <c r="S237" s="220" t="str">
        <f t="shared" si="287"/>
        <v>X</v>
      </c>
      <c r="T237" s="220"/>
      <c r="U237" s="220"/>
      <c r="V237" s="254"/>
      <c r="W237" s="221"/>
      <c r="Y237" s="237"/>
      <c r="Z237" s="216">
        <f t="shared" si="288"/>
        <v>0</v>
      </c>
      <c r="AA237" s="216">
        <f t="shared" si="289"/>
        <v>0</v>
      </c>
      <c r="AB237" s="221" t="str">
        <f t="shared" si="290"/>
        <v>OK</v>
      </c>
      <c r="AD237" s="221"/>
      <c r="AE237" s="216">
        <f t="shared" si="291"/>
        <v>0</v>
      </c>
      <c r="AF237" s="216">
        <f t="shared" si="292"/>
        <v>0</v>
      </c>
      <c r="AG237" s="221" t="str">
        <f t="shared" si="293"/>
        <v>OK</v>
      </c>
      <c r="AI237" s="238"/>
      <c r="AK237" s="319" t="str">
        <f t="shared" si="294"/>
        <v/>
      </c>
      <c r="AL237" s="220" t="str">
        <f t="shared" si="314"/>
        <v/>
      </c>
      <c r="AN237" s="221" t="str">
        <f t="array" ref="AN237">IF(D237="","",INDEX(구분표!$I$2:$I$311, MATCH(1,(구분표!$E$2:$E$311='2추일출'!C237)*(구분표!$F$2:$F$311='2추일출'!D237)*(구분표!$G$2:$G$311='2추일출'!B237),0)))</f>
        <v/>
      </c>
      <c r="AP237" s="221"/>
    </row>
    <row r="238" spans="1:42" ht="79.5" hidden="1" customHeight="1" thickBot="1">
      <c r="A238" s="264">
        <f>COUNTA($C$8:C238)-COUNTBLANK($C$8:C238)+9</f>
        <v>6</v>
      </c>
      <c r="B238" s="368" t="str">
        <f t="shared" si="295"/>
        <v/>
      </c>
      <c r="C238" s="367" t="str">
        <f>IF(D238="","",VLOOKUP(D238,구분표!$A$3:$C$215,3,))</f>
        <v/>
      </c>
      <c r="D238" s="393"/>
      <c r="E238" s="371"/>
      <c r="F238" s="371"/>
      <c r="G238" s="394"/>
      <c r="H238" s="371"/>
      <c r="I238" s="395"/>
      <c r="J238" s="327"/>
      <c r="K238" s="327"/>
      <c r="L238" s="316">
        <f t="shared" si="200"/>
        <v>0</v>
      </c>
      <c r="M238" s="248"/>
      <c r="N238" s="252"/>
      <c r="O238" s="218">
        <f t="shared" si="211"/>
        <v>0</v>
      </c>
      <c r="P238" s="352"/>
      <c r="Q238" s="361"/>
      <c r="R238" s="362">
        <f t="shared" si="212"/>
        <v>0</v>
      </c>
      <c r="S238" s="220" t="str">
        <f t="shared" si="287"/>
        <v>X</v>
      </c>
      <c r="T238" s="249"/>
      <c r="U238" s="249"/>
      <c r="V238" s="266"/>
      <c r="W238" s="221"/>
      <c r="Y238" s="237"/>
      <c r="Z238" s="216">
        <f>IF($Y238&lt;&gt;"도비",IF($W238="국도비","직접입력",SUM($M238:$N238)),)</f>
        <v>0</v>
      </c>
      <c r="AA238" s="216">
        <f>IF($Y238="도비",SUM($M238:$N238),IF($W238="국도비","직접입력",SUM($M238:$N238)-$Z238))</f>
        <v>0</v>
      </c>
      <c r="AB238" s="221" t="str">
        <f t="shared" si="290"/>
        <v>OK</v>
      </c>
      <c r="AD238" s="221"/>
      <c r="AE238" s="216">
        <f t="shared" si="291"/>
        <v>0</v>
      </c>
      <c r="AF238" s="216">
        <f t="shared" ref="AF238" si="315">IF($Y238="도비",SUM(P238:Q238),IF($W238="국도비","직접입력",SUM(P238:Q238)-AE238))</f>
        <v>0</v>
      </c>
      <c r="AG238" s="221" t="str">
        <f t="shared" ref="AG238" si="316">IF(SUM(P238:Q238)=SUM(AE238:AF238),"OK","검토")</f>
        <v>OK</v>
      </c>
      <c r="AI238" s="238"/>
      <c r="AK238" s="228" t="str">
        <f t="shared" si="294"/>
        <v/>
      </c>
      <c r="AL238" s="220" t="str">
        <f t="shared" ref="AL238" si="317">IF(Y238="","",IF(AND(Y238="도비",AI238="세입없음"),"OK",IF(AND(Y238&lt;&gt;"도비",AI238&lt;&gt;""),"OK","@@")))</f>
        <v/>
      </c>
      <c r="AN238" s="221" t="str">
        <f t="array" ref="AN238">IF(D238="","",INDEX(구분표!$I$2:$I$311, MATCH(1,(구분표!$E$2:$E$311='2추일출'!C238)*(구분표!$F$2:$F$311='2추일출'!D238)*(구분표!$G$2:$G$311='2추일출'!B238),0)))</f>
        <v/>
      </c>
      <c r="AP238" s="221"/>
    </row>
    <row r="239" spans="1:42" ht="79.5" customHeight="1"/>
  </sheetData>
  <sheetProtection formatCells="0" autoFilter="0"/>
  <autoFilter ref="A6:AQ238"/>
  <mergeCells count="30"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5">
    <dataValidation type="list" allowBlank="1" showInputMessage="1" showErrorMessage="1" sqref="Y7:Y238 AD7:AD238">
      <formula1>"도비,국비,지특,기금,특교"</formula1>
    </dataValidation>
    <dataValidation type="list" allowBlank="1" showInputMessage="1" showErrorMessage="1" sqref="W7:W238">
      <formula1>"도비,국도비"</formula1>
    </dataValidation>
    <dataValidation type="list" allowBlank="1" showInputMessage="1" showErrorMessage="1" sqref="F6:F238">
      <formula1>"일반,연정"</formula1>
    </dataValidation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E8:E238">
      <formula1>"본예산,1회추경,2회추경,신규"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7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Q8" sqref="Q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631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P2" s="160"/>
      <c r="X2" s="36" t="s">
        <v>446</v>
      </c>
      <c r="AC2" s="36" t="s">
        <v>446</v>
      </c>
    </row>
    <row r="3" spans="1:45" ht="20.25" customHeight="1" thickBot="1">
      <c r="K3" s="34"/>
      <c r="L3" s="34"/>
      <c r="N3" s="34"/>
      <c r="O3" s="34"/>
      <c r="P3" s="257">
        <f>P6-J6</f>
        <v>0</v>
      </c>
      <c r="T3" s="14" t="s">
        <v>419</v>
      </c>
      <c r="X3" s="40" t="str">
        <f>IF(X6='2추특출'!Z6,"OK","@@")</f>
        <v>OK</v>
      </c>
      <c r="Y3" s="40" t="str">
        <f>IF(Y6='2추특출'!AA6,"OK","@@")</f>
        <v>OK</v>
      </c>
      <c r="Z3" s="40" t="str">
        <f>IF(COUNTIF(Z6:Z16,"검토")&gt;0,"@@","OK")</f>
        <v>OK</v>
      </c>
      <c r="AC3" s="40" t="str">
        <f>IF(AC6='2추특출'!AE6,"OK","@@")</f>
        <v>OK</v>
      </c>
      <c r="AE3" s="40" t="str">
        <f>IF(COUNTIF(AE6:AE16,"검토")&gt;0,"@@","OK")</f>
        <v>OK</v>
      </c>
    </row>
    <row r="4" spans="1:45" s="282" customFormat="1" ht="30" customHeight="1">
      <c r="A4" s="470" t="s">
        <v>410</v>
      </c>
      <c r="B4" s="472" t="s">
        <v>411</v>
      </c>
      <c r="C4" s="474" t="s">
        <v>412</v>
      </c>
      <c r="D4" s="476" t="s">
        <v>418</v>
      </c>
      <c r="E4" s="477" t="s">
        <v>413</v>
      </c>
      <c r="F4" s="476" t="s">
        <v>574</v>
      </c>
      <c r="G4" s="468" t="s">
        <v>577</v>
      </c>
      <c r="H4" s="446" t="s">
        <v>629</v>
      </c>
      <c r="I4" s="446" t="s">
        <v>613</v>
      </c>
      <c r="J4" s="428" t="s">
        <v>630</v>
      </c>
      <c r="K4" s="439" t="s">
        <v>614</v>
      </c>
      <c r="L4" s="440"/>
      <c r="M4" s="441" t="s">
        <v>619</v>
      </c>
      <c r="N4" s="458" t="s">
        <v>615</v>
      </c>
      <c r="O4" s="459"/>
      <c r="P4" s="449" t="s">
        <v>620</v>
      </c>
      <c r="Q4" s="481" t="s">
        <v>417</v>
      </c>
      <c r="R4" s="422" t="s">
        <v>616</v>
      </c>
      <c r="S4" s="422" t="s">
        <v>617</v>
      </c>
      <c r="T4" s="481" t="s">
        <v>621</v>
      </c>
      <c r="U4" s="483" t="s">
        <v>420</v>
      </c>
      <c r="V4" s="281"/>
      <c r="W4" s="484" t="s">
        <v>421</v>
      </c>
      <c r="X4" s="485" t="s">
        <v>422</v>
      </c>
      <c r="Y4" s="485"/>
      <c r="Z4" s="485"/>
      <c r="AB4" s="486" t="s">
        <v>421</v>
      </c>
      <c r="AC4" s="480" t="s">
        <v>426</v>
      </c>
      <c r="AD4" s="480"/>
      <c r="AE4" s="480"/>
      <c r="AG4" s="486" t="s">
        <v>427</v>
      </c>
      <c r="AI4" s="488" t="s">
        <v>428</v>
      </c>
      <c r="AK4" s="488" t="s">
        <v>429</v>
      </c>
      <c r="AM4" s="485" t="s">
        <v>430</v>
      </c>
      <c r="AN4" s="485"/>
      <c r="AO4" s="485"/>
      <c r="AQ4" s="480" t="s">
        <v>433</v>
      </c>
      <c r="AR4" s="480"/>
      <c r="AS4" s="480"/>
    </row>
    <row r="5" spans="1:45" s="282" customFormat="1" ht="18" customHeight="1">
      <c r="A5" s="471"/>
      <c r="B5" s="473"/>
      <c r="C5" s="475"/>
      <c r="D5" s="469"/>
      <c r="E5" s="478"/>
      <c r="F5" s="479"/>
      <c r="G5" s="469"/>
      <c r="H5" s="447"/>
      <c r="I5" s="448"/>
      <c r="J5" s="429"/>
      <c r="K5" s="318" t="s">
        <v>414</v>
      </c>
      <c r="L5" s="318" t="s">
        <v>415</v>
      </c>
      <c r="M5" s="442"/>
      <c r="N5" s="333" t="s">
        <v>414</v>
      </c>
      <c r="O5" s="314" t="s">
        <v>415</v>
      </c>
      <c r="P5" s="450"/>
      <c r="Q5" s="482"/>
      <c r="R5" s="487"/>
      <c r="S5" s="487"/>
      <c r="T5" s="482"/>
      <c r="U5" s="484"/>
      <c r="V5" s="281"/>
      <c r="W5" s="484"/>
      <c r="X5" s="284" t="s">
        <v>423</v>
      </c>
      <c r="Y5" s="284" t="s">
        <v>424</v>
      </c>
      <c r="Z5" s="284" t="s">
        <v>425</v>
      </c>
      <c r="AB5" s="486"/>
      <c r="AC5" s="283" t="s">
        <v>423</v>
      </c>
      <c r="AD5" s="283" t="s">
        <v>424</v>
      </c>
      <c r="AE5" s="283" t="s">
        <v>425</v>
      </c>
      <c r="AG5" s="486"/>
      <c r="AI5" s="486"/>
      <c r="AK5" s="486"/>
      <c r="AM5" s="283" t="s">
        <v>431</v>
      </c>
      <c r="AN5" s="283" t="s">
        <v>432</v>
      </c>
      <c r="AO5" s="283" t="s">
        <v>425</v>
      </c>
      <c r="AQ5" s="283" t="s">
        <v>431</v>
      </c>
      <c r="AR5" s="283" t="s">
        <v>432</v>
      </c>
      <c r="AS5" s="283" t="s">
        <v>425</v>
      </c>
    </row>
    <row r="6" spans="1:45" ht="50.1" customHeight="1">
      <c r="A6" s="43" t="s">
        <v>434</v>
      </c>
      <c r="B6" s="175"/>
      <c r="C6" s="175"/>
      <c r="D6" s="175"/>
      <c r="E6" s="179"/>
      <c r="F6" s="175"/>
      <c r="G6" s="175"/>
      <c r="H6" s="313">
        <f t="shared" ref="H6:P6" si="0">SUBTOTAL(9,H7:H16)</f>
        <v>0</v>
      </c>
      <c r="I6" s="313">
        <f t="shared" si="0"/>
        <v>0</v>
      </c>
      <c r="J6" s="313">
        <f t="shared" si="0"/>
        <v>0</v>
      </c>
      <c r="K6" s="299">
        <f t="shared" si="0"/>
        <v>0</v>
      </c>
      <c r="L6" s="299">
        <f t="shared" si="0"/>
        <v>0</v>
      </c>
      <c r="M6" s="300">
        <f t="shared" si="0"/>
        <v>0</v>
      </c>
      <c r="N6" s="346">
        <f t="shared" si="0"/>
        <v>0</v>
      </c>
      <c r="O6" s="299">
        <f t="shared" si="0"/>
        <v>0</v>
      </c>
      <c r="P6" s="347">
        <f t="shared" si="0"/>
        <v>0</v>
      </c>
      <c r="Q6" s="31"/>
      <c r="R6" s="31"/>
      <c r="S6" s="31"/>
      <c r="T6" s="29">
        <f>SUBTOTAL(9,T7:T16)/2</f>
        <v>0</v>
      </c>
      <c r="U6" s="17"/>
      <c r="W6" s="17"/>
      <c r="X6" s="28">
        <f>SUBTOTAL(9,X7:X16)</f>
        <v>0</v>
      </c>
      <c r="Y6" s="28">
        <f>SUBTOTAL(9,Y7:Y16)</f>
        <v>0</v>
      </c>
      <c r="Z6" s="43" t="str">
        <f>IF(SUM($K6:$L6)=SUM($X6:$Y6),"OK","검토")</f>
        <v>OK</v>
      </c>
      <c r="AB6" s="17"/>
      <c r="AC6" s="28">
        <f>SUBTOTAL(9,AC7:AC16)</f>
        <v>0</v>
      </c>
      <c r="AD6" s="28">
        <f>SUBTOTAL(9,AD7:AD16)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SUBTOTAL(9,AM7:AM16)</f>
        <v>0</v>
      </c>
      <c r="AN6" s="28">
        <f>SUBTOTAL(9,AN7:AN16)</f>
        <v>0</v>
      </c>
      <c r="AO6" s="33" t="str">
        <f>IF(COUNTIF(AO7:AO16,"@@")&gt;0,"@@","OK")</f>
        <v>OK</v>
      </c>
      <c r="AQ6" s="28">
        <f>SUBTOTAL(9,AQ7:AQ16)</f>
        <v>0</v>
      </c>
      <c r="AR6" s="28">
        <f>SUBTOTAL(9,AR7:AR16)</f>
        <v>0</v>
      </c>
      <c r="AS6" s="33" t="str">
        <f>IF(COUNTIF(AS7:AS16,"@@")&gt;0,"@@","OK")</f>
        <v>OK</v>
      </c>
    </row>
    <row r="7" spans="1:45" ht="60" customHeight="1">
      <c r="A7" s="182" t="s">
        <v>594</v>
      </c>
      <c r="B7" s="37"/>
      <c r="C7" s="38"/>
      <c r="D7" s="37"/>
      <c r="E7" s="38"/>
      <c r="F7" s="37"/>
      <c r="G7" s="37"/>
      <c r="H7" s="192">
        <f>SUBTOTAL(9,H8:H10)</f>
        <v>0</v>
      </c>
      <c r="I7" s="192">
        <f t="shared" ref="I7:P7" si="1">SUBTOTAL(9,I8:I10)</f>
        <v>0</v>
      </c>
      <c r="J7" s="312">
        <f t="shared" si="1"/>
        <v>0</v>
      </c>
      <c r="K7" s="192">
        <f t="shared" si="1"/>
        <v>0</v>
      </c>
      <c r="L7" s="192">
        <f t="shared" si="1"/>
        <v>0</v>
      </c>
      <c r="M7" s="193">
        <f t="shared" si="1"/>
        <v>0</v>
      </c>
      <c r="N7" s="336">
        <f t="shared" si="1"/>
        <v>0</v>
      </c>
      <c r="O7" s="192">
        <f t="shared" si="1"/>
        <v>0</v>
      </c>
      <c r="P7" s="337">
        <f t="shared" si="1"/>
        <v>0</v>
      </c>
      <c r="Q7" s="151"/>
      <c r="R7" s="189"/>
      <c r="S7" s="189"/>
      <c r="T7" s="39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8"/>
      <c r="AK7" s="18"/>
      <c r="AM7" s="29"/>
      <c r="AN7" s="29"/>
      <c r="AO7" s="18"/>
      <c r="AQ7" s="29"/>
      <c r="AR7" s="29"/>
      <c r="AS7" s="18"/>
    </row>
    <row r="8" spans="1:45" ht="60" customHeight="1">
      <c r="A8" s="210"/>
      <c r="B8" s="211"/>
      <c r="C8" s="212"/>
      <c r="D8" s="24"/>
      <c r="E8" s="25"/>
      <c r="F8" s="24"/>
      <c r="G8" s="92"/>
      <c r="H8" s="29"/>
      <c r="I8" s="29"/>
      <c r="J8" s="35" t="str">
        <f>IF(D8="","",H8-I8)</f>
        <v/>
      </c>
      <c r="K8" s="29"/>
      <c r="L8" s="31"/>
      <c r="M8" s="35">
        <f>SUM(H8,K8,L8)</f>
        <v>0</v>
      </c>
      <c r="N8" s="338"/>
      <c r="O8" s="190"/>
      <c r="P8" s="339">
        <f>SUM(H8,N8,O8)</f>
        <v>0</v>
      </c>
      <c r="Q8" s="41" t="str">
        <f>IF(AND((M8=0),(P8&gt;0)),"O",IF(AND((K8&lt;0),(M8-P8&lt;0)),"O","X"))</f>
        <v>X</v>
      </c>
      <c r="R8" s="186"/>
      <c r="S8" s="186"/>
      <c r="T8" s="91"/>
      <c r="U8" s="176"/>
      <c r="V8" s="174"/>
      <c r="W8" s="176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76" t="str">
        <f>IF(SUM($K8:$L8)=SUM($X8:$Y8),"OK","검토")</f>
        <v>OK</v>
      </c>
      <c r="AA8" s="174"/>
      <c r="AB8" s="176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76" t="str">
        <f>IF(SUM(N8:O8)=SUM(AC8:AD8),"OK","검토")</f>
        <v>OK</v>
      </c>
      <c r="AF8" s="174"/>
      <c r="AG8" s="176" t="str">
        <f>IF(AI8="","",IF(W8="도비","세입없음",CONCATENATE(AI8,"-",COUNTIF($AI$7:AI8,AI8))))</f>
        <v/>
      </c>
      <c r="AH8" s="174"/>
      <c r="AI8" s="176" t="str">
        <f t="array" ref="AI8">IF(C8="","",INDEX(구분표!$I$2:$I$311, MATCH(1,(구분표!$E$2:$E$311='2추특입'!B8)*(구분표!$F$2:$F$311='2추특입'!C8)*(구분표!$G$2:$G$311='2추특입'!A8),0)))</f>
        <v/>
      </c>
      <c r="AJ8" s="174"/>
      <c r="AK8" s="176"/>
      <c r="AL8" s="174"/>
      <c r="AM8" s="29">
        <f>IF(AG8="",0,SUMIFS('2추특출'!$Z$6:$Z$451,'2추특출'!$AI$6:$AI$451,'2추특입'!$AG8))</f>
        <v>0</v>
      </c>
      <c r="AN8" s="29" t="str">
        <f>IF(AG8="","",COUNTIFS('2추특출'!$AI$6:$AI$451,'2추특입'!AG8))</f>
        <v/>
      </c>
      <c r="AO8" s="176" t="str">
        <f t="shared" ref="AO8" si="2">IF(X8=AM8,"OK","@@")</f>
        <v>OK</v>
      </c>
      <c r="AP8" s="174"/>
      <c r="AQ8" s="29">
        <f>IF(AG8="",0,SUMIFS('2추특출'!$AE$6:$AE$231,'2추특출'!$AI$6:$AI$231,'2추특입'!$AG8))</f>
        <v>0</v>
      </c>
      <c r="AR8" s="29" t="str">
        <f>IF(AG8="","",COUNTIFS('2추특출'!$AI$6:$AI$231,AG8))</f>
        <v/>
      </c>
      <c r="AS8" s="176" t="str">
        <f t="shared" ref="AS8" si="3">IF(AC8=AQ8,"OK","@@")</f>
        <v>OK</v>
      </c>
    </row>
    <row r="9" spans="1:45" ht="60" customHeight="1">
      <c r="A9" s="22"/>
      <c r="B9" s="15"/>
      <c r="C9" s="20"/>
      <c r="D9" s="24"/>
      <c r="E9" s="25"/>
      <c r="F9" s="24"/>
      <c r="G9" s="24"/>
      <c r="H9" s="29"/>
      <c r="I9" s="29"/>
      <c r="J9" s="35" t="str">
        <f>IF(D9="","",H9-I9)</f>
        <v/>
      </c>
      <c r="K9" s="29"/>
      <c r="L9" s="31"/>
      <c r="M9" s="35">
        <f t="shared" ref="M9:M10" si="4">SUM(H9,K9,L9)</f>
        <v>0</v>
      </c>
      <c r="N9" s="338"/>
      <c r="O9" s="190"/>
      <c r="P9" s="339">
        <f t="shared" ref="P9:P10" si="5">SUM(H9,N9,O9)</f>
        <v>0</v>
      </c>
      <c r="Q9" s="41" t="str">
        <f t="shared" ref="Q9:Q16" si="6">IF(AND((M9=0),(P9&gt;0)),"O",IF(AND((K9&lt;0),(M9-P9&lt;0)),"O","X"))</f>
        <v>X</v>
      </c>
      <c r="R9" s="186"/>
      <c r="S9" s="186"/>
      <c r="T9" s="91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MATCH(1,(구분표!$E$2:$E$311='2추특입'!B9)*(구분표!$F$2:$F$311='2추특입'!C9)*(구분표!$G$2:$G$311='2추특입'!A9),0)))</f>
        <v/>
      </c>
      <c r="AK9" s="18"/>
      <c r="AM9" s="29">
        <f>IF(AG9="",0,SUMIFS('2추특출'!$Z$6:$Z$451,'2추특출'!$AI$6:$AI$451,'2추특입'!$AG9))</f>
        <v>0</v>
      </c>
      <c r="AN9" s="29" t="str">
        <f>IF(AG9="","",COUNTIFS('2추특출'!$AI$6:$AI$451,'2추특입'!AG9))</f>
        <v/>
      </c>
      <c r="AO9" s="18" t="str">
        <f t="shared" ref="AO9:AO16" si="7">IF(X9=AM9,"OK","@@")</f>
        <v>OK</v>
      </c>
      <c r="AQ9" s="29">
        <f>IF(AG9="",0,SUMIFS('2추일출'!$AE$6:$AE$238,'2추일출'!$AI$6:$AI$238,'2추특입'!$AG9))</f>
        <v>0</v>
      </c>
      <c r="AR9" s="29" t="str">
        <f>IF(AG9="","",COUNTIFS('2추일출'!$AI$6:$AI$238,AG9))</f>
        <v/>
      </c>
      <c r="AS9" s="18" t="str">
        <f t="shared" ref="AS9:AS16" si="8">IF(AC9=AQ9,"OK","@@")</f>
        <v>OK</v>
      </c>
    </row>
    <row r="10" spans="1:45" ht="60" customHeight="1">
      <c r="A10" s="22" t="str">
        <f>IFERROR(VLOOKUP($C10,구분표!$A$2:$C$311,2,FALSE),"")</f>
        <v/>
      </c>
      <c r="B10" s="15" t="str">
        <f>IFERROR(VLOOKUP($C10,구분표!$A$2:$C$311,3,FALSE),"")</f>
        <v/>
      </c>
      <c r="C10" s="20"/>
      <c r="D10" s="24"/>
      <c r="E10" s="25"/>
      <c r="F10" s="24"/>
      <c r="G10" s="24"/>
      <c r="H10" s="29"/>
      <c r="I10" s="29"/>
      <c r="J10" s="35" t="str">
        <f>IF(D10="","",H10-I10)</f>
        <v/>
      </c>
      <c r="K10" s="29"/>
      <c r="L10" s="31"/>
      <c r="M10" s="35">
        <f t="shared" si="4"/>
        <v>0</v>
      </c>
      <c r="N10" s="338"/>
      <c r="O10" s="190"/>
      <c r="P10" s="339">
        <f t="shared" si="5"/>
        <v>0</v>
      </c>
      <c r="Q10" s="41" t="str">
        <f t="shared" si="6"/>
        <v>X</v>
      </c>
      <c r="R10" s="186"/>
      <c r="S10" s="186"/>
      <c r="T10" s="91"/>
      <c r="U10" s="18"/>
      <c r="W10" s="18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8" t="str">
        <f>IF(SUM($K10:$L10)=SUM($X10:$Y10),"OK","검토")</f>
        <v>OK</v>
      </c>
      <c r="AB10" s="18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8" t="str">
        <f>IF(SUM(N10:O10)=SUM(AC10:AD10),"OK","검토")</f>
        <v>OK</v>
      </c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MATCH(1,(구분표!$E$2:$E$311='2추특입'!B10)*(구분표!$F$2:$F$311='2추특입'!C10)*(구분표!$G$2:$G$311='2추특입'!A10),0)))</f>
        <v/>
      </c>
      <c r="AK10" s="18"/>
      <c r="AM10" s="29">
        <f>IF(AG10="",0,SUMIFS('2추특출'!$Z$6:$Z$451,'2추특출'!$AI$6:$AI$451,'2추특입'!$AG10))</f>
        <v>0</v>
      </c>
      <c r="AN10" s="29" t="str">
        <f>IF(AG10="","",COUNTIFS('2추특출'!$AI$6:$AI$451,'2추특입'!AG10))</f>
        <v/>
      </c>
      <c r="AO10" s="18" t="str">
        <f t="shared" si="7"/>
        <v>OK</v>
      </c>
      <c r="AQ10" s="29">
        <f>IF(AG10="",0,SUMIFS('2추일출'!$AE$6:$AE$238,'2추일출'!$AI$6:$AI$238,'2추특입'!$AG10))</f>
        <v>0</v>
      </c>
      <c r="AR10" s="29" t="str">
        <f>IF(AG10="","",COUNTIFS('2추일출'!$AI$6:$AI$238,AG10))</f>
        <v/>
      </c>
      <c r="AS10" s="18" t="str">
        <f t="shared" si="8"/>
        <v>OK</v>
      </c>
    </row>
    <row r="11" spans="1:45" ht="60" customHeight="1">
      <c r="A11" s="182" t="s">
        <v>594</v>
      </c>
      <c r="B11" s="37"/>
      <c r="C11" s="38"/>
      <c r="D11" s="37"/>
      <c r="E11" s="38"/>
      <c r="F11" s="37"/>
      <c r="G11" s="37"/>
      <c r="H11" s="192">
        <f t="shared" ref="H11" si="9">SUBTOTAL(9,H12:H14)</f>
        <v>0</v>
      </c>
      <c r="I11" s="192">
        <f t="shared" ref="I11" si="10">SUBTOTAL(9,I12:I14)</f>
        <v>0</v>
      </c>
      <c r="J11" s="312">
        <f t="shared" ref="J11" si="11">SUBTOTAL(9,J12:J14)</f>
        <v>0</v>
      </c>
      <c r="K11" s="192">
        <f t="shared" ref="K11:P11" si="12">SUBTOTAL(9,K12:K16)</f>
        <v>0</v>
      </c>
      <c r="L11" s="192">
        <f t="shared" si="12"/>
        <v>0</v>
      </c>
      <c r="M11" s="193">
        <f t="shared" si="12"/>
        <v>0</v>
      </c>
      <c r="N11" s="336">
        <f t="shared" si="12"/>
        <v>0</v>
      </c>
      <c r="O11" s="192">
        <f t="shared" si="12"/>
        <v>0</v>
      </c>
      <c r="P11" s="337">
        <f t="shared" si="12"/>
        <v>0</v>
      </c>
      <c r="Q11" s="151"/>
      <c r="R11" s="189"/>
      <c r="S11" s="189"/>
      <c r="T11" s="39"/>
      <c r="U11" s="18"/>
      <c r="W11" s="18"/>
      <c r="X11" s="29"/>
      <c r="Y11" s="29"/>
      <c r="Z11" s="18"/>
      <c r="AB11" s="18"/>
      <c r="AC11" s="29"/>
      <c r="AD11" s="29"/>
      <c r="AE11" s="18"/>
      <c r="AG11" s="18"/>
      <c r="AI11" s="18"/>
      <c r="AK11" s="18"/>
      <c r="AM11" s="29"/>
      <c r="AN11" s="29"/>
      <c r="AO11" s="18"/>
      <c r="AQ11" s="29"/>
      <c r="AR11" s="29"/>
      <c r="AS11" s="18"/>
    </row>
    <row r="12" spans="1:45" ht="60" customHeight="1">
      <c r="A12" s="22"/>
      <c r="B12" s="15"/>
      <c r="C12" s="20"/>
      <c r="D12" s="180"/>
      <c r="E12" s="25"/>
      <c r="F12" s="24"/>
      <c r="G12" s="188"/>
      <c r="H12" s="29"/>
      <c r="I12" s="29"/>
      <c r="J12" s="35" t="str">
        <f t="shared" ref="J12:J16" si="13">IF(D12="","",H12-I12)</f>
        <v/>
      </c>
      <c r="K12" s="29"/>
      <c r="L12" s="31"/>
      <c r="M12" s="35">
        <f t="shared" ref="M12:M16" si="14">SUM(H12,K12,L12)</f>
        <v>0</v>
      </c>
      <c r="N12" s="338"/>
      <c r="O12" s="190"/>
      <c r="P12" s="339">
        <f t="shared" ref="P12:P16" si="15">SUM(H12,N12,O12)</f>
        <v>0</v>
      </c>
      <c r="Q12" s="41" t="str">
        <f t="shared" si="6"/>
        <v>X</v>
      </c>
      <c r="R12" s="186"/>
      <c r="S12" s="186"/>
      <c r="T12" s="91"/>
      <c r="U12" s="176"/>
      <c r="V12" s="174"/>
      <c r="W12" s="176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76" t="str">
        <f>IF(SUM($K12:$L12)=SUM($X12:$Y12),"OK","검토")</f>
        <v>OK</v>
      </c>
      <c r="AA12" s="174"/>
      <c r="AB12" s="176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76" t="str">
        <f>IF(SUM(N12:O12)=SUM(AC12:AD12),"OK","검토")</f>
        <v>OK</v>
      </c>
      <c r="AF12" s="174"/>
      <c r="AG12" s="176" t="str">
        <f>IF(AI12="","",IF(W12="도비","세입없음",CONCATENATE(AI12,"-",COUNTIF($AI$7:AI12,AI12))))</f>
        <v/>
      </c>
      <c r="AH12" s="174"/>
      <c r="AI12" s="176" t="str">
        <f t="array" ref="AI12">IF(C12="","",INDEX(구분표!$I$2:$I$311, MATCH(1,(구분표!$E$2:$E$311='2추특입'!B12)*(구분표!$F$2:$F$311='2추특입'!C12)*(구분표!$G$2:$G$311='2추특입'!A12),0)))</f>
        <v/>
      </c>
      <c r="AJ12" s="174"/>
      <c r="AK12" s="176"/>
      <c r="AL12" s="174"/>
      <c r="AM12" s="29">
        <f>IF(AG12="",0,SUMIFS('2추특출'!$Z$6:$Z$451,'2추특출'!$AI$6:$AI$451,'2추특입'!$AG12))</f>
        <v>0</v>
      </c>
      <c r="AN12" s="29" t="str">
        <f>IF(AG12="","",COUNTIFS('2추특출'!$AI$6:$AI$451,'2추특입'!AG12))</f>
        <v/>
      </c>
      <c r="AO12" s="176" t="str">
        <f t="shared" ref="AO12:AO14" si="16">IF(X12=AM12,"OK","@@")</f>
        <v>OK</v>
      </c>
      <c r="AP12" s="174"/>
      <c r="AQ12" s="29">
        <f>IF(AG12="",0,SUMIFS('2추일출'!$AE$6:$AE$238,'2추일출'!$AI$6:$AI$238,'2추특입'!$AG12))</f>
        <v>0</v>
      </c>
      <c r="AR12" s="29" t="str">
        <f>IF(AG12="","",COUNTIFS('2추일출'!$AI$6:$AI$238,AG12))</f>
        <v/>
      </c>
      <c r="AS12" s="176" t="str">
        <f t="shared" ref="AS12:AS14" si="17">IF(AC12=AQ12,"OK","@@")</f>
        <v>OK</v>
      </c>
    </row>
    <row r="13" spans="1:45" ht="60" customHeight="1">
      <c r="A13" s="22"/>
      <c r="B13" s="15"/>
      <c r="C13" s="20"/>
      <c r="D13" s="180"/>
      <c r="E13" s="25"/>
      <c r="F13" s="24"/>
      <c r="G13" s="188"/>
      <c r="H13" s="29"/>
      <c r="I13" s="29"/>
      <c r="J13" s="35" t="str">
        <f t="shared" si="13"/>
        <v/>
      </c>
      <c r="K13" s="29"/>
      <c r="L13" s="31"/>
      <c r="M13" s="35">
        <f>SUM(H13,K13,L13)</f>
        <v>0</v>
      </c>
      <c r="N13" s="338"/>
      <c r="O13" s="190"/>
      <c r="P13" s="339">
        <f>SUM(H13,N13,O13)</f>
        <v>0</v>
      </c>
      <c r="Q13" s="41" t="str">
        <f t="shared" si="6"/>
        <v>X</v>
      </c>
      <c r="R13" s="186"/>
      <c r="S13" s="186"/>
      <c r="T13" s="91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>IF(AI13="","",IF(W13="도비","세입없음",CONCATENATE(AI13,"-",COUNTIF($AI$7:AI13,AI13))))</f>
        <v/>
      </c>
      <c r="AH13" s="174"/>
      <c r="AI13" s="176" t="str">
        <f t="array" ref="AI13">IF(C13="","",INDEX(구분표!$I$2:$I$311, MATCH(1,(구분표!$E$2:$E$311='2추특입'!B13)*(구분표!$F$2:$F$311='2추특입'!C13)*(구분표!$G$2:$G$311='2추특입'!A13),0)))</f>
        <v/>
      </c>
      <c r="AJ13" s="174"/>
      <c r="AK13" s="176"/>
      <c r="AL13" s="174"/>
      <c r="AM13" s="29">
        <f>IF(AG13="",0,SUMIFS('2추특출'!$Z$6:$Z$451,'2추특출'!$AI$6:$AI$451,'2추특입'!$AG13))</f>
        <v>0</v>
      </c>
      <c r="AN13" s="29" t="str">
        <f>IF(AG13="","",COUNTIFS('2추특출'!$AI$6:$AI$451,'2추특입'!AG13))</f>
        <v/>
      </c>
      <c r="AO13" s="176" t="str">
        <f t="shared" si="16"/>
        <v>OK</v>
      </c>
      <c r="AP13" s="174"/>
      <c r="AQ13" s="29">
        <f>IF(AG13="",0,SUMIFS('2추일출'!$AE$6:$AE$238,'2추일출'!$AI$6:$AI$238,'2추특입'!$AG13))</f>
        <v>0</v>
      </c>
      <c r="AR13" s="29" t="str">
        <f>IF(AG13="","",COUNTIFS('2추일출'!$AI$6:$AI$238,AG13))</f>
        <v/>
      </c>
      <c r="AS13" s="176" t="str">
        <f t="shared" si="17"/>
        <v>OK</v>
      </c>
    </row>
    <row r="14" spans="1:45" ht="60" customHeight="1">
      <c r="A14" s="22"/>
      <c r="B14" s="15"/>
      <c r="C14" s="20"/>
      <c r="D14" s="180"/>
      <c r="E14" s="25"/>
      <c r="F14" s="24"/>
      <c r="G14" s="188"/>
      <c r="H14" s="29"/>
      <c r="I14" s="29"/>
      <c r="J14" s="35" t="str">
        <f t="shared" si="13"/>
        <v/>
      </c>
      <c r="K14" s="29"/>
      <c r="L14" s="31"/>
      <c r="M14" s="35">
        <f t="shared" si="14"/>
        <v>0</v>
      </c>
      <c r="N14" s="338"/>
      <c r="O14" s="190"/>
      <c r="P14" s="339">
        <f t="shared" si="15"/>
        <v>0</v>
      </c>
      <c r="Q14" s="41" t="str">
        <f t="shared" si="6"/>
        <v>X</v>
      </c>
      <c r="R14" s="186"/>
      <c r="S14" s="186"/>
      <c r="T14" s="91"/>
      <c r="U14" s="176"/>
      <c r="V14" s="174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A14" s="174"/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F14" s="174"/>
      <c r="AG14" s="176" t="str">
        <f>IF(AI14="","",IF(W14="도비","세입없음",CONCATENATE(AI14,"-",COUNTIF($AI$7:AI14,AI14))))</f>
        <v/>
      </c>
      <c r="AH14" s="174"/>
      <c r="AI14" s="176" t="str">
        <f t="array" ref="AI14">IF(C14="","",INDEX(구분표!$I$2:$I$311, MATCH(1,(구분표!$E$2:$E$311='2추특입'!B14)*(구분표!$F$2:$F$311='2추특입'!C14)*(구분표!$G$2:$G$311='2추특입'!A14),0)))</f>
        <v/>
      </c>
      <c r="AJ14" s="174"/>
      <c r="AK14" s="176"/>
      <c r="AL14" s="174"/>
      <c r="AM14" s="29">
        <f>IF(AG14="",0,SUMIFS('2추특출'!$Z$6:$Z$451,'2추특출'!$AI$6:$AI$451,'2추특입'!$AG14))</f>
        <v>0</v>
      </c>
      <c r="AN14" s="29" t="str">
        <f>IF(AG14="","",COUNTIFS('2추특출'!$AI$6:$AI$451,'2추특입'!AG14))</f>
        <v/>
      </c>
      <c r="AO14" s="176" t="str">
        <f t="shared" si="16"/>
        <v>OK</v>
      </c>
      <c r="AP14" s="174"/>
      <c r="AQ14" s="29">
        <f>IF(AG14="",0,SUMIFS('2추일출'!$AE$6:$AE$238,'2추일출'!$AI$6:$AI$238,'2추특입'!$AG14))</f>
        <v>0</v>
      </c>
      <c r="AR14" s="29" t="str">
        <f>IF(AG14="","",COUNTIFS('2추일출'!$AI$6:$AI$238,AG14))</f>
        <v/>
      </c>
      <c r="AS14" s="176" t="str">
        <f t="shared" si="17"/>
        <v>OK</v>
      </c>
    </row>
    <row r="15" spans="1:45" ht="60" customHeight="1">
      <c r="A15" s="22"/>
      <c r="B15" s="15"/>
      <c r="C15" s="20"/>
      <c r="D15" s="180"/>
      <c r="E15" s="25"/>
      <c r="F15" s="24"/>
      <c r="G15" s="24"/>
      <c r="H15" s="29"/>
      <c r="I15" s="29"/>
      <c r="J15" s="35" t="str">
        <f t="shared" si="13"/>
        <v/>
      </c>
      <c r="K15" s="29"/>
      <c r="L15" s="31"/>
      <c r="M15" s="35">
        <f t="shared" si="14"/>
        <v>0</v>
      </c>
      <c r="N15" s="338"/>
      <c r="O15" s="190"/>
      <c r="P15" s="339">
        <f t="shared" si="15"/>
        <v>0</v>
      </c>
      <c r="Q15" s="41" t="str">
        <f t="shared" si="6"/>
        <v>X</v>
      </c>
      <c r="R15" s="186"/>
      <c r="S15" s="186"/>
      <c r="T15" s="91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MATCH(1,(구분표!$E$2:$E$311='2추특입'!B15)*(구분표!$F$2:$F$311='2추특입'!C15)*(구분표!$G$2:$G$311='2추특입'!A15),0)))</f>
        <v/>
      </c>
      <c r="AK15" s="18"/>
      <c r="AM15" s="29">
        <f>IF(AG15="",0,SUMIFS('2추특출'!$Z$6:$Z$451,'2추특출'!$AI$6:$AI$451,'2추특입'!$AG15))</f>
        <v>0</v>
      </c>
      <c r="AN15" s="29" t="str">
        <f>IF(AG15="","",COUNTIFS('2추특출'!$AI$6:$AI$451,'2추특입'!AG15))</f>
        <v/>
      </c>
      <c r="AO15" s="18" t="str">
        <f t="shared" si="7"/>
        <v>OK</v>
      </c>
      <c r="AQ15" s="29">
        <f>IF(AG15="",0,SUMIFS('2추일출'!$AE$6:$AE$238,'2추일출'!$AI$6:$AI$238,'2추특입'!$AG15))</f>
        <v>0</v>
      </c>
      <c r="AR15" s="29" t="str">
        <f>IF(AG15="","",COUNTIFS('2추일출'!$AI$6:$AI$238,AG15))</f>
        <v/>
      </c>
      <c r="AS15" s="18" t="str">
        <f t="shared" si="8"/>
        <v>OK</v>
      </c>
    </row>
    <row r="16" spans="1:45" ht="60" customHeight="1" thickBot="1">
      <c r="A16" s="23" t="str">
        <f>IFERROR(VLOOKUP($C16,구분표!$A$2:$C$311,2,FALSE),"")</f>
        <v/>
      </c>
      <c r="B16" s="16" t="str">
        <f>IFERROR(VLOOKUP($C16,구분표!$A$2:$C$311,3,FALSE),"")</f>
        <v/>
      </c>
      <c r="C16" s="21"/>
      <c r="D16" s="180"/>
      <c r="E16" s="27"/>
      <c r="F16" s="26"/>
      <c r="G16" s="26"/>
      <c r="H16" s="29"/>
      <c r="I16" s="29"/>
      <c r="J16" s="35" t="str">
        <f t="shared" si="13"/>
        <v/>
      </c>
      <c r="K16" s="30"/>
      <c r="L16" s="32"/>
      <c r="M16" s="35">
        <f t="shared" si="14"/>
        <v>0</v>
      </c>
      <c r="N16" s="341"/>
      <c r="O16" s="342"/>
      <c r="P16" s="343">
        <f t="shared" si="15"/>
        <v>0</v>
      </c>
      <c r="Q16" s="42" t="str">
        <f t="shared" si="6"/>
        <v>X</v>
      </c>
      <c r="R16" s="42"/>
      <c r="S16" s="42"/>
      <c r="T16" s="93"/>
      <c r="U16" s="18"/>
      <c r="W16" s="18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8" t="str">
        <f>IF(SUM($K16:$L16)=SUM($X16:$Y16),"OK","검토")</f>
        <v>OK</v>
      </c>
      <c r="AB16" s="18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8" t="str">
        <f>IF(SUM(N16:O16)=SUM(AC16:AD16),"OK","검토")</f>
        <v>OK</v>
      </c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MATCH(1,(구분표!$E$2:$E$311='2추특입'!B16)*(구분표!$F$2:$F$311='2추특입'!C16)*(구분표!$G$2:$G$311='2추특입'!A16),0)))</f>
        <v/>
      </c>
      <c r="AK16" s="18"/>
      <c r="AM16" s="29">
        <f>IF(AG16="",0,SUMIFS('2추특출'!$Z$6:$Z$451,'2추특출'!$AI$6:$AI$451,'2추특입'!$AG16))</f>
        <v>0</v>
      </c>
      <c r="AN16" s="29" t="str">
        <f>IF(AG16="","",COUNTIFS('2추특출'!$AI$6:$AI$451,'2추특입'!AG16))</f>
        <v/>
      </c>
      <c r="AO16" s="18" t="str">
        <f t="shared" si="7"/>
        <v>OK</v>
      </c>
      <c r="AQ16" s="29">
        <f>IF(AG16="",0,SUMIFS('2추일출'!$AE$6:$AE$238,'2추일출'!$AI$6:$AI$238,'2추특입'!$AG16))</f>
        <v>0</v>
      </c>
      <c r="AR16" s="29" t="str">
        <f>IF(AG16="","",COUNTIFS('2추일출'!$AI$6:$AI$238,AG16))</f>
        <v/>
      </c>
      <c r="AS16" s="18" t="str">
        <f t="shared" si="8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D6:D7 D11">
      <formula1>"본예산,1회추경,신규"</formula1>
    </dataValidation>
    <dataValidation type="list" allowBlank="1" showInputMessage="1" showErrorMessage="1" sqref="AB7:AB16 W7:W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8:D10 D12:D16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80"/>
  <sheetViews>
    <sheetView view="pageBreakPreview" zoomScale="70" zoomScaleNormal="70" zoomScaleSheetLayoutView="70" workbookViewId="0">
      <pane xSplit="5" ySplit="6" topLeftCell="F7" activePane="bottomRight" state="frozen"/>
      <selection pane="topRight"/>
      <selection pane="bottomLeft"/>
      <selection pane="bottomRight" activeCell="B1" sqref="B1"/>
    </sheetView>
  </sheetViews>
  <sheetFormatPr defaultColWidth="9" defaultRowHeight="50.1" customHeight="1"/>
  <cols>
    <col min="1" max="1" width="5.25" style="200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1" width="14.625" style="174" customWidth="1"/>
    <col min="12" max="12" width="14.625" style="1" customWidth="1"/>
    <col min="13" max="14" width="11.625" style="1" customWidth="1"/>
    <col min="15" max="15" width="14.625" style="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74" customWidth="1"/>
    <col min="20" max="20" width="25.125" style="174" customWidth="1"/>
    <col min="21" max="21" width="25.875" style="174" customWidth="1"/>
    <col min="22" max="22" width="24.875" style="1" customWidth="1"/>
    <col min="23" max="23" width="6.625" style="1" customWidth="1"/>
    <col min="24" max="24" width="2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200" t="s">
        <v>623</v>
      </c>
      <c r="B1" s="11" t="s">
        <v>633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435</v>
      </c>
      <c r="Q2" s="257">
        <f>R2-'2추특입'!P3</f>
        <v>0</v>
      </c>
      <c r="R2" s="257">
        <f>R6-L6</f>
        <v>0</v>
      </c>
      <c r="V2" s="164"/>
      <c r="Z2" s="36" t="s">
        <v>446</v>
      </c>
      <c r="AE2" s="36" t="s">
        <v>446</v>
      </c>
    </row>
    <row r="3" spans="1:42" ht="20.25" customHeight="1" thickBot="1">
      <c r="L3" s="166">
        <f t="shared" ref="L3:R3" si="0">SUM(L7:L807)/2</f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Q3" s="166">
        <f t="shared" si="0"/>
        <v>0</v>
      </c>
      <c r="R3" s="166">
        <f t="shared" si="0"/>
        <v>0</v>
      </c>
      <c r="V3" s="14" t="s">
        <v>419</v>
      </c>
      <c r="Z3" s="40" t="str">
        <f>IF(Z6='2추특입'!X6,"OK","@@")</f>
        <v>OK</v>
      </c>
      <c r="AA3" s="40"/>
      <c r="AB3" s="40" t="str">
        <f>IF(COUNTIF(AB6:AB80,"검토")&gt;0,"@@","OK")</f>
        <v>OK</v>
      </c>
      <c r="AE3" s="40" t="str">
        <f>IF(AE6='2추특입'!AC6,"OK","@@")</f>
        <v>OK</v>
      </c>
      <c r="AF3" s="164">
        <f>P6+Q6-AE6-AF6</f>
        <v>0</v>
      </c>
      <c r="AG3" s="40" t="str">
        <f>IF(COUNTIF(AG6:AG80,"검토")&gt;0,"@@","OK")</f>
        <v>OK</v>
      </c>
    </row>
    <row r="4" spans="1:42" s="282" customFormat="1" ht="30" customHeight="1">
      <c r="A4" s="426" t="s">
        <v>584</v>
      </c>
      <c r="B4" s="490" t="s">
        <v>410</v>
      </c>
      <c r="C4" s="491" t="s">
        <v>411</v>
      </c>
      <c r="D4" s="492" t="s">
        <v>412</v>
      </c>
      <c r="E4" s="493" t="s">
        <v>418</v>
      </c>
      <c r="F4" s="495" t="s">
        <v>570</v>
      </c>
      <c r="G4" s="494" t="s">
        <v>413</v>
      </c>
      <c r="H4" s="495" t="s">
        <v>574</v>
      </c>
      <c r="I4" s="489" t="s">
        <v>582</v>
      </c>
      <c r="J4" s="464" t="s">
        <v>629</v>
      </c>
      <c r="K4" s="466" t="s">
        <v>613</v>
      </c>
      <c r="L4" s="428" t="s">
        <v>630</v>
      </c>
      <c r="M4" s="439" t="s">
        <v>614</v>
      </c>
      <c r="N4" s="440"/>
      <c r="O4" s="441" t="s">
        <v>619</v>
      </c>
      <c r="P4" s="458" t="s">
        <v>615</v>
      </c>
      <c r="Q4" s="459"/>
      <c r="R4" s="449" t="s">
        <v>620</v>
      </c>
      <c r="S4" s="497" t="s">
        <v>417</v>
      </c>
      <c r="T4" s="456" t="s">
        <v>616</v>
      </c>
      <c r="U4" s="456" t="s">
        <v>617</v>
      </c>
      <c r="V4" s="455" t="s">
        <v>621</v>
      </c>
      <c r="W4" s="483" t="s">
        <v>420</v>
      </c>
      <c r="X4" s="281"/>
      <c r="Y4" s="484" t="s">
        <v>421</v>
      </c>
      <c r="Z4" s="485" t="s">
        <v>422</v>
      </c>
      <c r="AA4" s="485"/>
      <c r="AB4" s="485"/>
      <c r="AD4" s="486" t="s">
        <v>421</v>
      </c>
      <c r="AE4" s="480" t="s">
        <v>426</v>
      </c>
      <c r="AF4" s="480"/>
      <c r="AG4" s="480"/>
      <c r="AI4" s="484" t="s">
        <v>427</v>
      </c>
      <c r="AK4" s="498" t="s">
        <v>447</v>
      </c>
      <c r="AL4" s="500" t="s">
        <v>448</v>
      </c>
      <c r="AN4" s="488" t="s">
        <v>428</v>
      </c>
      <c r="AP4" s="488" t="s">
        <v>429</v>
      </c>
    </row>
    <row r="5" spans="1:42" s="282" customFormat="1" ht="18" customHeight="1">
      <c r="A5" s="427"/>
      <c r="B5" s="470"/>
      <c r="C5" s="472"/>
      <c r="D5" s="474"/>
      <c r="E5" s="468"/>
      <c r="F5" s="496"/>
      <c r="G5" s="477"/>
      <c r="H5" s="496"/>
      <c r="I5" s="468"/>
      <c r="J5" s="465"/>
      <c r="K5" s="467"/>
      <c r="L5" s="429"/>
      <c r="M5" s="318" t="s">
        <v>414</v>
      </c>
      <c r="N5" s="318" t="s">
        <v>415</v>
      </c>
      <c r="O5" s="442"/>
      <c r="P5" s="333" t="s">
        <v>414</v>
      </c>
      <c r="Q5" s="314" t="s">
        <v>415</v>
      </c>
      <c r="R5" s="450"/>
      <c r="S5" s="481"/>
      <c r="T5" s="457"/>
      <c r="U5" s="457"/>
      <c r="V5" s="415"/>
      <c r="W5" s="484"/>
      <c r="X5" s="281"/>
      <c r="Y5" s="484"/>
      <c r="Z5" s="284" t="s">
        <v>423</v>
      </c>
      <c r="AA5" s="284" t="s">
        <v>424</v>
      </c>
      <c r="AB5" s="284" t="s">
        <v>425</v>
      </c>
      <c r="AD5" s="486"/>
      <c r="AE5" s="283" t="s">
        <v>423</v>
      </c>
      <c r="AF5" s="283" t="s">
        <v>424</v>
      </c>
      <c r="AG5" s="283" t="s">
        <v>425</v>
      </c>
      <c r="AI5" s="484"/>
      <c r="AK5" s="499"/>
      <c r="AL5" s="501"/>
      <c r="AN5" s="486"/>
      <c r="AP5" s="486"/>
    </row>
    <row r="6" spans="1:42" ht="50.1" customHeight="1">
      <c r="A6" s="290"/>
      <c r="B6" s="301" t="s">
        <v>434</v>
      </c>
      <c r="C6" s="302"/>
      <c r="D6" s="302"/>
      <c r="E6" s="302"/>
      <c r="F6" s="302"/>
      <c r="G6" s="303"/>
      <c r="H6" s="302"/>
      <c r="I6" s="304"/>
      <c r="J6" s="305">
        <f t="shared" ref="J6:R6" si="1">SUBTOTAL(9,J7:J80)</f>
        <v>0</v>
      </c>
      <c r="K6" s="305">
        <f t="shared" si="1"/>
        <v>0</v>
      </c>
      <c r="L6" s="305">
        <f t="shared" si="1"/>
        <v>0</v>
      </c>
      <c r="M6" s="305">
        <f t="shared" si="1"/>
        <v>0</v>
      </c>
      <c r="N6" s="305">
        <f t="shared" si="1"/>
        <v>0</v>
      </c>
      <c r="O6" s="306">
        <f t="shared" si="1"/>
        <v>0</v>
      </c>
      <c r="P6" s="344">
        <f t="shared" si="1"/>
        <v>0</v>
      </c>
      <c r="Q6" s="307">
        <f t="shared" si="1"/>
        <v>0</v>
      </c>
      <c r="R6" s="345">
        <f t="shared" si="1"/>
        <v>0</v>
      </c>
      <c r="S6" s="308"/>
      <c r="T6" s="308"/>
      <c r="U6" s="308"/>
      <c r="V6" s="302"/>
      <c r="W6" s="159"/>
      <c r="X6" s="160"/>
      <c r="Y6" s="159"/>
      <c r="Z6" s="28">
        <f>SUBTOTAL(9,Z7:Z80)</f>
        <v>0</v>
      </c>
      <c r="AA6" s="28">
        <f>SUBTOTAL(9,AA7:AA80)</f>
        <v>0</v>
      </c>
      <c r="AB6" s="18" t="str">
        <f>IF(SUM($M6:$N6)=SUM($Z6:$AA6),"OK","검토")</f>
        <v>OK</v>
      </c>
      <c r="AD6" s="17"/>
      <c r="AE6" s="28">
        <f>SUBTOTAL(9,AE7:AE80)</f>
        <v>0</v>
      </c>
      <c r="AF6" s="28">
        <f>SUBTOTAL(9,AF7:AF80)</f>
        <v>0</v>
      </c>
      <c r="AG6" s="18" t="str">
        <f>IF(SUM($M6:$N6)=SUM($Z6:$AA6),"OK","검토")</f>
        <v>OK</v>
      </c>
      <c r="AI6" s="17"/>
      <c r="AK6" s="15"/>
      <c r="AL6" s="19"/>
      <c r="AN6" s="17"/>
      <c r="AP6" s="17"/>
    </row>
    <row r="7" spans="1:42" ht="60" customHeight="1">
      <c r="A7" s="263"/>
      <c r="B7" s="182" t="s">
        <v>595</v>
      </c>
      <c r="C7" s="37"/>
      <c r="D7" s="38"/>
      <c r="E7" s="37"/>
      <c r="F7" s="37"/>
      <c r="G7" s="38"/>
      <c r="H7" s="37"/>
      <c r="I7" s="167"/>
      <c r="J7" s="192">
        <f t="shared" ref="J7:R7" si="2">SUBTOTAL(9,J8:J70)</f>
        <v>0</v>
      </c>
      <c r="K7" s="192">
        <f t="shared" si="2"/>
        <v>0</v>
      </c>
      <c r="L7" s="192">
        <f t="shared" si="2"/>
        <v>0</v>
      </c>
      <c r="M7" s="192">
        <f t="shared" si="2"/>
        <v>0</v>
      </c>
      <c r="N7" s="192">
        <f t="shared" si="2"/>
        <v>0</v>
      </c>
      <c r="O7" s="193">
        <f t="shared" si="2"/>
        <v>0</v>
      </c>
      <c r="P7" s="336">
        <f t="shared" si="2"/>
        <v>0</v>
      </c>
      <c r="Q7" s="192">
        <f t="shared" si="2"/>
        <v>0</v>
      </c>
      <c r="R7" s="337">
        <f t="shared" si="2"/>
        <v>0</v>
      </c>
      <c r="S7" s="165"/>
      <c r="T7" s="165"/>
      <c r="U7" s="165"/>
      <c r="V7" s="39"/>
      <c r="W7" s="158"/>
      <c r="X7" s="160"/>
      <c r="Y7" s="158"/>
      <c r="Z7" s="29"/>
      <c r="AA7" s="29"/>
      <c r="AB7" s="18"/>
      <c r="AD7" s="18"/>
      <c r="AE7" s="29"/>
      <c r="AF7" s="29"/>
      <c r="AG7" s="18"/>
      <c r="AI7" s="18"/>
      <c r="AK7" s="15"/>
      <c r="AL7" s="41"/>
      <c r="AN7" s="18"/>
      <c r="AP7" s="18"/>
    </row>
    <row r="8" spans="1:42" ht="60" customHeight="1">
      <c r="A8" s="264">
        <v>1</v>
      </c>
      <c r="B8" s="210"/>
      <c r="C8" s="175" t="str">
        <f>IF(D8="","",VLOOKUP(D8,구분표!$A$3:$C$215,3,))</f>
        <v/>
      </c>
      <c r="D8" s="382"/>
      <c r="E8" s="396"/>
      <c r="F8" s="396"/>
      <c r="G8" s="397"/>
      <c r="H8" s="396"/>
      <c r="I8" s="398"/>
      <c r="J8" s="399"/>
      <c r="K8" s="399"/>
      <c r="L8" s="317">
        <f>J8-K8</f>
        <v>0</v>
      </c>
      <c r="M8" s="29"/>
      <c r="N8" s="31"/>
      <c r="O8" s="35">
        <f>J8+M8+N8</f>
        <v>0</v>
      </c>
      <c r="P8" s="340"/>
      <c r="Q8" s="191"/>
      <c r="R8" s="339">
        <f>J8+P8+Q8</f>
        <v>0</v>
      </c>
      <c r="S8" s="186" t="str">
        <f>IF(AND((O8=0),(R8&gt;0)),"O",IF(AND((M8&lt;0),(O8-R8&lt;0)),"O","X"))</f>
        <v>X</v>
      </c>
      <c r="T8" s="358"/>
      <c r="U8" s="359"/>
      <c r="V8" s="359"/>
      <c r="W8" s="158"/>
      <c r="X8" s="160"/>
      <c r="Y8" s="158"/>
      <c r="Z8" s="29">
        <f t="shared" ref="Z8:Z70" si="3">IF($Y8&lt;&gt;"도비",IF($W8="국도비","직접입력",SUM($M8:$N8)),)</f>
        <v>0</v>
      </c>
      <c r="AA8" s="29">
        <f t="shared" ref="AA8:AA70" si="4">IF($Y8="도비",SUM($M8:$N8),IF($W8="국도비","직접입력",SUM($M8:$N8)-$Z8))</f>
        <v>0</v>
      </c>
      <c r="AB8" s="176" t="str">
        <f t="shared" ref="AB8:AB70" si="5">IF(SUM($M8:$N8)=SUM($Z8:$AA8),"OK","검토")</f>
        <v>OK</v>
      </c>
      <c r="AC8" s="174"/>
      <c r="AD8" s="176"/>
      <c r="AE8" s="29">
        <f t="shared" ref="AE8:AE70" si="6">IF($Y8&lt;&gt;"도비",IF($W8="국도비","직접입력",SUM($P8:$Q8)),)</f>
        <v>0</v>
      </c>
      <c r="AF8" s="29">
        <f t="shared" ref="AF8:AF70" si="7">IF($Y8="도비",SUM(P8:Q8),IF($W8="국도비","직접입력",SUM(P8:Q8)-AE8))</f>
        <v>0</v>
      </c>
      <c r="AG8" s="176" t="str">
        <f t="shared" ref="AG8:AG70" si="8">IF(SUM(P8:Q8)=SUM(AE8:AF8),"OK","검토")</f>
        <v>OK</v>
      </c>
      <c r="AH8" s="174"/>
      <c r="AI8" s="176" t="str">
        <f t="shared" ref="AI8:AI70" si="9">IF(Y8="","",IF(Y8="도비","세입없음","직접입력"))</f>
        <v/>
      </c>
      <c r="AJ8" s="174"/>
      <c r="AK8" s="175" t="str">
        <f t="shared" ref="AK8:AK39" si="10">IF(AI8="","",COUNTIF($AI$7:$AI$80,AI8))</f>
        <v/>
      </c>
      <c r="AL8" s="186" t="str">
        <f t="shared" ref="AL8" si="11">IF(Y8="","",IF(AND(Y8="도비",AI8="세입없음"),"OK",IF(AND(Y8&lt;&gt;"도비",AI8&lt;&gt;""),"OK","@@")))</f>
        <v/>
      </c>
      <c r="AM8" s="174"/>
      <c r="AN8" s="176" t="str">
        <f t="array" ref="AN8">IF(D8="","",INDEX(구분표!$I$2:$I$311, MATCH(1,(구분표!$E$2:$E$311='2추특출'!C8)*(구분표!$F$2:$F$311='2추특출'!D8)*(구분표!$G$2:$G$311='2추특출'!B8),0)))</f>
        <v/>
      </c>
      <c r="AO8" s="174"/>
      <c r="AP8" s="176"/>
    </row>
    <row r="9" spans="1:42" s="174" customFormat="1" ht="60" customHeight="1">
      <c r="A9" s="264">
        <f>COUNTA($C$8:C9)-COUNTBLANK($C$8:C9)</f>
        <v>0</v>
      </c>
      <c r="B9" s="321"/>
      <c r="C9" s="175" t="str">
        <f>IF(D9="","",VLOOKUP(D9,구분표!$A$3:$C$215,3,))</f>
        <v/>
      </c>
      <c r="D9" s="382"/>
      <c r="E9" s="396"/>
      <c r="F9" s="396"/>
      <c r="G9" s="397"/>
      <c r="H9" s="396"/>
      <c r="I9" s="398"/>
      <c r="J9" s="399"/>
      <c r="K9" s="399"/>
      <c r="L9" s="317">
        <f t="shared" ref="L9:L69" si="12">J9-K9</f>
        <v>0</v>
      </c>
      <c r="M9" s="29"/>
      <c r="N9" s="31"/>
      <c r="O9" s="35">
        <f t="shared" ref="O9:O70" si="13">J9+M9+N9</f>
        <v>0</v>
      </c>
      <c r="P9" s="340"/>
      <c r="Q9" s="191"/>
      <c r="R9" s="339">
        <f t="shared" ref="R9:R63" si="14">J9+P9+Q9</f>
        <v>0</v>
      </c>
      <c r="S9" s="186" t="str">
        <f t="shared" ref="S9:S69" si="15">IF(AND((O9=0),(R9&gt;0)),"O",IF(AND((M9&lt;0),(O9-R9&lt;0)),"O","X"))</f>
        <v>X</v>
      </c>
      <c r="T9" s="358"/>
      <c r="U9" s="359"/>
      <c r="V9" s="359"/>
      <c r="W9" s="158"/>
      <c r="X9" s="160"/>
      <c r="Y9" s="158"/>
      <c r="Z9" s="29">
        <f t="shared" si="3"/>
        <v>0</v>
      </c>
      <c r="AA9" s="29">
        <f t="shared" si="4"/>
        <v>0</v>
      </c>
      <c r="AB9" s="176" t="str">
        <f t="shared" si="5"/>
        <v>OK</v>
      </c>
      <c r="AD9" s="176"/>
      <c r="AE9" s="29">
        <f t="shared" si="6"/>
        <v>0</v>
      </c>
      <c r="AF9" s="29">
        <f t="shared" si="7"/>
        <v>0</v>
      </c>
      <c r="AG9" s="176" t="str">
        <f t="shared" si="8"/>
        <v>OK</v>
      </c>
      <c r="AI9" s="176" t="str">
        <f t="shared" si="9"/>
        <v/>
      </c>
      <c r="AK9" s="175" t="str">
        <f t="shared" si="10"/>
        <v/>
      </c>
      <c r="AL9" s="186" t="str">
        <f t="shared" ref="AL9:AL69" si="16">IF(Y9="","",IF(AND(Y9="도비",AI9="세입없음"),"OK",IF(AND(Y9&lt;&gt;"도비",AI9&lt;&gt;""),"OK","@@")))</f>
        <v/>
      </c>
      <c r="AN9" s="176" t="str">
        <f t="array" ref="AN9">IF(D9="","",INDEX(구분표!$I$2:$I$311, MATCH(1,(구분표!$E$2:$E$311='2추특출'!C9)*(구분표!$F$2:$F$311='2추특출'!D9)*(구분표!$G$2:$G$311='2추특출'!B9),0)))</f>
        <v/>
      </c>
      <c r="AP9" s="176"/>
    </row>
    <row r="10" spans="1:42" s="174" customFormat="1" ht="60" customHeight="1">
      <c r="A10" s="264">
        <f>COUNTA($C$8:C10)-COUNTBLANK($C$8:C10)</f>
        <v>0</v>
      </c>
      <c r="B10" s="321"/>
      <c r="C10" s="175" t="str">
        <f>IF(D10="","",VLOOKUP(D10,구분표!$A$3:$C$215,3,))</f>
        <v/>
      </c>
      <c r="D10" s="382"/>
      <c r="E10" s="396"/>
      <c r="F10" s="396"/>
      <c r="G10" s="397"/>
      <c r="H10" s="396"/>
      <c r="I10" s="398"/>
      <c r="J10" s="399"/>
      <c r="K10" s="399"/>
      <c r="L10" s="317">
        <f t="shared" si="12"/>
        <v>0</v>
      </c>
      <c r="M10" s="29"/>
      <c r="N10" s="31"/>
      <c r="O10" s="35">
        <f t="shared" si="13"/>
        <v>0</v>
      </c>
      <c r="P10" s="340"/>
      <c r="Q10" s="191"/>
      <c r="R10" s="339">
        <f t="shared" si="14"/>
        <v>0</v>
      </c>
      <c r="S10" s="186" t="str">
        <f t="shared" si="15"/>
        <v>X</v>
      </c>
      <c r="T10" s="358"/>
      <c r="U10" s="359"/>
      <c r="V10" s="359"/>
      <c r="W10" s="158"/>
      <c r="X10" s="160"/>
      <c r="Y10" s="158"/>
      <c r="Z10" s="29">
        <f t="shared" si="3"/>
        <v>0</v>
      </c>
      <c r="AA10" s="29">
        <f t="shared" si="4"/>
        <v>0</v>
      </c>
      <c r="AB10" s="176" t="str">
        <f t="shared" si="5"/>
        <v>OK</v>
      </c>
      <c r="AD10" s="176"/>
      <c r="AE10" s="29">
        <f t="shared" si="6"/>
        <v>0</v>
      </c>
      <c r="AF10" s="29">
        <f t="shared" si="7"/>
        <v>0</v>
      </c>
      <c r="AG10" s="176" t="str">
        <f t="shared" si="8"/>
        <v>OK</v>
      </c>
      <c r="AI10" s="176" t="str">
        <f t="shared" si="9"/>
        <v/>
      </c>
      <c r="AK10" s="175" t="str">
        <f t="shared" si="10"/>
        <v/>
      </c>
      <c r="AL10" s="186" t="str">
        <f t="shared" si="16"/>
        <v/>
      </c>
      <c r="AN10" s="176" t="str">
        <f t="array" ref="AN10">IF(D10="","",INDEX(구분표!$I$2:$I$311, MATCH(1,(구분표!$E$2:$E$311='2추특출'!C10)*(구분표!$F$2:$F$311='2추특출'!D10)*(구분표!$G$2:$G$311='2추특출'!B10),0)))</f>
        <v/>
      </c>
      <c r="AP10" s="176"/>
    </row>
    <row r="11" spans="1:42" s="174" customFormat="1" ht="60" customHeight="1">
      <c r="A11" s="264">
        <f>COUNTA($C$8:C11)-COUNTBLANK($C$8:C11)</f>
        <v>0</v>
      </c>
      <c r="B11" s="321"/>
      <c r="C11" s="175" t="str">
        <f>IF(D11="","",VLOOKUP(D11,구분표!$A$3:$C$215,3,))</f>
        <v/>
      </c>
      <c r="D11" s="382"/>
      <c r="E11" s="396"/>
      <c r="F11" s="396"/>
      <c r="G11" s="397"/>
      <c r="H11" s="396"/>
      <c r="I11" s="398"/>
      <c r="J11" s="399"/>
      <c r="K11" s="399"/>
      <c r="L11" s="317">
        <f t="shared" si="12"/>
        <v>0</v>
      </c>
      <c r="M11" s="29"/>
      <c r="N11" s="31"/>
      <c r="O11" s="35">
        <f t="shared" si="13"/>
        <v>0</v>
      </c>
      <c r="P11" s="340"/>
      <c r="Q11" s="191"/>
      <c r="R11" s="339">
        <f t="shared" si="14"/>
        <v>0</v>
      </c>
      <c r="S11" s="186" t="str">
        <f t="shared" si="15"/>
        <v>X</v>
      </c>
      <c r="T11" s="358"/>
      <c r="U11" s="358"/>
      <c r="V11" s="358"/>
      <c r="W11" s="158"/>
      <c r="X11" s="160"/>
      <c r="Y11" s="158"/>
      <c r="Z11" s="29">
        <f t="shared" si="3"/>
        <v>0</v>
      </c>
      <c r="AA11" s="29">
        <f t="shared" si="4"/>
        <v>0</v>
      </c>
      <c r="AB11" s="176" t="str">
        <f t="shared" si="5"/>
        <v>OK</v>
      </c>
      <c r="AD11" s="176"/>
      <c r="AE11" s="29">
        <f t="shared" si="6"/>
        <v>0</v>
      </c>
      <c r="AF11" s="29">
        <f t="shared" si="7"/>
        <v>0</v>
      </c>
      <c r="AG11" s="176" t="str">
        <f t="shared" si="8"/>
        <v>OK</v>
      </c>
      <c r="AI11" s="176" t="str">
        <f t="shared" si="9"/>
        <v/>
      </c>
      <c r="AK11" s="175" t="str">
        <f t="shared" si="10"/>
        <v/>
      </c>
      <c r="AL11" s="186" t="str">
        <f t="shared" si="16"/>
        <v/>
      </c>
      <c r="AN11" s="176" t="str">
        <f t="array" ref="AN11">IF(D11="","",INDEX(구분표!$I$2:$I$311, MATCH(1,(구분표!$E$2:$E$311='2추특출'!C11)*(구분표!$F$2:$F$311='2추특출'!D11)*(구분표!$G$2:$G$311='2추특출'!B11),0)))</f>
        <v/>
      </c>
      <c r="AP11" s="176"/>
    </row>
    <row r="12" spans="1:42" s="174" customFormat="1" ht="60" customHeight="1">
      <c r="A12" s="264">
        <f>COUNTA($C$8:C12)-COUNTBLANK($C$8:C12)</f>
        <v>0</v>
      </c>
      <c r="B12" s="321"/>
      <c r="C12" s="175" t="str">
        <f>IF(D12="","",VLOOKUP(D12,구분표!$A$3:$C$215,3,))</f>
        <v/>
      </c>
      <c r="D12" s="382"/>
      <c r="E12" s="396"/>
      <c r="F12" s="396"/>
      <c r="G12" s="397"/>
      <c r="H12" s="396"/>
      <c r="I12" s="398"/>
      <c r="J12" s="399"/>
      <c r="K12" s="399"/>
      <c r="L12" s="317">
        <f t="shared" si="12"/>
        <v>0</v>
      </c>
      <c r="M12" s="29"/>
      <c r="N12" s="31"/>
      <c r="O12" s="35">
        <f t="shared" si="13"/>
        <v>0</v>
      </c>
      <c r="P12" s="340"/>
      <c r="Q12" s="191"/>
      <c r="R12" s="339">
        <f t="shared" si="14"/>
        <v>0</v>
      </c>
      <c r="S12" s="186" t="str">
        <f t="shared" si="15"/>
        <v>X</v>
      </c>
      <c r="T12" s="358"/>
      <c r="U12" s="358"/>
      <c r="V12" s="358"/>
      <c r="W12" s="158"/>
      <c r="X12" s="160"/>
      <c r="Y12" s="158"/>
      <c r="Z12" s="29">
        <f t="shared" si="3"/>
        <v>0</v>
      </c>
      <c r="AA12" s="29">
        <f t="shared" si="4"/>
        <v>0</v>
      </c>
      <c r="AB12" s="176" t="str">
        <f t="shared" si="5"/>
        <v>OK</v>
      </c>
      <c r="AD12" s="176"/>
      <c r="AE12" s="29">
        <f t="shared" si="6"/>
        <v>0</v>
      </c>
      <c r="AF12" s="29">
        <f t="shared" si="7"/>
        <v>0</v>
      </c>
      <c r="AG12" s="176" t="str">
        <f t="shared" si="8"/>
        <v>OK</v>
      </c>
      <c r="AI12" s="176" t="str">
        <f t="shared" si="9"/>
        <v/>
      </c>
      <c r="AK12" s="175" t="str">
        <f t="shared" si="10"/>
        <v/>
      </c>
      <c r="AL12" s="186" t="str">
        <f t="shared" si="16"/>
        <v/>
      </c>
      <c r="AN12" s="176" t="str">
        <f t="array" ref="AN12">IF(D12="","",INDEX(구분표!$I$2:$I$311, MATCH(1,(구분표!$E$2:$E$311='2추특출'!C12)*(구분표!$F$2:$F$311='2추특출'!D12)*(구분표!$G$2:$G$311='2추특출'!B12),0)))</f>
        <v/>
      </c>
      <c r="AP12" s="176"/>
    </row>
    <row r="13" spans="1:42" s="174" customFormat="1" ht="60" customHeight="1">
      <c r="A13" s="264">
        <f>COUNTA($C$8:C13)-COUNTBLANK($C$8:C13)</f>
        <v>0</v>
      </c>
      <c r="B13" s="321"/>
      <c r="C13" s="175" t="str">
        <f>IF(D13="","",VLOOKUP(D13,구분표!$A$3:$C$215,3,))</f>
        <v/>
      </c>
      <c r="D13" s="382"/>
      <c r="E13" s="396"/>
      <c r="F13" s="396"/>
      <c r="G13" s="397"/>
      <c r="H13" s="396"/>
      <c r="I13" s="398"/>
      <c r="J13" s="399"/>
      <c r="K13" s="399"/>
      <c r="L13" s="317">
        <f t="shared" si="12"/>
        <v>0</v>
      </c>
      <c r="M13" s="29"/>
      <c r="N13" s="31"/>
      <c r="O13" s="35">
        <f t="shared" si="13"/>
        <v>0</v>
      </c>
      <c r="P13" s="340"/>
      <c r="Q13" s="191"/>
      <c r="R13" s="339">
        <f t="shared" si="14"/>
        <v>0</v>
      </c>
      <c r="S13" s="186" t="str">
        <f t="shared" si="15"/>
        <v>X</v>
      </c>
      <c r="T13" s="358"/>
      <c r="U13" s="359"/>
      <c r="V13" s="359"/>
      <c r="W13" s="158"/>
      <c r="X13" s="160"/>
      <c r="Y13" s="158"/>
      <c r="Z13" s="29">
        <f t="shared" si="3"/>
        <v>0</v>
      </c>
      <c r="AA13" s="29">
        <f t="shared" si="4"/>
        <v>0</v>
      </c>
      <c r="AB13" s="176" t="str">
        <f t="shared" si="5"/>
        <v>OK</v>
      </c>
      <c r="AD13" s="176"/>
      <c r="AE13" s="29">
        <f t="shared" si="6"/>
        <v>0</v>
      </c>
      <c r="AF13" s="29">
        <f t="shared" si="7"/>
        <v>0</v>
      </c>
      <c r="AG13" s="176" t="str">
        <f t="shared" si="8"/>
        <v>OK</v>
      </c>
      <c r="AI13" s="176" t="str">
        <f t="shared" si="9"/>
        <v/>
      </c>
      <c r="AK13" s="175" t="str">
        <f t="shared" si="10"/>
        <v/>
      </c>
      <c r="AL13" s="186" t="str">
        <f t="shared" si="16"/>
        <v/>
      </c>
      <c r="AN13" s="176" t="str">
        <f t="array" ref="AN13">IF(D13="","",INDEX(구분표!$I$2:$I$311, MATCH(1,(구분표!$E$2:$E$311='2추특출'!C13)*(구분표!$F$2:$F$311='2추특출'!D13)*(구분표!$G$2:$G$311='2추특출'!B13),0)))</f>
        <v/>
      </c>
      <c r="AP13" s="176"/>
    </row>
    <row r="14" spans="1:42" s="174" customFormat="1" ht="60" customHeight="1">
      <c r="A14" s="264">
        <f>COUNTA($C$8:C14)-COUNTBLANK($C$8:C14)</f>
        <v>0</v>
      </c>
      <c r="B14" s="321"/>
      <c r="C14" s="175" t="str">
        <f>IF(D14="","",VLOOKUP(D14,구분표!$A$3:$C$215,3,))</f>
        <v/>
      </c>
      <c r="D14" s="382"/>
      <c r="E14" s="396"/>
      <c r="F14" s="396"/>
      <c r="G14" s="397"/>
      <c r="H14" s="396"/>
      <c r="I14" s="398"/>
      <c r="J14" s="399"/>
      <c r="K14" s="399"/>
      <c r="L14" s="317">
        <f t="shared" si="12"/>
        <v>0</v>
      </c>
      <c r="M14" s="29"/>
      <c r="N14" s="31"/>
      <c r="O14" s="35">
        <f t="shared" si="13"/>
        <v>0</v>
      </c>
      <c r="P14" s="340"/>
      <c r="Q14" s="191"/>
      <c r="R14" s="339">
        <f t="shared" si="14"/>
        <v>0</v>
      </c>
      <c r="S14" s="186" t="str">
        <f t="shared" si="15"/>
        <v>X</v>
      </c>
      <c r="T14" s="358"/>
      <c r="U14" s="359"/>
      <c r="V14" s="359"/>
      <c r="W14" s="158"/>
      <c r="X14" s="160"/>
      <c r="Y14" s="158"/>
      <c r="Z14" s="29">
        <f t="shared" si="3"/>
        <v>0</v>
      </c>
      <c r="AA14" s="29">
        <f t="shared" si="4"/>
        <v>0</v>
      </c>
      <c r="AB14" s="176" t="str">
        <f t="shared" si="5"/>
        <v>OK</v>
      </c>
      <c r="AD14" s="176"/>
      <c r="AE14" s="29">
        <f t="shared" si="6"/>
        <v>0</v>
      </c>
      <c r="AF14" s="29">
        <f t="shared" si="7"/>
        <v>0</v>
      </c>
      <c r="AG14" s="176" t="str">
        <f t="shared" si="8"/>
        <v>OK</v>
      </c>
      <c r="AI14" s="176" t="str">
        <f t="shared" si="9"/>
        <v/>
      </c>
      <c r="AK14" s="175" t="str">
        <f t="shared" si="10"/>
        <v/>
      </c>
      <c r="AL14" s="186" t="str">
        <f t="shared" si="16"/>
        <v/>
      </c>
      <c r="AN14" s="176" t="str">
        <f t="array" ref="AN14">IF(D14="","",INDEX(구분표!$I$2:$I$311, MATCH(1,(구분표!$E$2:$E$311='2추특출'!C14)*(구분표!$F$2:$F$311='2추특출'!D14)*(구분표!$G$2:$G$311='2추특출'!B14),0)))</f>
        <v/>
      </c>
      <c r="AP14" s="176"/>
    </row>
    <row r="15" spans="1:42" s="174" customFormat="1" ht="60" customHeight="1">
      <c r="A15" s="264">
        <f>COUNTA($C$8:C15)-COUNTBLANK($C$8:C15)</f>
        <v>0</v>
      </c>
      <c r="B15" s="321"/>
      <c r="C15" s="175" t="str">
        <f>IF(D15="","",VLOOKUP(D15,구분표!$A$3:$C$215,3,))</f>
        <v/>
      </c>
      <c r="D15" s="382"/>
      <c r="E15" s="396"/>
      <c r="F15" s="396"/>
      <c r="G15" s="397"/>
      <c r="H15" s="396"/>
      <c r="I15" s="398"/>
      <c r="J15" s="399"/>
      <c r="K15" s="399"/>
      <c r="L15" s="317">
        <f t="shared" si="12"/>
        <v>0</v>
      </c>
      <c r="M15" s="29"/>
      <c r="N15" s="31"/>
      <c r="O15" s="35">
        <f t="shared" si="13"/>
        <v>0</v>
      </c>
      <c r="P15" s="340"/>
      <c r="Q15" s="191"/>
      <c r="R15" s="339">
        <f t="shared" si="14"/>
        <v>0</v>
      </c>
      <c r="S15" s="186" t="str">
        <f t="shared" si="15"/>
        <v>X</v>
      </c>
      <c r="T15" s="358"/>
      <c r="U15" s="359"/>
      <c r="V15" s="359"/>
      <c r="W15" s="158"/>
      <c r="X15" s="160"/>
      <c r="Y15" s="158"/>
      <c r="Z15" s="29">
        <f t="shared" si="3"/>
        <v>0</v>
      </c>
      <c r="AA15" s="29">
        <f t="shared" si="4"/>
        <v>0</v>
      </c>
      <c r="AB15" s="176" t="str">
        <f t="shared" si="5"/>
        <v>OK</v>
      </c>
      <c r="AD15" s="176"/>
      <c r="AE15" s="29">
        <f t="shared" si="6"/>
        <v>0</v>
      </c>
      <c r="AF15" s="29">
        <f t="shared" si="7"/>
        <v>0</v>
      </c>
      <c r="AG15" s="176" t="str">
        <f t="shared" si="8"/>
        <v>OK</v>
      </c>
      <c r="AI15" s="176" t="str">
        <f t="shared" si="9"/>
        <v/>
      </c>
      <c r="AK15" s="175" t="str">
        <f t="shared" si="10"/>
        <v/>
      </c>
      <c r="AL15" s="186" t="str">
        <f t="shared" si="16"/>
        <v/>
      </c>
      <c r="AN15" s="176" t="str">
        <f t="array" ref="AN15">IF(D15="","",INDEX(구분표!$I$2:$I$311, MATCH(1,(구분표!$E$2:$E$311='2추특출'!C15)*(구분표!$F$2:$F$311='2추특출'!D15)*(구분표!$G$2:$G$311='2추특출'!B15),0)))</f>
        <v/>
      </c>
      <c r="AP15" s="176"/>
    </row>
    <row r="16" spans="1:42" s="174" customFormat="1" ht="60" customHeight="1">
      <c r="A16" s="264">
        <f>COUNTA($C$8:C16)-COUNTBLANK($C$8:C16)</f>
        <v>0</v>
      </c>
      <c r="B16" s="321"/>
      <c r="C16" s="175" t="str">
        <f>IF(D16="","",VLOOKUP(D16,구분표!$A$3:$C$215,3,))</f>
        <v/>
      </c>
      <c r="D16" s="382"/>
      <c r="E16" s="396"/>
      <c r="F16" s="396"/>
      <c r="G16" s="397"/>
      <c r="H16" s="396"/>
      <c r="I16" s="398"/>
      <c r="J16" s="399"/>
      <c r="K16" s="399"/>
      <c r="L16" s="317">
        <f t="shared" si="12"/>
        <v>0</v>
      </c>
      <c r="M16" s="29"/>
      <c r="N16" s="31"/>
      <c r="O16" s="35">
        <f t="shared" si="13"/>
        <v>0</v>
      </c>
      <c r="P16" s="340"/>
      <c r="Q16" s="191"/>
      <c r="R16" s="339">
        <f t="shared" si="14"/>
        <v>0</v>
      </c>
      <c r="S16" s="186" t="str">
        <f t="shared" si="15"/>
        <v>X</v>
      </c>
      <c r="T16" s="358"/>
      <c r="U16" s="358"/>
      <c r="V16" s="358"/>
      <c r="W16" s="158"/>
      <c r="X16" s="160"/>
      <c r="Y16" s="158"/>
      <c r="Z16" s="29">
        <f t="shared" si="3"/>
        <v>0</v>
      </c>
      <c r="AA16" s="29">
        <f t="shared" si="4"/>
        <v>0</v>
      </c>
      <c r="AB16" s="176" t="str">
        <f t="shared" si="5"/>
        <v>OK</v>
      </c>
      <c r="AD16" s="176"/>
      <c r="AE16" s="29">
        <f t="shared" si="6"/>
        <v>0</v>
      </c>
      <c r="AF16" s="29">
        <f t="shared" si="7"/>
        <v>0</v>
      </c>
      <c r="AG16" s="176" t="str">
        <f t="shared" si="8"/>
        <v>OK</v>
      </c>
      <c r="AI16" s="176" t="str">
        <f t="shared" si="9"/>
        <v/>
      </c>
      <c r="AK16" s="175" t="str">
        <f t="shared" si="10"/>
        <v/>
      </c>
      <c r="AL16" s="186" t="str">
        <f t="shared" si="16"/>
        <v/>
      </c>
      <c r="AN16" s="176" t="str">
        <f t="array" ref="AN16">IF(D16="","",INDEX(구분표!$I$2:$I$311, MATCH(1,(구분표!$E$2:$E$311='2추특출'!C16)*(구분표!$F$2:$F$311='2추특출'!D16)*(구분표!$G$2:$G$311='2추특출'!B16),0)))</f>
        <v/>
      </c>
      <c r="AP16" s="176"/>
    </row>
    <row r="17" spans="1:42" s="174" customFormat="1" ht="60" customHeight="1">
      <c r="A17" s="264">
        <f>COUNTA($C$8:C17)-COUNTBLANK($C$8:C17)</f>
        <v>0</v>
      </c>
      <c r="B17" s="321"/>
      <c r="C17" s="175" t="str">
        <f>IF(D17="","",VLOOKUP(D17,구분표!$A$3:$C$215,3,))</f>
        <v/>
      </c>
      <c r="D17" s="382"/>
      <c r="E17" s="396"/>
      <c r="F17" s="396"/>
      <c r="G17" s="397"/>
      <c r="H17" s="396"/>
      <c r="I17" s="398"/>
      <c r="J17" s="399"/>
      <c r="K17" s="399"/>
      <c r="L17" s="317">
        <f t="shared" si="12"/>
        <v>0</v>
      </c>
      <c r="M17" s="29"/>
      <c r="N17" s="31"/>
      <c r="O17" s="35">
        <f t="shared" si="13"/>
        <v>0</v>
      </c>
      <c r="P17" s="340"/>
      <c r="Q17" s="191"/>
      <c r="R17" s="339">
        <f t="shared" si="14"/>
        <v>0</v>
      </c>
      <c r="S17" s="186" t="str">
        <f>IF(AND((O17=0),(R17&gt;0)),"O",IF(AND((M17&lt;0),(O17-R17&lt;0)),"O","X"))</f>
        <v>X</v>
      </c>
      <c r="T17" s="358"/>
      <c r="U17" s="358"/>
      <c r="V17" s="358"/>
      <c r="W17" s="158"/>
      <c r="X17" s="160"/>
      <c r="Y17" s="158"/>
      <c r="Z17" s="29">
        <f t="shared" si="3"/>
        <v>0</v>
      </c>
      <c r="AA17" s="29">
        <f t="shared" si="4"/>
        <v>0</v>
      </c>
      <c r="AB17" s="176" t="str">
        <f t="shared" si="5"/>
        <v>OK</v>
      </c>
      <c r="AD17" s="176"/>
      <c r="AE17" s="29">
        <f t="shared" si="6"/>
        <v>0</v>
      </c>
      <c r="AF17" s="29">
        <f t="shared" si="7"/>
        <v>0</v>
      </c>
      <c r="AG17" s="176" t="str">
        <f t="shared" si="8"/>
        <v>OK</v>
      </c>
      <c r="AI17" s="176" t="str">
        <f t="shared" si="9"/>
        <v/>
      </c>
      <c r="AK17" s="175" t="str">
        <f t="shared" si="10"/>
        <v/>
      </c>
      <c r="AL17" s="186" t="str">
        <f t="shared" si="16"/>
        <v/>
      </c>
      <c r="AN17" s="176" t="str">
        <f t="array" ref="AN17">IF(D17="","",INDEX(구분표!$I$2:$I$311, MATCH(1,(구분표!$E$2:$E$311='2추특출'!C17)*(구분표!$F$2:$F$311='2추특출'!D17)*(구분표!$G$2:$G$311='2추특출'!B17),0)))</f>
        <v/>
      </c>
      <c r="AP17" s="176"/>
    </row>
    <row r="18" spans="1:42" s="174" customFormat="1" ht="60" customHeight="1">
      <c r="A18" s="264">
        <f>COUNTA($C$8:C18)-COUNTBLANK($C$8:C18)</f>
        <v>0</v>
      </c>
      <c r="B18" s="321"/>
      <c r="C18" s="175" t="str">
        <f>IF(D18="","",VLOOKUP(D18,구분표!$A$3:$C$215,3,))</f>
        <v/>
      </c>
      <c r="D18" s="382"/>
      <c r="E18" s="396"/>
      <c r="F18" s="396"/>
      <c r="G18" s="397"/>
      <c r="H18" s="396"/>
      <c r="I18" s="398"/>
      <c r="J18" s="399"/>
      <c r="K18" s="399"/>
      <c r="L18" s="317">
        <f t="shared" si="12"/>
        <v>0</v>
      </c>
      <c r="M18" s="29"/>
      <c r="N18" s="31"/>
      <c r="O18" s="35">
        <f t="shared" si="13"/>
        <v>0</v>
      </c>
      <c r="P18" s="340"/>
      <c r="Q18" s="191"/>
      <c r="R18" s="339">
        <f t="shared" si="14"/>
        <v>0</v>
      </c>
      <c r="S18" s="186" t="str">
        <f t="shared" si="15"/>
        <v>X</v>
      </c>
      <c r="T18" s="358"/>
      <c r="U18" s="359"/>
      <c r="V18" s="359"/>
      <c r="W18" s="158"/>
      <c r="X18" s="160"/>
      <c r="Y18" s="158"/>
      <c r="Z18" s="29">
        <f t="shared" si="3"/>
        <v>0</v>
      </c>
      <c r="AA18" s="29">
        <f t="shared" si="4"/>
        <v>0</v>
      </c>
      <c r="AB18" s="176" t="str">
        <f t="shared" si="5"/>
        <v>OK</v>
      </c>
      <c r="AD18" s="176"/>
      <c r="AE18" s="29">
        <f t="shared" si="6"/>
        <v>0</v>
      </c>
      <c r="AF18" s="29">
        <f t="shared" si="7"/>
        <v>0</v>
      </c>
      <c r="AG18" s="176" t="str">
        <f t="shared" si="8"/>
        <v>OK</v>
      </c>
      <c r="AI18" s="176" t="str">
        <f t="shared" si="9"/>
        <v/>
      </c>
      <c r="AK18" s="175" t="str">
        <f t="shared" si="10"/>
        <v/>
      </c>
      <c r="AL18" s="186" t="str">
        <f t="shared" si="16"/>
        <v/>
      </c>
      <c r="AN18" s="176" t="str">
        <f t="array" ref="AN18">IF(D18="","",INDEX(구분표!$I$2:$I$311, MATCH(1,(구분표!$E$2:$E$311='2추특출'!C18)*(구분표!$F$2:$F$311='2추특출'!D18)*(구분표!$G$2:$G$311='2추특출'!B18),0)))</f>
        <v/>
      </c>
      <c r="AP18" s="176"/>
    </row>
    <row r="19" spans="1:42" s="174" customFormat="1" ht="60" customHeight="1">
      <c r="A19" s="264">
        <f>COUNTA($C$8:C19)-COUNTBLANK($C$8:C19)</f>
        <v>0</v>
      </c>
      <c r="B19" s="321"/>
      <c r="C19" s="175" t="str">
        <f>IF(D19="","",VLOOKUP(D19,구분표!$A$3:$C$215,3,))</f>
        <v/>
      </c>
      <c r="D19" s="382"/>
      <c r="E19" s="396"/>
      <c r="F19" s="396"/>
      <c r="G19" s="397"/>
      <c r="H19" s="396"/>
      <c r="I19" s="398"/>
      <c r="J19" s="399"/>
      <c r="K19" s="399"/>
      <c r="L19" s="317">
        <f t="shared" si="12"/>
        <v>0</v>
      </c>
      <c r="M19" s="29"/>
      <c r="N19" s="31"/>
      <c r="O19" s="35">
        <f t="shared" si="13"/>
        <v>0</v>
      </c>
      <c r="P19" s="340"/>
      <c r="Q19" s="191"/>
      <c r="R19" s="339">
        <f t="shared" si="14"/>
        <v>0</v>
      </c>
      <c r="S19" s="186" t="str">
        <f t="shared" si="15"/>
        <v>X</v>
      </c>
      <c r="T19" s="358"/>
      <c r="U19" s="359"/>
      <c r="V19" s="359"/>
      <c r="W19" s="158"/>
      <c r="X19" s="160"/>
      <c r="Y19" s="158"/>
      <c r="Z19" s="29">
        <f t="shared" si="3"/>
        <v>0</v>
      </c>
      <c r="AA19" s="29">
        <f t="shared" si="4"/>
        <v>0</v>
      </c>
      <c r="AB19" s="176" t="str">
        <f t="shared" si="5"/>
        <v>OK</v>
      </c>
      <c r="AD19" s="176"/>
      <c r="AE19" s="29">
        <f t="shared" si="6"/>
        <v>0</v>
      </c>
      <c r="AF19" s="29">
        <f t="shared" si="7"/>
        <v>0</v>
      </c>
      <c r="AG19" s="176" t="str">
        <f t="shared" si="8"/>
        <v>OK</v>
      </c>
      <c r="AI19" s="176" t="str">
        <f t="shared" si="9"/>
        <v/>
      </c>
      <c r="AK19" s="175" t="str">
        <f t="shared" si="10"/>
        <v/>
      </c>
      <c r="AL19" s="186" t="str">
        <f t="shared" si="16"/>
        <v/>
      </c>
      <c r="AN19" s="176" t="str">
        <f t="array" ref="AN19">IF(D19="","",INDEX(구분표!$I$2:$I$311, MATCH(1,(구분표!$E$2:$E$311='2추특출'!C19)*(구분표!$F$2:$F$311='2추특출'!D19)*(구분표!$G$2:$G$311='2추특출'!B19),0)))</f>
        <v/>
      </c>
      <c r="AP19" s="176"/>
    </row>
    <row r="20" spans="1:42" s="174" customFormat="1" ht="60" customHeight="1">
      <c r="A20" s="264">
        <f>COUNTA($C$8:C20)-COUNTBLANK($C$8:C20)</f>
        <v>0</v>
      </c>
      <c r="B20" s="321"/>
      <c r="C20" s="175" t="str">
        <f>IF(D20="","",VLOOKUP(D20,구분표!$A$3:$C$215,3,))</f>
        <v/>
      </c>
      <c r="D20" s="382"/>
      <c r="E20" s="396"/>
      <c r="F20" s="396"/>
      <c r="G20" s="397"/>
      <c r="H20" s="396"/>
      <c r="I20" s="398"/>
      <c r="J20" s="399"/>
      <c r="K20" s="399"/>
      <c r="L20" s="317">
        <f t="shared" si="12"/>
        <v>0</v>
      </c>
      <c r="M20" s="29"/>
      <c r="N20" s="31"/>
      <c r="O20" s="35">
        <f t="shared" si="13"/>
        <v>0</v>
      </c>
      <c r="P20" s="340"/>
      <c r="Q20" s="191"/>
      <c r="R20" s="339">
        <f t="shared" si="14"/>
        <v>0</v>
      </c>
      <c r="S20" s="186" t="str">
        <f t="shared" si="15"/>
        <v>X</v>
      </c>
      <c r="T20" s="358"/>
      <c r="U20" s="359"/>
      <c r="V20" s="359"/>
      <c r="W20" s="158"/>
      <c r="X20" s="160"/>
      <c r="Y20" s="158"/>
      <c r="Z20" s="29">
        <f t="shared" si="3"/>
        <v>0</v>
      </c>
      <c r="AA20" s="29">
        <f t="shared" si="4"/>
        <v>0</v>
      </c>
      <c r="AB20" s="176" t="str">
        <f t="shared" si="5"/>
        <v>OK</v>
      </c>
      <c r="AD20" s="176"/>
      <c r="AE20" s="29">
        <f t="shared" si="6"/>
        <v>0</v>
      </c>
      <c r="AF20" s="29">
        <f t="shared" si="7"/>
        <v>0</v>
      </c>
      <c r="AG20" s="176" t="str">
        <f t="shared" si="8"/>
        <v>OK</v>
      </c>
      <c r="AI20" s="176" t="str">
        <f t="shared" si="9"/>
        <v/>
      </c>
      <c r="AK20" s="175" t="str">
        <f t="shared" si="10"/>
        <v/>
      </c>
      <c r="AL20" s="186" t="str">
        <f t="shared" si="16"/>
        <v/>
      </c>
      <c r="AN20" s="176" t="str">
        <f t="array" ref="AN20">IF(D20="","",INDEX(구분표!$I$2:$I$311, MATCH(1,(구분표!$E$2:$E$311='2추특출'!C20)*(구분표!$F$2:$F$311='2추특출'!D20)*(구분표!$G$2:$G$311='2추특출'!B20),0)))</f>
        <v/>
      </c>
      <c r="AP20" s="176"/>
    </row>
    <row r="21" spans="1:42" s="174" customFormat="1" ht="60" customHeight="1">
      <c r="A21" s="264">
        <f>COUNTA($C$8:C21)-COUNTBLANK($C$8:C21)</f>
        <v>0</v>
      </c>
      <c r="B21" s="321"/>
      <c r="C21" s="175" t="str">
        <f>IF(D21="","",VLOOKUP(D21,구분표!$A$3:$C$215,3,))</f>
        <v/>
      </c>
      <c r="D21" s="382"/>
      <c r="E21" s="396"/>
      <c r="F21" s="396"/>
      <c r="G21" s="397"/>
      <c r="H21" s="396"/>
      <c r="I21" s="398"/>
      <c r="J21" s="399"/>
      <c r="K21" s="399"/>
      <c r="L21" s="317">
        <f t="shared" si="12"/>
        <v>0</v>
      </c>
      <c r="M21" s="29"/>
      <c r="N21" s="31"/>
      <c r="O21" s="35">
        <f t="shared" si="13"/>
        <v>0</v>
      </c>
      <c r="P21" s="340"/>
      <c r="Q21" s="191"/>
      <c r="R21" s="339">
        <f t="shared" si="14"/>
        <v>0</v>
      </c>
      <c r="S21" s="186" t="str">
        <f t="shared" si="15"/>
        <v>X</v>
      </c>
      <c r="T21" s="358"/>
      <c r="U21" s="359"/>
      <c r="V21" s="359"/>
      <c r="W21" s="158"/>
      <c r="X21" s="160"/>
      <c r="Y21" s="158"/>
      <c r="Z21" s="29">
        <f t="shared" si="3"/>
        <v>0</v>
      </c>
      <c r="AA21" s="29">
        <f t="shared" si="4"/>
        <v>0</v>
      </c>
      <c r="AB21" s="176" t="str">
        <f t="shared" si="5"/>
        <v>OK</v>
      </c>
      <c r="AD21" s="176"/>
      <c r="AE21" s="29">
        <f t="shared" si="6"/>
        <v>0</v>
      </c>
      <c r="AF21" s="29">
        <f t="shared" si="7"/>
        <v>0</v>
      </c>
      <c r="AG21" s="176" t="str">
        <f t="shared" si="8"/>
        <v>OK</v>
      </c>
      <c r="AI21" s="176" t="str">
        <f t="shared" si="9"/>
        <v/>
      </c>
      <c r="AK21" s="175" t="str">
        <f t="shared" si="10"/>
        <v/>
      </c>
      <c r="AL21" s="186" t="str">
        <f t="shared" si="16"/>
        <v/>
      </c>
      <c r="AN21" s="176" t="str">
        <f t="array" ref="AN21">IF(D21="","",INDEX(구분표!$I$2:$I$311, MATCH(1,(구분표!$E$2:$E$311='2추특출'!C21)*(구분표!$F$2:$F$311='2추특출'!D21)*(구분표!$G$2:$G$311='2추특출'!B21),0)))</f>
        <v/>
      </c>
      <c r="AP21" s="176"/>
    </row>
    <row r="22" spans="1:42" s="174" customFormat="1" ht="60" customHeight="1">
      <c r="A22" s="264">
        <f>COUNTA($C$8:C22)-COUNTBLANK($C$8:C22)</f>
        <v>0</v>
      </c>
      <c r="B22" s="321"/>
      <c r="C22" s="175" t="str">
        <f>IF(D22="","",VLOOKUP(D22,구분표!$A$3:$C$215,3,))</f>
        <v/>
      </c>
      <c r="D22" s="382"/>
      <c r="E22" s="396"/>
      <c r="F22" s="396"/>
      <c r="G22" s="397"/>
      <c r="H22" s="396"/>
      <c r="I22" s="398"/>
      <c r="J22" s="399"/>
      <c r="K22" s="399"/>
      <c r="L22" s="317">
        <f t="shared" si="12"/>
        <v>0</v>
      </c>
      <c r="M22" s="29"/>
      <c r="N22" s="31"/>
      <c r="O22" s="35">
        <f t="shared" si="13"/>
        <v>0</v>
      </c>
      <c r="P22" s="340"/>
      <c r="Q22" s="191"/>
      <c r="R22" s="339">
        <f t="shared" si="14"/>
        <v>0</v>
      </c>
      <c r="S22" s="186" t="str">
        <f t="shared" si="15"/>
        <v>X</v>
      </c>
      <c r="T22" s="358"/>
      <c r="U22" s="358"/>
      <c r="V22" s="358"/>
      <c r="W22" s="158"/>
      <c r="X22" s="160"/>
      <c r="Y22" s="158"/>
      <c r="Z22" s="29">
        <f t="shared" si="3"/>
        <v>0</v>
      </c>
      <c r="AA22" s="29">
        <f t="shared" si="4"/>
        <v>0</v>
      </c>
      <c r="AB22" s="176" t="str">
        <f t="shared" si="5"/>
        <v>OK</v>
      </c>
      <c r="AD22" s="176"/>
      <c r="AE22" s="29">
        <f t="shared" si="6"/>
        <v>0</v>
      </c>
      <c r="AF22" s="29">
        <f t="shared" si="7"/>
        <v>0</v>
      </c>
      <c r="AG22" s="176" t="str">
        <f t="shared" si="8"/>
        <v>OK</v>
      </c>
      <c r="AI22" s="176" t="str">
        <f t="shared" si="9"/>
        <v/>
      </c>
      <c r="AK22" s="175" t="str">
        <f t="shared" si="10"/>
        <v/>
      </c>
      <c r="AL22" s="186" t="str">
        <f t="shared" si="16"/>
        <v/>
      </c>
      <c r="AN22" s="176" t="str">
        <f t="array" ref="AN22">IF(D22="","",INDEX(구분표!$I$2:$I$311, MATCH(1,(구분표!$E$2:$E$311='2추특출'!C22)*(구분표!$F$2:$F$311='2추특출'!D22)*(구분표!$G$2:$G$311='2추특출'!B22),0)))</f>
        <v/>
      </c>
      <c r="AP22" s="176"/>
    </row>
    <row r="23" spans="1:42" s="174" customFormat="1" ht="60" customHeight="1">
      <c r="A23" s="264">
        <f>COUNTA($C$8:C23)-COUNTBLANK($C$8:C23)</f>
        <v>0</v>
      </c>
      <c r="B23" s="321"/>
      <c r="C23" s="175" t="str">
        <f>IF(D23="","",VLOOKUP(D23,구분표!$A$3:$C$215,3,))</f>
        <v/>
      </c>
      <c r="D23" s="382"/>
      <c r="E23" s="396"/>
      <c r="F23" s="396"/>
      <c r="G23" s="397"/>
      <c r="H23" s="396"/>
      <c r="I23" s="398"/>
      <c r="J23" s="399"/>
      <c r="K23" s="399"/>
      <c r="L23" s="317">
        <f t="shared" si="12"/>
        <v>0</v>
      </c>
      <c r="M23" s="29"/>
      <c r="N23" s="31"/>
      <c r="O23" s="35">
        <f t="shared" si="13"/>
        <v>0</v>
      </c>
      <c r="P23" s="375"/>
      <c r="Q23" s="376"/>
      <c r="R23" s="339">
        <f t="shared" si="14"/>
        <v>0</v>
      </c>
      <c r="S23" s="186" t="str">
        <f t="shared" si="15"/>
        <v>X</v>
      </c>
      <c r="T23" s="359"/>
      <c r="U23" s="359"/>
      <c r="V23" s="359"/>
      <c r="W23" s="158"/>
      <c r="X23" s="160"/>
      <c r="Y23" s="158"/>
      <c r="Z23" s="29">
        <f t="shared" si="3"/>
        <v>0</v>
      </c>
      <c r="AA23" s="29">
        <f t="shared" si="4"/>
        <v>0</v>
      </c>
      <c r="AB23" s="176" t="str">
        <f t="shared" si="5"/>
        <v>OK</v>
      </c>
      <c r="AD23" s="176"/>
      <c r="AE23" s="29">
        <f t="shared" si="6"/>
        <v>0</v>
      </c>
      <c r="AF23" s="29">
        <f t="shared" si="7"/>
        <v>0</v>
      </c>
      <c r="AG23" s="176" t="str">
        <f t="shared" si="8"/>
        <v>OK</v>
      </c>
      <c r="AI23" s="176" t="str">
        <f t="shared" si="9"/>
        <v/>
      </c>
      <c r="AK23" s="175" t="str">
        <f t="shared" si="10"/>
        <v/>
      </c>
      <c r="AL23" s="186" t="str">
        <f t="shared" si="16"/>
        <v/>
      </c>
      <c r="AN23" s="176" t="str">
        <f t="array" ref="AN23">IF(D23="","",INDEX(구분표!$I$2:$I$311, MATCH(1,(구분표!$E$2:$E$311='2추특출'!C23)*(구분표!$F$2:$F$311='2추특출'!D23)*(구분표!$G$2:$G$311='2추특출'!B23),0)))</f>
        <v/>
      </c>
      <c r="AP23" s="176"/>
    </row>
    <row r="24" spans="1:42" s="174" customFormat="1" ht="60" customHeight="1">
      <c r="A24" s="264">
        <f>COUNTA($C$8:C24)-COUNTBLANK($C$8:C24)</f>
        <v>0</v>
      </c>
      <c r="B24" s="321"/>
      <c r="C24" s="175" t="str">
        <f>IF(D24="","",VLOOKUP(D24,구분표!$A$3:$C$215,3,))</f>
        <v/>
      </c>
      <c r="D24" s="382"/>
      <c r="E24" s="396"/>
      <c r="F24" s="396"/>
      <c r="G24" s="397"/>
      <c r="H24" s="396"/>
      <c r="I24" s="398"/>
      <c r="J24" s="399"/>
      <c r="K24" s="399"/>
      <c r="L24" s="317">
        <f t="shared" si="12"/>
        <v>0</v>
      </c>
      <c r="M24" s="29"/>
      <c r="N24" s="31"/>
      <c r="O24" s="35">
        <f t="shared" si="13"/>
        <v>0</v>
      </c>
      <c r="P24" s="375"/>
      <c r="Q24" s="376"/>
      <c r="R24" s="339">
        <f t="shared" si="14"/>
        <v>0</v>
      </c>
      <c r="S24" s="186" t="str">
        <f>IF(AND((O24=0),(R24&gt;0)),"O",IF(AND((M24&lt;0),(O24-R24&lt;0)),"O","X"))</f>
        <v>X</v>
      </c>
      <c r="T24" s="359"/>
      <c r="U24" s="359"/>
      <c r="V24" s="359"/>
      <c r="W24" s="158"/>
      <c r="X24" s="160"/>
      <c r="Y24" s="158"/>
      <c r="Z24" s="29">
        <f t="shared" si="3"/>
        <v>0</v>
      </c>
      <c r="AA24" s="29">
        <f t="shared" si="4"/>
        <v>0</v>
      </c>
      <c r="AB24" s="176" t="str">
        <f t="shared" si="5"/>
        <v>OK</v>
      </c>
      <c r="AD24" s="176"/>
      <c r="AE24" s="29">
        <f t="shared" si="6"/>
        <v>0</v>
      </c>
      <c r="AF24" s="29">
        <f t="shared" si="7"/>
        <v>0</v>
      </c>
      <c r="AG24" s="176" t="str">
        <f t="shared" si="8"/>
        <v>OK</v>
      </c>
      <c r="AI24" s="176" t="str">
        <f t="shared" si="9"/>
        <v/>
      </c>
      <c r="AK24" s="175" t="str">
        <f t="shared" si="10"/>
        <v/>
      </c>
      <c r="AL24" s="186" t="str">
        <f t="shared" si="16"/>
        <v/>
      </c>
      <c r="AN24" s="176" t="str">
        <f t="array" ref="AN24">IF(D24="","",INDEX(구분표!$I$2:$I$311, MATCH(1,(구분표!$E$2:$E$311='2추특출'!C24)*(구분표!$F$2:$F$311='2추특출'!D24)*(구분표!$G$2:$G$311='2추특출'!B24),0)))</f>
        <v/>
      </c>
      <c r="AP24" s="176"/>
    </row>
    <row r="25" spans="1:42" s="174" customFormat="1" ht="60" customHeight="1">
      <c r="A25" s="264">
        <f>COUNTA($C$8:C25)-COUNTBLANK($C$8:C25)</f>
        <v>0</v>
      </c>
      <c r="B25" s="321"/>
      <c r="C25" s="175" t="str">
        <f>IF(D25="","",VLOOKUP(D25,구분표!$A$3:$C$215,3,))</f>
        <v/>
      </c>
      <c r="D25" s="382"/>
      <c r="E25" s="396"/>
      <c r="F25" s="396"/>
      <c r="G25" s="397"/>
      <c r="H25" s="396"/>
      <c r="I25" s="398"/>
      <c r="J25" s="399"/>
      <c r="K25" s="399"/>
      <c r="L25" s="317">
        <f t="shared" si="12"/>
        <v>0</v>
      </c>
      <c r="M25" s="29"/>
      <c r="N25" s="31"/>
      <c r="O25" s="35">
        <f t="shared" si="13"/>
        <v>0</v>
      </c>
      <c r="P25" s="375"/>
      <c r="Q25" s="376"/>
      <c r="R25" s="339">
        <f t="shared" si="14"/>
        <v>0</v>
      </c>
      <c r="S25" s="186" t="str">
        <f t="shared" si="15"/>
        <v>X</v>
      </c>
      <c r="T25" s="359"/>
      <c r="U25" s="359"/>
      <c r="V25" s="359"/>
      <c r="W25" s="158"/>
      <c r="X25" s="160"/>
      <c r="Y25" s="158"/>
      <c r="Z25" s="29">
        <f t="shared" si="3"/>
        <v>0</v>
      </c>
      <c r="AA25" s="29">
        <f t="shared" si="4"/>
        <v>0</v>
      </c>
      <c r="AB25" s="176" t="str">
        <f t="shared" si="5"/>
        <v>OK</v>
      </c>
      <c r="AD25" s="176"/>
      <c r="AE25" s="29">
        <f t="shared" si="6"/>
        <v>0</v>
      </c>
      <c r="AF25" s="29">
        <f t="shared" si="7"/>
        <v>0</v>
      </c>
      <c r="AG25" s="176" t="str">
        <f t="shared" si="8"/>
        <v>OK</v>
      </c>
      <c r="AI25" s="176" t="str">
        <f t="shared" si="9"/>
        <v/>
      </c>
      <c r="AK25" s="175" t="str">
        <f t="shared" si="10"/>
        <v/>
      </c>
      <c r="AL25" s="186" t="str">
        <f t="shared" si="16"/>
        <v/>
      </c>
      <c r="AN25" s="176" t="str">
        <f t="array" ref="AN25">IF(D25="","",INDEX(구분표!$I$2:$I$311, MATCH(1,(구분표!$E$2:$E$311='2추특출'!C25)*(구분표!$F$2:$F$311='2추특출'!D25)*(구분표!$G$2:$G$311='2추특출'!B25),0)))</f>
        <v/>
      </c>
      <c r="AP25" s="176"/>
    </row>
    <row r="26" spans="1:42" s="174" customFormat="1" ht="60" customHeight="1">
      <c r="A26" s="264">
        <f>COUNTA($C$8:C26)-COUNTBLANK($C$8:C26)</f>
        <v>0</v>
      </c>
      <c r="B26" s="321"/>
      <c r="C26" s="175" t="str">
        <f>IF(D26="","",VLOOKUP(D26,구분표!$A$3:$C$215,3,))</f>
        <v/>
      </c>
      <c r="D26" s="382"/>
      <c r="E26" s="396"/>
      <c r="F26" s="396"/>
      <c r="G26" s="397"/>
      <c r="H26" s="396"/>
      <c r="I26" s="398"/>
      <c r="J26" s="399"/>
      <c r="K26" s="399"/>
      <c r="L26" s="317">
        <f t="shared" si="12"/>
        <v>0</v>
      </c>
      <c r="M26" s="29"/>
      <c r="N26" s="31"/>
      <c r="O26" s="35">
        <f t="shared" si="13"/>
        <v>0</v>
      </c>
      <c r="P26" s="375"/>
      <c r="Q26" s="376"/>
      <c r="R26" s="339">
        <f t="shared" si="14"/>
        <v>0</v>
      </c>
      <c r="S26" s="186" t="str">
        <f t="shared" si="15"/>
        <v>X</v>
      </c>
      <c r="T26" s="359"/>
      <c r="U26" s="358"/>
      <c r="V26" s="359"/>
      <c r="W26" s="158"/>
      <c r="X26" s="160"/>
      <c r="Y26" s="158"/>
      <c r="Z26" s="29">
        <f t="shared" si="3"/>
        <v>0</v>
      </c>
      <c r="AA26" s="29">
        <f t="shared" si="4"/>
        <v>0</v>
      </c>
      <c r="AB26" s="176" t="str">
        <f t="shared" si="5"/>
        <v>OK</v>
      </c>
      <c r="AD26" s="176"/>
      <c r="AE26" s="29">
        <f t="shared" si="6"/>
        <v>0</v>
      </c>
      <c r="AF26" s="29">
        <f t="shared" si="7"/>
        <v>0</v>
      </c>
      <c r="AG26" s="176" t="str">
        <f t="shared" si="8"/>
        <v>OK</v>
      </c>
      <c r="AI26" s="176" t="str">
        <f t="shared" si="9"/>
        <v/>
      </c>
      <c r="AK26" s="175" t="str">
        <f t="shared" si="10"/>
        <v/>
      </c>
      <c r="AL26" s="186" t="str">
        <f t="shared" si="16"/>
        <v/>
      </c>
      <c r="AN26" s="176" t="str">
        <f t="array" ref="AN26">IF(D26="","",INDEX(구분표!$I$2:$I$311, MATCH(1,(구분표!$E$2:$E$311='2추특출'!C26)*(구분표!$F$2:$F$311='2추특출'!D26)*(구분표!$G$2:$G$311='2추특출'!B26),0)))</f>
        <v/>
      </c>
      <c r="AP26" s="176"/>
    </row>
    <row r="27" spans="1:42" s="174" customFormat="1" ht="60" customHeight="1">
      <c r="A27" s="264">
        <f>COUNTA($C$8:C27)-COUNTBLANK($C$8:C27)</f>
        <v>0</v>
      </c>
      <c r="B27" s="321"/>
      <c r="C27" s="175" t="str">
        <f>IF(D27="","",VLOOKUP(D27,구분표!$A$3:$C$215,3,))</f>
        <v/>
      </c>
      <c r="D27" s="382"/>
      <c r="E27" s="396"/>
      <c r="F27" s="396"/>
      <c r="G27" s="397"/>
      <c r="H27" s="396"/>
      <c r="I27" s="398"/>
      <c r="J27" s="399"/>
      <c r="K27" s="399"/>
      <c r="L27" s="317">
        <f t="shared" si="12"/>
        <v>0</v>
      </c>
      <c r="M27" s="29"/>
      <c r="N27" s="31"/>
      <c r="O27" s="35">
        <f t="shared" si="13"/>
        <v>0</v>
      </c>
      <c r="P27" s="340"/>
      <c r="Q27" s="191"/>
      <c r="R27" s="339">
        <f t="shared" si="14"/>
        <v>0</v>
      </c>
      <c r="S27" s="186" t="str">
        <f t="shared" si="15"/>
        <v>X</v>
      </c>
      <c r="T27" s="359"/>
      <c r="U27" s="359"/>
      <c r="V27" s="359"/>
      <c r="W27" s="158"/>
      <c r="X27" s="160"/>
      <c r="Y27" s="158"/>
      <c r="Z27" s="29">
        <f t="shared" si="3"/>
        <v>0</v>
      </c>
      <c r="AA27" s="29">
        <f t="shared" si="4"/>
        <v>0</v>
      </c>
      <c r="AB27" s="176" t="str">
        <f t="shared" si="5"/>
        <v>OK</v>
      </c>
      <c r="AD27" s="176"/>
      <c r="AE27" s="29">
        <f t="shared" si="6"/>
        <v>0</v>
      </c>
      <c r="AF27" s="29">
        <f t="shared" si="7"/>
        <v>0</v>
      </c>
      <c r="AG27" s="176" t="str">
        <f t="shared" si="8"/>
        <v>OK</v>
      </c>
      <c r="AI27" s="176" t="str">
        <f t="shared" si="9"/>
        <v/>
      </c>
      <c r="AK27" s="175" t="str">
        <f t="shared" si="10"/>
        <v/>
      </c>
      <c r="AL27" s="186" t="str">
        <f t="shared" si="16"/>
        <v/>
      </c>
      <c r="AN27" s="176" t="str">
        <f t="array" ref="AN27">IF(D27="","",INDEX(구분표!$I$2:$I$311, MATCH(1,(구분표!$E$2:$E$311='2추특출'!C27)*(구분표!$F$2:$F$311='2추특출'!D27)*(구분표!$G$2:$G$311='2추특출'!B27),0)))</f>
        <v/>
      </c>
      <c r="AP27" s="176"/>
    </row>
    <row r="28" spans="1:42" s="174" customFormat="1" ht="60" customHeight="1">
      <c r="A28" s="264">
        <f>COUNTA($C$8:C28)-COUNTBLANK($C$8:C28)</f>
        <v>0</v>
      </c>
      <c r="B28" s="321"/>
      <c r="C28" s="175" t="str">
        <f>IF(D28="","",VLOOKUP(D28,구분표!$A$3:$C$215,3,))</f>
        <v/>
      </c>
      <c r="D28" s="382"/>
      <c r="E28" s="396"/>
      <c r="F28" s="396"/>
      <c r="G28" s="397"/>
      <c r="H28" s="396"/>
      <c r="I28" s="398"/>
      <c r="J28" s="399"/>
      <c r="K28" s="399"/>
      <c r="L28" s="317">
        <f t="shared" si="12"/>
        <v>0</v>
      </c>
      <c r="M28" s="29"/>
      <c r="N28" s="31"/>
      <c r="O28" s="35">
        <f t="shared" si="13"/>
        <v>0</v>
      </c>
      <c r="P28" s="340"/>
      <c r="Q28" s="191"/>
      <c r="R28" s="339">
        <f t="shared" si="14"/>
        <v>0</v>
      </c>
      <c r="S28" s="186" t="str">
        <f t="shared" si="15"/>
        <v>X</v>
      </c>
      <c r="T28" s="359"/>
      <c r="U28" s="359"/>
      <c r="V28" s="359"/>
      <c r="W28" s="158"/>
      <c r="X28" s="160"/>
      <c r="Y28" s="158"/>
      <c r="Z28" s="29">
        <f t="shared" si="3"/>
        <v>0</v>
      </c>
      <c r="AA28" s="29">
        <f t="shared" si="4"/>
        <v>0</v>
      </c>
      <c r="AB28" s="176" t="str">
        <f t="shared" si="5"/>
        <v>OK</v>
      </c>
      <c r="AD28" s="176"/>
      <c r="AE28" s="29">
        <f t="shared" si="6"/>
        <v>0</v>
      </c>
      <c r="AF28" s="29">
        <f t="shared" si="7"/>
        <v>0</v>
      </c>
      <c r="AG28" s="176" t="str">
        <f t="shared" si="8"/>
        <v>OK</v>
      </c>
      <c r="AI28" s="176" t="str">
        <f t="shared" si="9"/>
        <v/>
      </c>
      <c r="AK28" s="175" t="str">
        <f t="shared" si="10"/>
        <v/>
      </c>
      <c r="AL28" s="186" t="str">
        <f t="shared" si="16"/>
        <v/>
      </c>
      <c r="AN28" s="176" t="str">
        <f t="array" ref="AN28">IF(D28="","",INDEX(구분표!$I$2:$I$311, MATCH(1,(구분표!$E$2:$E$311='2추특출'!C28)*(구분표!$F$2:$F$311='2추특출'!D28)*(구분표!$G$2:$G$311='2추특출'!B28),0)))</f>
        <v/>
      </c>
      <c r="AP28" s="176"/>
    </row>
    <row r="29" spans="1:42" s="174" customFormat="1" ht="60" customHeight="1">
      <c r="A29" s="264">
        <f>COUNTA($C$8:C29)-COUNTBLANK($C$8:C29)</f>
        <v>0</v>
      </c>
      <c r="B29" s="321"/>
      <c r="C29" s="175" t="str">
        <f>IF(D29="","",VLOOKUP(D29,구분표!$A$3:$C$215,3,))</f>
        <v/>
      </c>
      <c r="D29" s="382"/>
      <c r="E29" s="396"/>
      <c r="F29" s="396"/>
      <c r="G29" s="397"/>
      <c r="H29" s="396"/>
      <c r="I29" s="398"/>
      <c r="J29" s="399"/>
      <c r="K29" s="399"/>
      <c r="L29" s="317">
        <f t="shared" si="12"/>
        <v>0</v>
      </c>
      <c r="M29" s="29"/>
      <c r="N29" s="31"/>
      <c r="O29" s="35">
        <f t="shared" si="13"/>
        <v>0</v>
      </c>
      <c r="P29" s="340"/>
      <c r="Q29" s="191"/>
      <c r="R29" s="339">
        <f t="shared" si="14"/>
        <v>0</v>
      </c>
      <c r="S29" s="186" t="str">
        <f t="shared" si="15"/>
        <v>X</v>
      </c>
      <c r="T29" s="359"/>
      <c r="U29" s="359"/>
      <c r="V29" s="359"/>
      <c r="W29" s="158"/>
      <c r="X29" s="160"/>
      <c r="Y29" s="158"/>
      <c r="Z29" s="29">
        <f t="shared" si="3"/>
        <v>0</v>
      </c>
      <c r="AA29" s="29">
        <f t="shared" si="4"/>
        <v>0</v>
      </c>
      <c r="AB29" s="176" t="str">
        <f t="shared" si="5"/>
        <v>OK</v>
      </c>
      <c r="AD29" s="176"/>
      <c r="AE29" s="29">
        <f t="shared" si="6"/>
        <v>0</v>
      </c>
      <c r="AF29" s="29">
        <f t="shared" si="7"/>
        <v>0</v>
      </c>
      <c r="AG29" s="176" t="str">
        <f t="shared" si="8"/>
        <v>OK</v>
      </c>
      <c r="AI29" s="176" t="str">
        <f t="shared" si="9"/>
        <v/>
      </c>
      <c r="AK29" s="175" t="str">
        <f t="shared" si="10"/>
        <v/>
      </c>
      <c r="AL29" s="186" t="str">
        <f t="shared" si="16"/>
        <v/>
      </c>
      <c r="AN29" s="176" t="str">
        <f t="array" ref="AN29">IF(D29="","",INDEX(구분표!$I$2:$I$311, MATCH(1,(구분표!$E$2:$E$311='2추특출'!C29)*(구분표!$F$2:$F$311='2추특출'!D29)*(구분표!$G$2:$G$311='2추특출'!B29),0)))</f>
        <v/>
      </c>
      <c r="AP29" s="176"/>
    </row>
    <row r="30" spans="1:42" s="174" customFormat="1" ht="60" customHeight="1">
      <c r="A30" s="264">
        <f>COUNTA($C$8:C30)-COUNTBLANK($C$8:C30)</f>
        <v>0</v>
      </c>
      <c r="B30" s="321"/>
      <c r="C30" s="175" t="str">
        <f>IF(D30="","",VLOOKUP(D30,구분표!$A$3:$C$215,3,))</f>
        <v/>
      </c>
      <c r="D30" s="382"/>
      <c r="E30" s="396"/>
      <c r="F30" s="396"/>
      <c r="G30" s="397"/>
      <c r="H30" s="396"/>
      <c r="I30" s="398"/>
      <c r="J30" s="399"/>
      <c r="K30" s="399"/>
      <c r="L30" s="317">
        <f t="shared" si="12"/>
        <v>0</v>
      </c>
      <c r="M30" s="29"/>
      <c r="N30" s="31"/>
      <c r="O30" s="35">
        <f t="shared" si="13"/>
        <v>0</v>
      </c>
      <c r="P30" s="340"/>
      <c r="Q30" s="191"/>
      <c r="R30" s="339">
        <f t="shared" si="14"/>
        <v>0</v>
      </c>
      <c r="S30" s="186" t="str">
        <f t="shared" si="15"/>
        <v>X</v>
      </c>
      <c r="T30" s="359"/>
      <c r="U30" s="358"/>
      <c r="V30" s="359"/>
      <c r="W30" s="158"/>
      <c r="X30" s="160"/>
      <c r="Y30" s="158"/>
      <c r="Z30" s="29">
        <f t="shared" si="3"/>
        <v>0</v>
      </c>
      <c r="AA30" s="29">
        <f t="shared" si="4"/>
        <v>0</v>
      </c>
      <c r="AB30" s="176" t="str">
        <f t="shared" si="5"/>
        <v>OK</v>
      </c>
      <c r="AD30" s="176"/>
      <c r="AE30" s="29">
        <f t="shared" si="6"/>
        <v>0</v>
      </c>
      <c r="AF30" s="29">
        <f t="shared" si="7"/>
        <v>0</v>
      </c>
      <c r="AG30" s="176" t="str">
        <f t="shared" si="8"/>
        <v>OK</v>
      </c>
      <c r="AI30" s="176" t="str">
        <f t="shared" si="9"/>
        <v/>
      </c>
      <c r="AK30" s="175" t="str">
        <f t="shared" si="10"/>
        <v/>
      </c>
      <c r="AL30" s="186" t="str">
        <f t="shared" si="16"/>
        <v/>
      </c>
      <c r="AN30" s="176" t="str">
        <f t="array" ref="AN30">IF(D30="","",INDEX(구분표!$I$2:$I$311, MATCH(1,(구분표!$E$2:$E$311='2추특출'!C30)*(구분표!$F$2:$F$311='2추특출'!D30)*(구분표!$G$2:$G$311='2추특출'!B30),0)))</f>
        <v/>
      </c>
      <c r="AP30" s="176"/>
    </row>
    <row r="31" spans="1:42" s="174" customFormat="1" ht="60" customHeight="1">
      <c r="A31" s="264">
        <f>COUNTA($C$8:C31)-COUNTBLANK($C$8:C31)</f>
        <v>0</v>
      </c>
      <c r="B31" s="321"/>
      <c r="C31" s="175" t="str">
        <f>IF(D31="","",VLOOKUP(D31,구분표!$A$3:$C$215,3,))</f>
        <v/>
      </c>
      <c r="D31" s="382"/>
      <c r="E31" s="396"/>
      <c r="F31" s="396"/>
      <c r="G31" s="397"/>
      <c r="H31" s="396"/>
      <c r="I31" s="398"/>
      <c r="J31" s="399"/>
      <c r="K31" s="399"/>
      <c r="L31" s="317">
        <f t="shared" si="12"/>
        <v>0</v>
      </c>
      <c r="M31" s="29"/>
      <c r="N31" s="31"/>
      <c r="O31" s="35">
        <f t="shared" si="13"/>
        <v>0</v>
      </c>
      <c r="P31" s="340"/>
      <c r="Q31" s="191"/>
      <c r="R31" s="339">
        <f t="shared" si="14"/>
        <v>0</v>
      </c>
      <c r="S31" s="186" t="str">
        <f t="shared" si="15"/>
        <v>X</v>
      </c>
      <c r="T31" s="359"/>
      <c r="U31" s="358"/>
      <c r="V31" s="359"/>
      <c r="W31" s="158"/>
      <c r="X31" s="160"/>
      <c r="Y31" s="158"/>
      <c r="Z31" s="29">
        <f t="shared" si="3"/>
        <v>0</v>
      </c>
      <c r="AA31" s="29">
        <f t="shared" si="4"/>
        <v>0</v>
      </c>
      <c r="AB31" s="176" t="str">
        <f t="shared" si="5"/>
        <v>OK</v>
      </c>
      <c r="AD31" s="176"/>
      <c r="AE31" s="29">
        <f t="shared" si="6"/>
        <v>0</v>
      </c>
      <c r="AF31" s="29">
        <f t="shared" si="7"/>
        <v>0</v>
      </c>
      <c r="AG31" s="176" t="str">
        <f t="shared" si="8"/>
        <v>OK</v>
      </c>
      <c r="AI31" s="176" t="str">
        <f t="shared" si="9"/>
        <v/>
      </c>
      <c r="AK31" s="175" t="str">
        <f t="shared" si="10"/>
        <v/>
      </c>
      <c r="AL31" s="186" t="str">
        <f t="shared" si="16"/>
        <v/>
      </c>
      <c r="AN31" s="176" t="str">
        <f t="array" ref="AN31">IF(D31="","",INDEX(구분표!$I$2:$I$311, MATCH(1,(구분표!$E$2:$E$311='2추특출'!C31)*(구분표!$F$2:$F$311='2추특출'!D31)*(구분표!$G$2:$G$311='2추특출'!B31),0)))</f>
        <v/>
      </c>
      <c r="AP31" s="176"/>
    </row>
    <row r="32" spans="1:42" s="174" customFormat="1" ht="60" customHeight="1">
      <c r="A32" s="264">
        <f>COUNTA($C$8:C32)-COUNTBLANK($C$8:C32)</f>
        <v>0</v>
      </c>
      <c r="B32" s="321"/>
      <c r="C32" s="175" t="str">
        <f>IF(D32="","",VLOOKUP(D32,구분표!$A$3:$C$215,3,))</f>
        <v/>
      </c>
      <c r="D32" s="382"/>
      <c r="E32" s="396"/>
      <c r="F32" s="396"/>
      <c r="G32" s="397"/>
      <c r="H32" s="396"/>
      <c r="I32" s="398"/>
      <c r="J32" s="399"/>
      <c r="K32" s="399"/>
      <c r="L32" s="317">
        <f t="shared" si="12"/>
        <v>0</v>
      </c>
      <c r="M32" s="29"/>
      <c r="N32" s="31"/>
      <c r="O32" s="35">
        <f t="shared" si="13"/>
        <v>0</v>
      </c>
      <c r="P32" s="340"/>
      <c r="Q32" s="191"/>
      <c r="R32" s="339">
        <f t="shared" si="14"/>
        <v>0</v>
      </c>
      <c r="S32" s="186" t="str">
        <f t="shared" si="15"/>
        <v>X</v>
      </c>
      <c r="T32" s="359"/>
      <c r="U32" s="359"/>
      <c r="V32" s="359"/>
      <c r="W32" s="158"/>
      <c r="X32" s="160"/>
      <c r="Y32" s="158"/>
      <c r="Z32" s="29">
        <f t="shared" si="3"/>
        <v>0</v>
      </c>
      <c r="AA32" s="29">
        <f t="shared" si="4"/>
        <v>0</v>
      </c>
      <c r="AB32" s="176" t="str">
        <f t="shared" si="5"/>
        <v>OK</v>
      </c>
      <c r="AD32" s="176"/>
      <c r="AE32" s="29">
        <f t="shared" si="6"/>
        <v>0</v>
      </c>
      <c r="AF32" s="29">
        <f t="shared" si="7"/>
        <v>0</v>
      </c>
      <c r="AG32" s="176" t="str">
        <f t="shared" si="8"/>
        <v>OK</v>
      </c>
      <c r="AI32" s="176" t="str">
        <f t="shared" si="9"/>
        <v/>
      </c>
      <c r="AK32" s="175" t="str">
        <f t="shared" si="10"/>
        <v/>
      </c>
      <c r="AL32" s="186" t="str">
        <f t="shared" si="16"/>
        <v/>
      </c>
      <c r="AN32" s="176" t="str">
        <f t="array" ref="AN32">IF(D32="","",INDEX(구분표!$I$2:$I$311, MATCH(1,(구분표!$E$2:$E$311='2추특출'!C32)*(구분표!$F$2:$F$311='2추특출'!D32)*(구분표!$G$2:$G$311='2추특출'!B32),0)))</f>
        <v/>
      </c>
      <c r="AP32" s="176"/>
    </row>
    <row r="33" spans="1:42" s="174" customFormat="1" ht="60" customHeight="1">
      <c r="A33" s="264">
        <f>COUNTA($C$8:C33)-COUNTBLANK($C$8:C33)</f>
        <v>0</v>
      </c>
      <c r="B33" s="321"/>
      <c r="C33" s="175" t="str">
        <f>IF(D33="","",VLOOKUP(D33,구분표!$A$3:$C$215,3,))</f>
        <v/>
      </c>
      <c r="D33" s="382"/>
      <c r="E33" s="396"/>
      <c r="F33" s="396"/>
      <c r="G33" s="397"/>
      <c r="H33" s="396"/>
      <c r="I33" s="398"/>
      <c r="J33" s="399"/>
      <c r="K33" s="399"/>
      <c r="L33" s="317">
        <f t="shared" si="12"/>
        <v>0</v>
      </c>
      <c r="M33" s="29"/>
      <c r="N33" s="31"/>
      <c r="O33" s="35">
        <f t="shared" si="13"/>
        <v>0</v>
      </c>
      <c r="P33" s="340"/>
      <c r="Q33" s="191"/>
      <c r="R33" s="339">
        <f t="shared" si="14"/>
        <v>0</v>
      </c>
      <c r="S33" s="186" t="str">
        <f>IF(AND((O33=0),(R33&gt;0)),"O",IF(AND((M33&lt;0),(O33-R33&lt;0)),"O","X"))</f>
        <v>X</v>
      </c>
      <c r="T33" s="359"/>
      <c r="U33" s="359"/>
      <c r="V33" s="359"/>
      <c r="W33" s="158"/>
      <c r="X33" s="160"/>
      <c r="Y33" s="158"/>
      <c r="Z33" s="29">
        <f t="shared" si="3"/>
        <v>0</v>
      </c>
      <c r="AA33" s="29">
        <f t="shared" si="4"/>
        <v>0</v>
      </c>
      <c r="AB33" s="176" t="str">
        <f t="shared" si="5"/>
        <v>OK</v>
      </c>
      <c r="AD33" s="176"/>
      <c r="AE33" s="29">
        <f t="shared" si="6"/>
        <v>0</v>
      </c>
      <c r="AF33" s="29">
        <f t="shared" si="7"/>
        <v>0</v>
      </c>
      <c r="AG33" s="176" t="str">
        <f t="shared" si="8"/>
        <v>OK</v>
      </c>
      <c r="AI33" s="176" t="str">
        <f t="shared" si="9"/>
        <v/>
      </c>
      <c r="AK33" s="175" t="str">
        <f t="shared" si="10"/>
        <v/>
      </c>
      <c r="AL33" s="186" t="str">
        <f t="shared" si="16"/>
        <v/>
      </c>
      <c r="AN33" s="176" t="str">
        <f t="array" ref="AN33">IF(D33="","",INDEX(구분표!$I$2:$I$311, MATCH(1,(구분표!$E$2:$E$311='2추특출'!C33)*(구분표!$F$2:$F$311='2추특출'!D33)*(구분표!$G$2:$G$311='2추특출'!B33),0)))</f>
        <v/>
      </c>
      <c r="AP33" s="176"/>
    </row>
    <row r="34" spans="1:42" s="174" customFormat="1" ht="60" customHeight="1">
      <c r="A34" s="264">
        <f>COUNTA($C$8:C34)-COUNTBLANK($C$8:C34)</f>
        <v>0</v>
      </c>
      <c r="B34" s="321"/>
      <c r="C34" s="175" t="str">
        <f>IF(D34="","",VLOOKUP(D34,구분표!$A$3:$C$215,3,))</f>
        <v/>
      </c>
      <c r="D34" s="382"/>
      <c r="E34" s="396"/>
      <c r="F34" s="396"/>
      <c r="G34" s="397"/>
      <c r="H34" s="396"/>
      <c r="I34" s="398"/>
      <c r="J34" s="399"/>
      <c r="K34" s="399"/>
      <c r="L34" s="317">
        <f t="shared" si="12"/>
        <v>0</v>
      </c>
      <c r="M34" s="29"/>
      <c r="N34" s="31"/>
      <c r="O34" s="35">
        <f t="shared" si="13"/>
        <v>0</v>
      </c>
      <c r="P34" s="340"/>
      <c r="Q34" s="191"/>
      <c r="R34" s="339">
        <f t="shared" si="14"/>
        <v>0</v>
      </c>
      <c r="S34" s="186" t="str">
        <f t="shared" si="15"/>
        <v>X</v>
      </c>
      <c r="T34" s="359"/>
      <c r="U34" s="359"/>
      <c r="V34" s="359"/>
      <c r="W34" s="158"/>
      <c r="X34" s="160"/>
      <c r="Y34" s="158"/>
      <c r="Z34" s="29">
        <f t="shared" si="3"/>
        <v>0</v>
      </c>
      <c r="AA34" s="29">
        <f t="shared" si="4"/>
        <v>0</v>
      </c>
      <c r="AB34" s="176" t="str">
        <f t="shared" si="5"/>
        <v>OK</v>
      </c>
      <c r="AD34" s="176"/>
      <c r="AE34" s="29">
        <f t="shared" si="6"/>
        <v>0</v>
      </c>
      <c r="AF34" s="29">
        <f t="shared" si="7"/>
        <v>0</v>
      </c>
      <c r="AG34" s="176" t="str">
        <f t="shared" si="8"/>
        <v>OK</v>
      </c>
      <c r="AI34" s="176" t="str">
        <f t="shared" si="9"/>
        <v/>
      </c>
      <c r="AK34" s="175" t="str">
        <f t="shared" si="10"/>
        <v/>
      </c>
      <c r="AL34" s="186" t="str">
        <f t="shared" si="16"/>
        <v/>
      </c>
      <c r="AN34" s="176" t="str">
        <f t="array" ref="AN34">IF(D34="","",INDEX(구분표!$I$2:$I$311, MATCH(1,(구분표!$E$2:$E$311='2추특출'!C34)*(구분표!$F$2:$F$311='2추특출'!D34)*(구분표!$G$2:$G$311='2추특출'!B34),0)))</f>
        <v/>
      </c>
      <c r="AP34" s="176"/>
    </row>
    <row r="35" spans="1:42" s="174" customFormat="1" ht="60" customHeight="1">
      <c r="A35" s="264">
        <f>COUNTA($C$8:C35)-COUNTBLANK($C$8:C35)</f>
        <v>0</v>
      </c>
      <c r="B35" s="321"/>
      <c r="C35" s="175" t="str">
        <f>IF(D35="","",VLOOKUP(D35,구분표!$A$3:$C$215,3,))</f>
        <v/>
      </c>
      <c r="D35" s="382"/>
      <c r="E35" s="396"/>
      <c r="F35" s="396"/>
      <c r="G35" s="397"/>
      <c r="H35" s="396"/>
      <c r="I35" s="398"/>
      <c r="J35" s="399"/>
      <c r="K35" s="399"/>
      <c r="L35" s="317">
        <f t="shared" si="12"/>
        <v>0</v>
      </c>
      <c r="M35" s="29"/>
      <c r="N35" s="31"/>
      <c r="O35" s="35">
        <f t="shared" si="13"/>
        <v>0</v>
      </c>
      <c r="P35" s="340"/>
      <c r="Q35" s="191"/>
      <c r="R35" s="339">
        <f t="shared" si="14"/>
        <v>0</v>
      </c>
      <c r="S35" s="186" t="str">
        <f t="shared" si="15"/>
        <v>X</v>
      </c>
      <c r="T35" s="359"/>
      <c r="U35" s="358"/>
      <c r="V35" s="359"/>
      <c r="W35" s="158"/>
      <c r="X35" s="160"/>
      <c r="Y35" s="158"/>
      <c r="Z35" s="29">
        <f t="shared" si="3"/>
        <v>0</v>
      </c>
      <c r="AA35" s="29">
        <f t="shared" si="4"/>
        <v>0</v>
      </c>
      <c r="AB35" s="176" t="str">
        <f t="shared" si="5"/>
        <v>OK</v>
      </c>
      <c r="AD35" s="176"/>
      <c r="AE35" s="29">
        <f t="shared" si="6"/>
        <v>0</v>
      </c>
      <c r="AF35" s="29">
        <f t="shared" si="7"/>
        <v>0</v>
      </c>
      <c r="AG35" s="176" t="str">
        <f t="shared" si="8"/>
        <v>OK</v>
      </c>
      <c r="AI35" s="176" t="str">
        <f t="shared" si="9"/>
        <v/>
      </c>
      <c r="AK35" s="175" t="str">
        <f t="shared" si="10"/>
        <v/>
      </c>
      <c r="AL35" s="186" t="str">
        <f t="shared" si="16"/>
        <v/>
      </c>
      <c r="AN35" s="176" t="str">
        <f t="array" ref="AN35">IF(D35="","",INDEX(구분표!$I$2:$I$311, MATCH(1,(구분표!$E$2:$E$311='2추특출'!C35)*(구분표!$F$2:$F$311='2추특출'!D35)*(구분표!$G$2:$G$311='2추특출'!B35),0)))</f>
        <v/>
      </c>
      <c r="AP35" s="176"/>
    </row>
    <row r="36" spans="1:42" s="174" customFormat="1" ht="60" customHeight="1">
      <c r="A36" s="264">
        <f>COUNTA($C$8:C36)-COUNTBLANK($C$8:C36)</f>
        <v>0</v>
      </c>
      <c r="B36" s="321"/>
      <c r="C36" s="175" t="str">
        <f>IF(D36="","",VLOOKUP(D36,구분표!$A$3:$C$215,3,))</f>
        <v/>
      </c>
      <c r="D36" s="382"/>
      <c r="E36" s="396"/>
      <c r="F36" s="396"/>
      <c r="G36" s="397"/>
      <c r="H36" s="396"/>
      <c r="I36" s="398"/>
      <c r="J36" s="399"/>
      <c r="K36" s="399"/>
      <c r="L36" s="317">
        <f t="shared" si="12"/>
        <v>0</v>
      </c>
      <c r="M36" s="29"/>
      <c r="N36" s="31"/>
      <c r="O36" s="35">
        <f t="shared" si="13"/>
        <v>0</v>
      </c>
      <c r="P36" s="340"/>
      <c r="Q36" s="191"/>
      <c r="R36" s="339">
        <f t="shared" si="14"/>
        <v>0</v>
      </c>
      <c r="S36" s="186" t="str">
        <f t="shared" si="15"/>
        <v>X</v>
      </c>
      <c r="T36" s="359"/>
      <c r="U36" s="359"/>
      <c r="V36" s="359"/>
      <c r="W36" s="158"/>
      <c r="X36" s="160"/>
      <c r="Y36" s="158"/>
      <c r="Z36" s="29">
        <f t="shared" si="3"/>
        <v>0</v>
      </c>
      <c r="AA36" s="29">
        <f t="shared" si="4"/>
        <v>0</v>
      </c>
      <c r="AB36" s="176" t="str">
        <f t="shared" si="5"/>
        <v>OK</v>
      </c>
      <c r="AD36" s="176"/>
      <c r="AE36" s="29">
        <f t="shared" si="6"/>
        <v>0</v>
      </c>
      <c r="AF36" s="29">
        <f t="shared" si="7"/>
        <v>0</v>
      </c>
      <c r="AG36" s="176" t="str">
        <f t="shared" si="8"/>
        <v>OK</v>
      </c>
      <c r="AI36" s="176" t="str">
        <f t="shared" si="9"/>
        <v/>
      </c>
      <c r="AK36" s="175" t="str">
        <f t="shared" si="10"/>
        <v/>
      </c>
      <c r="AL36" s="186" t="str">
        <f t="shared" si="16"/>
        <v/>
      </c>
      <c r="AN36" s="176" t="str">
        <f t="array" ref="AN36">IF(D36="","",INDEX(구분표!$I$2:$I$311, MATCH(1,(구분표!$E$2:$E$311='2추특출'!C36)*(구분표!$F$2:$F$311='2추특출'!D36)*(구분표!$G$2:$G$311='2추특출'!B36),0)))</f>
        <v/>
      </c>
      <c r="AP36" s="176"/>
    </row>
    <row r="37" spans="1:42" s="174" customFormat="1" ht="60" customHeight="1">
      <c r="A37" s="264">
        <f>COUNTA($C$8:C37)-COUNTBLANK($C$8:C37)</f>
        <v>0</v>
      </c>
      <c r="B37" s="321"/>
      <c r="C37" s="175" t="str">
        <f>IF(D37="","",VLOOKUP(D37,구분표!$A$3:$C$215,3,))</f>
        <v/>
      </c>
      <c r="D37" s="382"/>
      <c r="E37" s="396"/>
      <c r="F37" s="396"/>
      <c r="G37" s="397"/>
      <c r="H37" s="396"/>
      <c r="I37" s="398"/>
      <c r="J37" s="399"/>
      <c r="K37" s="399"/>
      <c r="L37" s="317">
        <f t="shared" si="12"/>
        <v>0</v>
      </c>
      <c r="M37" s="29"/>
      <c r="N37" s="31"/>
      <c r="O37" s="35">
        <f t="shared" si="13"/>
        <v>0</v>
      </c>
      <c r="P37" s="340"/>
      <c r="Q37" s="191"/>
      <c r="R37" s="339">
        <f t="shared" si="14"/>
        <v>0</v>
      </c>
      <c r="S37" s="186" t="str">
        <f t="shared" si="15"/>
        <v>X</v>
      </c>
      <c r="T37" s="359"/>
      <c r="U37" s="359"/>
      <c r="V37" s="359"/>
      <c r="W37" s="158"/>
      <c r="X37" s="160"/>
      <c r="Y37" s="158"/>
      <c r="Z37" s="29">
        <f t="shared" si="3"/>
        <v>0</v>
      </c>
      <c r="AA37" s="29">
        <f t="shared" si="4"/>
        <v>0</v>
      </c>
      <c r="AB37" s="176" t="str">
        <f t="shared" si="5"/>
        <v>OK</v>
      </c>
      <c r="AD37" s="176"/>
      <c r="AE37" s="29">
        <f t="shared" si="6"/>
        <v>0</v>
      </c>
      <c r="AF37" s="29">
        <f t="shared" si="7"/>
        <v>0</v>
      </c>
      <c r="AG37" s="176" t="str">
        <f t="shared" si="8"/>
        <v>OK</v>
      </c>
      <c r="AI37" s="176" t="str">
        <f t="shared" si="9"/>
        <v/>
      </c>
      <c r="AK37" s="175" t="str">
        <f t="shared" si="10"/>
        <v/>
      </c>
      <c r="AL37" s="186" t="str">
        <f t="shared" si="16"/>
        <v/>
      </c>
      <c r="AN37" s="176" t="str">
        <f t="array" ref="AN37">IF(D37="","",INDEX(구분표!$I$2:$I$311, MATCH(1,(구분표!$E$2:$E$311='2추특출'!C37)*(구분표!$F$2:$F$311='2추특출'!D37)*(구분표!$G$2:$G$311='2추특출'!B37),0)))</f>
        <v/>
      </c>
      <c r="AP37" s="176"/>
    </row>
    <row r="38" spans="1:42" s="174" customFormat="1" ht="60" customHeight="1">
      <c r="A38" s="264">
        <f>COUNTA($C$8:C38)-COUNTBLANK($C$8:C38)</f>
        <v>0</v>
      </c>
      <c r="B38" s="321"/>
      <c r="C38" s="175" t="str">
        <f>IF(D38="","",VLOOKUP(D38,구분표!$A$3:$C$215,3,))</f>
        <v/>
      </c>
      <c r="D38" s="382"/>
      <c r="E38" s="396"/>
      <c r="F38" s="396"/>
      <c r="G38" s="397"/>
      <c r="H38" s="396"/>
      <c r="I38" s="398"/>
      <c r="J38" s="399"/>
      <c r="K38" s="399"/>
      <c r="L38" s="317">
        <f t="shared" si="12"/>
        <v>0</v>
      </c>
      <c r="M38" s="29"/>
      <c r="N38" s="31"/>
      <c r="O38" s="35">
        <f t="shared" si="13"/>
        <v>0</v>
      </c>
      <c r="P38" s="340"/>
      <c r="Q38" s="191"/>
      <c r="R38" s="339">
        <f t="shared" si="14"/>
        <v>0</v>
      </c>
      <c r="S38" s="186" t="str">
        <f t="shared" si="15"/>
        <v>X</v>
      </c>
      <c r="T38" s="359"/>
      <c r="U38" s="359"/>
      <c r="V38" s="359"/>
      <c r="W38" s="158"/>
      <c r="X38" s="160"/>
      <c r="Y38" s="158"/>
      <c r="Z38" s="29">
        <f t="shared" si="3"/>
        <v>0</v>
      </c>
      <c r="AA38" s="29">
        <f t="shared" si="4"/>
        <v>0</v>
      </c>
      <c r="AB38" s="176" t="str">
        <f t="shared" si="5"/>
        <v>OK</v>
      </c>
      <c r="AD38" s="176"/>
      <c r="AE38" s="29">
        <f t="shared" si="6"/>
        <v>0</v>
      </c>
      <c r="AF38" s="29">
        <f t="shared" si="7"/>
        <v>0</v>
      </c>
      <c r="AG38" s="176" t="str">
        <f t="shared" si="8"/>
        <v>OK</v>
      </c>
      <c r="AI38" s="176" t="str">
        <f t="shared" si="9"/>
        <v/>
      </c>
      <c r="AK38" s="175" t="str">
        <f t="shared" si="10"/>
        <v/>
      </c>
      <c r="AL38" s="186" t="str">
        <f t="shared" si="16"/>
        <v/>
      </c>
      <c r="AN38" s="176" t="str">
        <f t="array" ref="AN38">IF(D38="","",INDEX(구분표!$I$2:$I$311, MATCH(1,(구분표!$E$2:$E$311='2추특출'!C38)*(구분표!$F$2:$F$311='2추특출'!D38)*(구분표!$G$2:$G$311='2추특출'!B38),0)))</f>
        <v/>
      </c>
      <c r="AP38" s="176"/>
    </row>
    <row r="39" spans="1:42" s="174" customFormat="1" ht="60" customHeight="1">
      <c r="A39" s="264">
        <f>COUNTA($C$8:C39)-COUNTBLANK($C$8:C39)</f>
        <v>0</v>
      </c>
      <c r="B39" s="321"/>
      <c r="C39" s="175" t="str">
        <f>IF(D39="","",VLOOKUP(D39,구분표!$A$3:$C$215,3,))</f>
        <v/>
      </c>
      <c r="D39" s="382"/>
      <c r="E39" s="396"/>
      <c r="F39" s="396"/>
      <c r="G39" s="397"/>
      <c r="H39" s="396"/>
      <c r="I39" s="398"/>
      <c r="J39" s="399"/>
      <c r="K39" s="399"/>
      <c r="L39" s="317">
        <f t="shared" si="12"/>
        <v>0</v>
      </c>
      <c r="M39" s="29"/>
      <c r="N39" s="31"/>
      <c r="O39" s="35">
        <f t="shared" si="13"/>
        <v>0</v>
      </c>
      <c r="P39" s="340"/>
      <c r="Q39" s="191"/>
      <c r="R39" s="339">
        <f t="shared" si="14"/>
        <v>0</v>
      </c>
      <c r="S39" s="186" t="str">
        <f>IF(AND((O39=0),(R39&gt;0)),"O",IF(AND((M39&lt;0),(O39-R39&lt;0)),"O","X"))</f>
        <v>X</v>
      </c>
      <c r="T39" s="359"/>
      <c r="U39" s="358"/>
      <c r="V39" s="359"/>
      <c r="W39" s="158"/>
      <c r="X39" s="160"/>
      <c r="Y39" s="158"/>
      <c r="Z39" s="29">
        <f t="shared" si="3"/>
        <v>0</v>
      </c>
      <c r="AA39" s="29">
        <f t="shared" si="4"/>
        <v>0</v>
      </c>
      <c r="AB39" s="176" t="str">
        <f t="shared" si="5"/>
        <v>OK</v>
      </c>
      <c r="AD39" s="176"/>
      <c r="AE39" s="29">
        <f t="shared" si="6"/>
        <v>0</v>
      </c>
      <c r="AF39" s="29">
        <f t="shared" si="7"/>
        <v>0</v>
      </c>
      <c r="AG39" s="176" t="str">
        <f t="shared" si="8"/>
        <v>OK</v>
      </c>
      <c r="AI39" s="176" t="str">
        <f t="shared" si="9"/>
        <v/>
      </c>
      <c r="AK39" s="175" t="str">
        <f t="shared" si="10"/>
        <v/>
      </c>
      <c r="AL39" s="186" t="str">
        <f t="shared" si="16"/>
        <v/>
      </c>
      <c r="AN39" s="176" t="str">
        <f t="array" ref="AN39">IF(D39="","",INDEX(구분표!$I$2:$I$311, MATCH(1,(구분표!$E$2:$E$311='2추특출'!C39)*(구분표!$F$2:$F$311='2추특출'!D39)*(구분표!$G$2:$G$311='2추특출'!B39),0)))</f>
        <v/>
      </c>
      <c r="AP39" s="176"/>
    </row>
    <row r="40" spans="1:42" s="174" customFormat="1" ht="60" customHeight="1">
      <c r="A40" s="264">
        <f>COUNTA($C$8:C40)-COUNTBLANK($C$8:C40)</f>
        <v>0</v>
      </c>
      <c r="B40" s="321"/>
      <c r="C40" s="175" t="str">
        <f>IF(D40="","",VLOOKUP(D40,구분표!$A$3:$C$215,3,))</f>
        <v/>
      </c>
      <c r="D40" s="382"/>
      <c r="E40" s="396"/>
      <c r="F40" s="396"/>
      <c r="G40" s="397"/>
      <c r="H40" s="396"/>
      <c r="I40" s="398"/>
      <c r="J40" s="399"/>
      <c r="K40" s="399"/>
      <c r="L40" s="317">
        <f t="shared" si="12"/>
        <v>0</v>
      </c>
      <c r="M40" s="29"/>
      <c r="N40" s="31"/>
      <c r="O40" s="35">
        <f t="shared" si="13"/>
        <v>0</v>
      </c>
      <c r="P40" s="340"/>
      <c r="Q40" s="191"/>
      <c r="R40" s="339">
        <f t="shared" si="14"/>
        <v>0</v>
      </c>
      <c r="S40" s="186" t="str">
        <f t="shared" si="15"/>
        <v>X</v>
      </c>
      <c r="T40" s="359"/>
      <c r="U40" s="358"/>
      <c r="V40" s="359"/>
      <c r="W40" s="158"/>
      <c r="X40" s="160"/>
      <c r="Y40" s="158"/>
      <c r="Z40" s="29">
        <f t="shared" si="3"/>
        <v>0</v>
      </c>
      <c r="AA40" s="29">
        <f t="shared" si="4"/>
        <v>0</v>
      </c>
      <c r="AB40" s="176" t="str">
        <f t="shared" si="5"/>
        <v>OK</v>
      </c>
      <c r="AD40" s="176"/>
      <c r="AE40" s="29">
        <f t="shared" si="6"/>
        <v>0</v>
      </c>
      <c r="AF40" s="29">
        <f t="shared" si="7"/>
        <v>0</v>
      </c>
      <c r="AG40" s="176" t="str">
        <f t="shared" si="8"/>
        <v>OK</v>
      </c>
      <c r="AI40" s="176" t="str">
        <f t="shared" si="9"/>
        <v/>
      </c>
      <c r="AK40" s="175" t="str">
        <f t="shared" ref="AK40:AK70" si="17">IF(AI40="","",COUNTIF($AI$7:$AI$80,AI40))</f>
        <v/>
      </c>
      <c r="AL40" s="186" t="str">
        <f t="shared" si="16"/>
        <v/>
      </c>
      <c r="AN40" s="176" t="str">
        <f t="array" ref="AN40">IF(D40="","",INDEX(구분표!$I$2:$I$311, MATCH(1,(구분표!$E$2:$E$311='2추특출'!C40)*(구분표!$F$2:$F$311='2추특출'!D40)*(구분표!$G$2:$G$311='2추특출'!B40),0)))</f>
        <v/>
      </c>
      <c r="AP40" s="176"/>
    </row>
    <row r="41" spans="1:42" s="174" customFormat="1" ht="60" customHeight="1">
      <c r="A41" s="264">
        <f>COUNTA($C$8:C41)-COUNTBLANK($C$8:C41)</f>
        <v>0</v>
      </c>
      <c r="B41" s="321"/>
      <c r="C41" s="175" t="str">
        <f>IF(D41="","",VLOOKUP(D41,구분표!$A$3:$C$215,3,))</f>
        <v/>
      </c>
      <c r="D41" s="382"/>
      <c r="E41" s="396"/>
      <c r="F41" s="396"/>
      <c r="G41" s="397"/>
      <c r="H41" s="396"/>
      <c r="I41" s="398"/>
      <c r="J41" s="399"/>
      <c r="K41" s="399"/>
      <c r="L41" s="317">
        <f t="shared" si="12"/>
        <v>0</v>
      </c>
      <c r="M41" s="29"/>
      <c r="N41" s="31"/>
      <c r="O41" s="35">
        <f t="shared" si="13"/>
        <v>0</v>
      </c>
      <c r="P41" s="340"/>
      <c r="Q41" s="191"/>
      <c r="R41" s="339">
        <f t="shared" si="14"/>
        <v>0</v>
      </c>
      <c r="S41" s="186" t="str">
        <f t="shared" si="15"/>
        <v>X</v>
      </c>
      <c r="T41" s="359"/>
      <c r="U41" s="359"/>
      <c r="V41" s="359"/>
      <c r="W41" s="158"/>
      <c r="X41" s="160"/>
      <c r="Y41" s="158"/>
      <c r="Z41" s="29">
        <f t="shared" si="3"/>
        <v>0</v>
      </c>
      <c r="AA41" s="29">
        <f t="shared" si="4"/>
        <v>0</v>
      </c>
      <c r="AB41" s="176" t="str">
        <f t="shared" si="5"/>
        <v>OK</v>
      </c>
      <c r="AD41" s="176"/>
      <c r="AE41" s="29">
        <f t="shared" si="6"/>
        <v>0</v>
      </c>
      <c r="AF41" s="29">
        <f t="shared" si="7"/>
        <v>0</v>
      </c>
      <c r="AG41" s="176" t="str">
        <f t="shared" si="8"/>
        <v>OK</v>
      </c>
      <c r="AI41" s="176" t="str">
        <f t="shared" si="9"/>
        <v/>
      </c>
      <c r="AK41" s="175" t="str">
        <f t="shared" si="17"/>
        <v/>
      </c>
      <c r="AL41" s="186" t="str">
        <f t="shared" si="16"/>
        <v/>
      </c>
      <c r="AN41" s="176" t="str">
        <f t="array" ref="AN41">IF(D41="","",INDEX(구분표!$I$2:$I$311, MATCH(1,(구분표!$E$2:$E$311='2추특출'!C41)*(구분표!$F$2:$F$311='2추특출'!D41)*(구분표!$G$2:$G$311='2추특출'!B41),0)))</f>
        <v/>
      </c>
      <c r="AP41" s="176"/>
    </row>
    <row r="42" spans="1:42" s="174" customFormat="1" ht="60" customHeight="1">
      <c r="A42" s="264">
        <f>COUNTA($C$8:C42)-COUNTBLANK($C$8:C42)</f>
        <v>0</v>
      </c>
      <c r="B42" s="321"/>
      <c r="C42" s="175" t="str">
        <f>IF(D42="","",VLOOKUP(D42,구분표!$A$3:$C$215,3,))</f>
        <v/>
      </c>
      <c r="D42" s="382"/>
      <c r="E42" s="396"/>
      <c r="F42" s="396"/>
      <c r="G42" s="397"/>
      <c r="H42" s="396"/>
      <c r="I42" s="398"/>
      <c r="J42" s="399"/>
      <c r="K42" s="399"/>
      <c r="L42" s="317">
        <f t="shared" si="12"/>
        <v>0</v>
      </c>
      <c r="M42" s="29"/>
      <c r="N42" s="31"/>
      <c r="O42" s="35">
        <f t="shared" si="13"/>
        <v>0</v>
      </c>
      <c r="P42" s="340"/>
      <c r="Q42" s="191"/>
      <c r="R42" s="339">
        <f t="shared" si="14"/>
        <v>0</v>
      </c>
      <c r="S42" s="186" t="str">
        <f t="shared" si="15"/>
        <v>X</v>
      </c>
      <c r="T42" s="359"/>
      <c r="U42" s="359"/>
      <c r="V42" s="359"/>
      <c r="W42" s="158"/>
      <c r="X42" s="160"/>
      <c r="Y42" s="158"/>
      <c r="Z42" s="29">
        <f t="shared" si="3"/>
        <v>0</v>
      </c>
      <c r="AA42" s="29">
        <f t="shared" si="4"/>
        <v>0</v>
      </c>
      <c r="AB42" s="176" t="str">
        <f t="shared" si="5"/>
        <v>OK</v>
      </c>
      <c r="AD42" s="176"/>
      <c r="AE42" s="29">
        <f t="shared" si="6"/>
        <v>0</v>
      </c>
      <c r="AF42" s="29">
        <f t="shared" si="7"/>
        <v>0</v>
      </c>
      <c r="AG42" s="176" t="str">
        <f t="shared" si="8"/>
        <v>OK</v>
      </c>
      <c r="AI42" s="176" t="str">
        <f t="shared" si="9"/>
        <v/>
      </c>
      <c r="AK42" s="175" t="str">
        <f t="shared" si="17"/>
        <v/>
      </c>
      <c r="AL42" s="186" t="str">
        <f t="shared" si="16"/>
        <v/>
      </c>
      <c r="AN42" s="176" t="str">
        <f t="array" ref="AN42">IF(D42="","",INDEX(구분표!$I$2:$I$311, MATCH(1,(구분표!$E$2:$E$311='2추특출'!C42)*(구분표!$F$2:$F$311='2추특출'!D42)*(구분표!$G$2:$G$311='2추특출'!B42),0)))</f>
        <v/>
      </c>
      <c r="AP42" s="176"/>
    </row>
    <row r="43" spans="1:42" s="174" customFormat="1" ht="60" customHeight="1">
      <c r="A43" s="264">
        <f>COUNTA($C$8:C43)-COUNTBLANK($C$8:C43)</f>
        <v>0</v>
      </c>
      <c r="B43" s="321"/>
      <c r="C43" s="175" t="str">
        <f>IF(D43="","",VLOOKUP(D43,구분표!$A$3:$C$215,3,))</f>
        <v/>
      </c>
      <c r="D43" s="382"/>
      <c r="E43" s="396"/>
      <c r="F43" s="396"/>
      <c r="G43" s="397"/>
      <c r="H43" s="396"/>
      <c r="I43" s="398"/>
      <c r="J43" s="399"/>
      <c r="K43" s="399"/>
      <c r="L43" s="317">
        <f t="shared" si="12"/>
        <v>0</v>
      </c>
      <c r="M43" s="29"/>
      <c r="N43" s="31"/>
      <c r="O43" s="35">
        <f t="shared" si="13"/>
        <v>0</v>
      </c>
      <c r="P43" s="340"/>
      <c r="Q43" s="191"/>
      <c r="R43" s="339">
        <f t="shared" si="14"/>
        <v>0</v>
      </c>
      <c r="S43" s="186" t="str">
        <f t="shared" si="15"/>
        <v>X</v>
      </c>
      <c r="T43" s="359"/>
      <c r="U43" s="359"/>
      <c r="V43" s="359"/>
      <c r="W43" s="158"/>
      <c r="X43" s="160"/>
      <c r="Y43" s="158"/>
      <c r="Z43" s="29">
        <f t="shared" si="3"/>
        <v>0</v>
      </c>
      <c r="AA43" s="29">
        <f t="shared" si="4"/>
        <v>0</v>
      </c>
      <c r="AB43" s="176" t="str">
        <f t="shared" si="5"/>
        <v>OK</v>
      </c>
      <c r="AD43" s="176"/>
      <c r="AE43" s="29">
        <f t="shared" si="6"/>
        <v>0</v>
      </c>
      <c r="AF43" s="29">
        <f t="shared" si="7"/>
        <v>0</v>
      </c>
      <c r="AG43" s="176" t="str">
        <f t="shared" si="8"/>
        <v>OK</v>
      </c>
      <c r="AI43" s="176" t="str">
        <f t="shared" si="9"/>
        <v/>
      </c>
      <c r="AK43" s="175" t="str">
        <f t="shared" si="17"/>
        <v/>
      </c>
      <c r="AL43" s="186" t="str">
        <f t="shared" si="16"/>
        <v/>
      </c>
      <c r="AN43" s="176" t="str">
        <f t="array" ref="AN43">IF(D43="","",INDEX(구분표!$I$2:$I$311, MATCH(1,(구분표!$E$2:$E$311='2추특출'!C43)*(구분표!$F$2:$F$311='2추특출'!D43)*(구분표!$G$2:$G$311='2추특출'!B43),0)))</f>
        <v/>
      </c>
      <c r="AP43" s="176"/>
    </row>
    <row r="44" spans="1:42" s="174" customFormat="1" ht="60" customHeight="1">
      <c r="A44" s="264">
        <f>COUNTA($C$8:C44)-COUNTBLANK($C$8:C44)</f>
        <v>0</v>
      </c>
      <c r="B44" s="321"/>
      <c r="C44" s="175" t="str">
        <f>IF(D44="","",VLOOKUP(D44,구분표!$A$3:$C$215,3,))</f>
        <v/>
      </c>
      <c r="D44" s="382"/>
      <c r="E44" s="396"/>
      <c r="F44" s="396"/>
      <c r="G44" s="397"/>
      <c r="H44" s="396"/>
      <c r="I44" s="398"/>
      <c r="J44" s="399"/>
      <c r="K44" s="399"/>
      <c r="L44" s="317">
        <f t="shared" si="12"/>
        <v>0</v>
      </c>
      <c r="M44" s="29"/>
      <c r="N44" s="31"/>
      <c r="O44" s="35">
        <f t="shared" si="13"/>
        <v>0</v>
      </c>
      <c r="P44" s="340"/>
      <c r="Q44" s="191"/>
      <c r="R44" s="339">
        <f t="shared" si="14"/>
        <v>0</v>
      </c>
      <c r="S44" s="186" t="str">
        <f t="shared" si="15"/>
        <v>X</v>
      </c>
      <c r="T44" s="359"/>
      <c r="U44" s="358"/>
      <c r="V44" s="359"/>
      <c r="W44" s="158"/>
      <c r="X44" s="160"/>
      <c r="Y44" s="158"/>
      <c r="Z44" s="29">
        <f t="shared" si="3"/>
        <v>0</v>
      </c>
      <c r="AA44" s="29">
        <f t="shared" si="4"/>
        <v>0</v>
      </c>
      <c r="AB44" s="176" t="str">
        <f t="shared" si="5"/>
        <v>OK</v>
      </c>
      <c r="AD44" s="176"/>
      <c r="AE44" s="29">
        <f t="shared" si="6"/>
        <v>0</v>
      </c>
      <c r="AF44" s="29">
        <f t="shared" si="7"/>
        <v>0</v>
      </c>
      <c r="AG44" s="176" t="str">
        <f t="shared" si="8"/>
        <v>OK</v>
      </c>
      <c r="AI44" s="176" t="str">
        <f t="shared" si="9"/>
        <v/>
      </c>
      <c r="AK44" s="175" t="str">
        <f t="shared" si="17"/>
        <v/>
      </c>
      <c r="AL44" s="186" t="str">
        <f t="shared" si="16"/>
        <v/>
      </c>
      <c r="AN44" s="176" t="str">
        <f t="array" ref="AN44">IF(D44="","",INDEX(구분표!$I$2:$I$311, MATCH(1,(구분표!$E$2:$E$311='2추특출'!C44)*(구분표!$F$2:$F$311='2추특출'!D44)*(구분표!$G$2:$G$311='2추특출'!B44),0)))</f>
        <v/>
      </c>
      <c r="AP44" s="176"/>
    </row>
    <row r="45" spans="1:42" s="174" customFormat="1" ht="60" customHeight="1">
      <c r="A45" s="264">
        <f>COUNTA($C$8:C45)-COUNTBLANK($C$8:C45)</f>
        <v>0</v>
      </c>
      <c r="B45" s="321"/>
      <c r="C45" s="175" t="str">
        <f>IF(D45="","",VLOOKUP(D45,구분표!$A$3:$C$215,3,))</f>
        <v/>
      </c>
      <c r="D45" s="382"/>
      <c r="E45" s="396"/>
      <c r="F45" s="396"/>
      <c r="G45" s="397"/>
      <c r="H45" s="396"/>
      <c r="I45" s="398"/>
      <c r="J45" s="399"/>
      <c r="K45" s="399"/>
      <c r="L45" s="317">
        <f t="shared" si="12"/>
        <v>0</v>
      </c>
      <c r="M45" s="29"/>
      <c r="N45" s="31"/>
      <c r="O45" s="35">
        <f t="shared" si="13"/>
        <v>0</v>
      </c>
      <c r="P45" s="340"/>
      <c r="Q45" s="191"/>
      <c r="R45" s="339">
        <f t="shared" si="14"/>
        <v>0</v>
      </c>
      <c r="S45" s="186" t="str">
        <f t="shared" si="15"/>
        <v>X</v>
      </c>
      <c r="T45" s="359"/>
      <c r="U45" s="359"/>
      <c r="V45" s="359"/>
      <c r="W45" s="158"/>
      <c r="X45" s="160"/>
      <c r="Y45" s="158"/>
      <c r="Z45" s="29">
        <f t="shared" si="3"/>
        <v>0</v>
      </c>
      <c r="AA45" s="29">
        <f t="shared" si="4"/>
        <v>0</v>
      </c>
      <c r="AB45" s="176" t="str">
        <f t="shared" si="5"/>
        <v>OK</v>
      </c>
      <c r="AD45" s="176"/>
      <c r="AE45" s="29">
        <f t="shared" si="6"/>
        <v>0</v>
      </c>
      <c r="AF45" s="29">
        <f t="shared" si="7"/>
        <v>0</v>
      </c>
      <c r="AG45" s="176" t="str">
        <f t="shared" si="8"/>
        <v>OK</v>
      </c>
      <c r="AI45" s="176" t="str">
        <f t="shared" si="9"/>
        <v/>
      </c>
      <c r="AK45" s="175" t="str">
        <f t="shared" si="17"/>
        <v/>
      </c>
      <c r="AL45" s="186" t="str">
        <f t="shared" si="16"/>
        <v/>
      </c>
      <c r="AN45" s="176" t="str">
        <f t="array" ref="AN45">IF(D45="","",INDEX(구분표!$I$2:$I$311, MATCH(1,(구분표!$E$2:$E$311='2추특출'!C45)*(구분표!$F$2:$F$311='2추특출'!D45)*(구분표!$G$2:$G$311='2추특출'!B45),0)))</f>
        <v/>
      </c>
      <c r="AP45" s="176"/>
    </row>
    <row r="46" spans="1:42" s="174" customFormat="1" ht="60" customHeight="1">
      <c r="A46" s="264">
        <f>COUNTA($C$8:C46)-COUNTBLANK($C$8:C46)</f>
        <v>0</v>
      </c>
      <c r="B46" s="321"/>
      <c r="C46" s="175" t="str">
        <f>IF(D46="","",VLOOKUP(D46,구분표!$A$3:$C$215,3,))</f>
        <v/>
      </c>
      <c r="D46" s="382"/>
      <c r="E46" s="396"/>
      <c r="F46" s="396"/>
      <c r="G46" s="397"/>
      <c r="H46" s="396"/>
      <c r="I46" s="398"/>
      <c r="J46" s="399"/>
      <c r="K46" s="399"/>
      <c r="L46" s="317">
        <f t="shared" si="12"/>
        <v>0</v>
      </c>
      <c r="M46" s="29"/>
      <c r="N46" s="31"/>
      <c r="O46" s="35">
        <f t="shared" si="13"/>
        <v>0</v>
      </c>
      <c r="P46" s="340"/>
      <c r="Q46" s="191"/>
      <c r="R46" s="339">
        <f t="shared" si="14"/>
        <v>0</v>
      </c>
      <c r="S46" s="186" t="str">
        <f t="shared" si="15"/>
        <v>X</v>
      </c>
      <c r="T46" s="359"/>
      <c r="U46" s="359"/>
      <c r="V46" s="359"/>
      <c r="W46" s="158"/>
      <c r="X46" s="160"/>
      <c r="Y46" s="158"/>
      <c r="Z46" s="29">
        <f t="shared" si="3"/>
        <v>0</v>
      </c>
      <c r="AA46" s="29">
        <f t="shared" si="4"/>
        <v>0</v>
      </c>
      <c r="AB46" s="176" t="str">
        <f t="shared" si="5"/>
        <v>OK</v>
      </c>
      <c r="AD46" s="176"/>
      <c r="AE46" s="29">
        <f t="shared" si="6"/>
        <v>0</v>
      </c>
      <c r="AF46" s="29">
        <f t="shared" si="7"/>
        <v>0</v>
      </c>
      <c r="AG46" s="176" t="str">
        <f t="shared" si="8"/>
        <v>OK</v>
      </c>
      <c r="AI46" s="176" t="str">
        <f t="shared" si="9"/>
        <v/>
      </c>
      <c r="AK46" s="175" t="str">
        <f t="shared" si="17"/>
        <v/>
      </c>
      <c r="AL46" s="186" t="str">
        <f t="shared" si="16"/>
        <v/>
      </c>
      <c r="AN46" s="176" t="str">
        <f t="array" ref="AN46">IF(D46="","",INDEX(구분표!$I$2:$I$311, MATCH(1,(구분표!$E$2:$E$311='2추특출'!C46)*(구분표!$F$2:$F$311='2추특출'!D46)*(구분표!$G$2:$G$311='2추특출'!B46),0)))</f>
        <v/>
      </c>
      <c r="AP46" s="176"/>
    </row>
    <row r="47" spans="1:42" s="174" customFormat="1" ht="60" customHeight="1">
      <c r="A47" s="264">
        <f>COUNTA($C$8:C47)-COUNTBLANK($C$8:C47)</f>
        <v>0</v>
      </c>
      <c r="B47" s="321"/>
      <c r="C47" s="175" t="str">
        <f>IF(D47="","",VLOOKUP(D47,구분표!$A$3:$C$215,3,))</f>
        <v/>
      </c>
      <c r="D47" s="382"/>
      <c r="E47" s="396"/>
      <c r="F47" s="396"/>
      <c r="G47" s="397"/>
      <c r="H47" s="396"/>
      <c r="I47" s="398"/>
      <c r="J47" s="399"/>
      <c r="K47" s="399"/>
      <c r="L47" s="317">
        <f t="shared" si="12"/>
        <v>0</v>
      </c>
      <c r="M47" s="29"/>
      <c r="N47" s="31"/>
      <c r="O47" s="35">
        <f t="shared" si="13"/>
        <v>0</v>
      </c>
      <c r="P47" s="340"/>
      <c r="Q47" s="191"/>
      <c r="R47" s="339">
        <f t="shared" si="14"/>
        <v>0</v>
      </c>
      <c r="S47" s="186" t="str">
        <f t="shared" si="15"/>
        <v>X</v>
      </c>
      <c r="T47" s="359"/>
      <c r="U47" s="359"/>
      <c r="V47" s="359"/>
      <c r="W47" s="158"/>
      <c r="X47" s="160"/>
      <c r="Y47" s="158"/>
      <c r="Z47" s="29">
        <f t="shared" si="3"/>
        <v>0</v>
      </c>
      <c r="AA47" s="29">
        <f t="shared" si="4"/>
        <v>0</v>
      </c>
      <c r="AB47" s="176" t="str">
        <f t="shared" si="5"/>
        <v>OK</v>
      </c>
      <c r="AD47" s="176"/>
      <c r="AE47" s="29">
        <f t="shared" si="6"/>
        <v>0</v>
      </c>
      <c r="AF47" s="29">
        <f t="shared" si="7"/>
        <v>0</v>
      </c>
      <c r="AG47" s="176" t="str">
        <f t="shared" si="8"/>
        <v>OK</v>
      </c>
      <c r="AI47" s="176" t="str">
        <f t="shared" si="9"/>
        <v/>
      </c>
      <c r="AK47" s="175" t="str">
        <f t="shared" si="17"/>
        <v/>
      </c>
      <c r="AL47" s="186" t="str">
        <f t="shared" si="16"/>
        <v/>
      </c>
      <c r="AN47" s="176" t="str">
        <f t="array" ref="AN47">IF(D47="","",INDEX(구분표!$I$2:$I$311, MATCH(1,(구분표!$E$2:$E$311='2추특출'!C47)*(구분표!$F$2:$F$311='2추특출'!D47)*(구분표!$G$2:$G$311='2추특출'!B47),0)))</f>
        <v/>
      </c>
      <c r="AP47" s="176"/>
    </row>
    <row r="48" spans="1:42" s="174" customFormat="1" ht="60" customHeight="1">
      <c r="A48" s="264">
        <f>COUNTA($C$8:C48)-COUNTBLANK($C$8:C48)</f>
        <v>0</v>
      </c>
      <c r="B48" s="321"/>
      <c r="C48" s="175" t="str">
        <f>IF(D48="","",VLOOKUP(D48,구분표!$A$3:$C$215,3,))</f>
        <v/>
      </c>
      <c r="D48" s="382"/>
      <c r="E48" s="396"/>
      <c r="F48" s="396"/>
      <c r="G48" s="397"/>
      <c r="H48" s="396"/>
      <c r="I48" s="398"/>
      <c r="J48" s="399"/>
      <c r="K48" s="399"/>
      <c r="L48" s="317">
        <f t="shared" si="12"/>
        <v>0</v>
      </c>
      <c r="M48" s="29"/>
      <c r="N48" s="31"/>
      <c r="O48" s="35">
        <f t="shared" si="13"/>
        <v>0</v>
      </c>
      <c r="P48" s="340"/>
      <c r="Q48" s="191"/>
      <c r="R48" s="339">
        <f t="shared" si="14"/>
        <v>0</v>
      </c>
      <c r="S48" s="186" t="str">
        <f>IF(AND((O48=0),(R48&gt;0)),"O",IF(AND((M48&lt;0),(O48-R48&lt;0)),"O","X"))</f>
        <v>X</v>
      </c>
      <c r="T48" s="359"/>
      <c r="U48" s="358"/>
      <c r="V48" s="359"/>
      <c r="W48" s="158"/>
      <c r="X48" s="160"/>
      <c r="Y48" s="158"/>
      <c r="Z48" s="29">
        <f t="shared" si="3"/>
        <v>0</v>
      </c>
      <c r="AA48" s="29">
        <f t="shared" si="4"/>
        <v>0</v>
      </c>
      <c r="AB48" s="176" t="str">
        <f t="shared" si="5"/>
        <v>OK</v>
      </c>
      <c r="AD48" s="176"/>
      <c r="AE48" s="29">
        <f t="shared" si="6"/>
        <v>0</v>
      </c>
      <c r="AF48" s="29">
        <f t="shared" si="7"/>
        <v>0</v>
      </c>
      <c r="AG48" s="176" t="str">
        <f t="shared" si="8"/>
        <v>OK</v>
      </c>
      <c r="AI48" s="176" t="str">
        <f t="shared" si="9"/>
        <v/>
      </c>
      <c r="AK48" s="175" t="str">
        <f t="shared" si="17"/>
        <v/>
      </c>
      <c r="AL48" s="186" t="str">
        <f t="shared" si="16"/>
        <v/>
      </c>
      <c r="AN48" s="176" t="str">
        <f t="array" ref="AN48">IF(D48="","",INDEX(구분표!$I$2:$I$311, MATCH(1,(구분표!$E$2:$E$311='2추특출'!C48)*(구분표!$F$2:$F$311='2추특출'!D48)*(구분표!$G$2:$G$311='2추특출'!B48),0)))</f>
        <v/>
      </c>
      <c r="AP48" s="176"/>
    </row>
    <row r="49" spans="1:42" s="174" customFormat="1" ht="60" customHeight="1">
      <c r="A49" s="264">
        <f>COUNTA($C$8:C49)-COUNTBLANK($C$8:C49)</f>
        <v>0</v>
      </c>
      <c r="B49" s="321"/>
      <c r="C49" s="175" t="str">
        <f>IF(D49="","",VLOOKUP(D49,구분표!$A$3:$C$215,3,))</f>
        <v/>
      </c>
      <c r="D49" s="382"/>
      <c r="E49" s="396"/>
      <c r="F49" s="396"/>
      <c r="G49" s="397"/>
      <c r="H49" s="396"/>
      <c r="I49" s="398"/>
      <c r="J49" s="399"/>
      <c r="K49" s="399"/>
      <c r="L49" s="317">
        <f t="shared" si="12"/>
        <v>0</v>
      </c>
      <c r="M49" s="29"/>
      <c r="N49" s="31"/>
      <c r="O49" s="35">
        <f t="shared" si="13"/>
        <v>0</v>
      </c>
      <c r="P49" s="340"/>
      <c r="Q49" s="191"/>
      <c r="R49" s="339">
        <f t="shared" si="14"/>
        <v>0</v>
      </c>
      <c r="S49" s="186" t="str">
        <f t="shared" si="15"/>
        <v>X</v>
      </c>
      <c r="T49" s="359"/>
      <c r="U49" s="358"/>
      <c r="V49" s="359"/>
      <c r="W49" s="158"/>
      <c r="X49" s="160"/>
      <c r="Y49" s="158"/>
      <c r="Z49" s="29">
        <f t="shared" si="3"/>
        <v>0</v>
      </c>
      <c r="AA49" s="29">
        <f t="shared" si="4"/>
        <v>0</v>
      </c>
      <c r="AB49" s="176" t="str">
        <f t="shared" si="5"/>
        <v>OK</v>
      </c>
      <c r="AD49" s="176"/>
      <c r="AE49" s="29">
        <f t="shared" si="6"/>
        <v>0</v>
      </c>
      <c r="AF49" s="29">
        <f t="shared" si="7"/>
        <v>0</v>
      </c>
      <c r="AG49" s="176" t="str">
        <f t="shared" si="8"/>
        <v>OK</v>
      </c>
      <c r="AI49" s="176" t="str">
        <f t="shared" si="9"/>
        <v/>
      </c>
      <c r="AK49" s="175" t="str">
        <f t="shared" si="17"/>
        <v/>
      </c>
      <c r="AL49" s="186" t="str">
        <f t="shared" si="16"/>
        <v/>
      </c>
      <c r="AN49" s="176" t="str">
        <f t="array" ref="AN49">IF(D49="","",INDEX(구분표!$I$2:$I$311, MATCH(1,(구분표!$E$2:$E$311='2추특출'!C49)*(구분표!$F$2:$F$311='2추특출'!D49)*(구분표!$G$2:$G$311='2추특출'!B49),0)))</f>
        <v/>
      </c>
      <c r="AP49" s="176"/>
    </row>
    <row r="50" spans="1:42" s="174" customFormat="1" ht="60" customHeight="1">
      <c r="A50" s="264">
        <f>COUNTA($C$8:C50)-COUNTBLANK($C$8:C50)</f>
        <v>0</v>
      </c>
      <c r="B50" s="321"/>
      <c r="C50" s="175" t="str">
        <f>IF(D50="","",VLOOKUP(D50,구분표!$A$3:$C$215,3,))</f>
        <v/>
      </c>
      <c r="D50" s="382"/>
      <c r="E50" s="396"/>
      <c r="F50" s="396"/>
      <c r="G50" s="397"/>
      <c r="H50" s="396"/>
      <c r="I50" s="398"/>
      <c r="J50" s="399"/>
      <c r="K50" s="399"/>
      <c r="L50" s="317">
        <f t="shared" si="12"/>
        <v>0</v>
      </c>
      <c r="M50" s="29"/>
      <c r="N50" s="31"/>
      <c r="O50" s="35">
        <f t="shared" si="13"/>
        <v>0</v>
      </c>
      <c r="P50" s="340"/>
      <c r="Q50" s="191"/>
      <c r="R50" s="339">
        <f t="shared" si="14"/>
        <v>0</v>
      </c>
      <c r="S50" s="186" t="str">
        <f t="shared" si="15"/>
        <v>X</v>
      </c>
      <c r="T50" s="359"/>
      <c r="U50" s="359"/>
      <c r="V50" s="359"/>
      <c r="W50" s="158"/>
      <c r="X50" s="160"/>
      <c r="Y50" s="158"/>
      <c r="Z50" s="29">
        <f t="shared" si="3"/>
        <v>0</v>
      </c>
      <c r="AA50" s="29">
        <f t="shared" si="4"/>
        <v>0</v>
      </c>
      <c r="AB50" s="176" t="str">
        <f t="shared" si="5"/>
        <v>OK</v>
      </c>
      <c r="AD50" s="176"/>
      <c r="AE50" s="29">
        <f t="shared" si="6"/>
        <v>0</v>
      </c>
      <c r="AF50" s="29">
        <f t="shared" si="7"/>
        <v>0</v>
      </c>
      <c r="AG50" s="176" t="str">
        <f t="shared" si="8"/>
        <v>OK</v>
      </c>
      <c r="AI50" s="176" t="str">
        <f t="shared" si="9"/>
        <v/>
      </c>
      <c r="AK50" s="175" t="str">
        <f t="shared" si="17"/>
        <v/>
      </c>
      <c r="AL50" s="186" t="str">
        <f t="shared" si="16"/>
        <v/>
      </c>
      <c r="AN50" s="176" t="str">
        <f t="array" ref="AN50">IF(D50="","",INDEX(구분표!$I$2:$I$311, MATCH(1,(구분표!$E$2:$E$311='2추특출'!C50)*(구분표!$F$2:$F$311='2추특출'!D50)*(구분표!$G$2:$G$311='2추특출'!B50),0)))</f>
        <v/>
      </c>
      <c r="AP50" s="176"/>
    </row>
    <row r="51" spans="1:42" s="174" customFormat="1" ht="60" customHeight="1">
      <c r="A51" s="264">
        <f>COUNTA($C$8:C51)-COUNTBLANK($C$8:C51)</f>
        <v>0</v>
      </c>
      <c r="B51" s="321"/>
      <c r="C51" s="175" t="str">
        <f>IF(D51="","",VLOOKUP(D51,구분표!$A$3:$C$215,3,))</f>
        <v/>
      </c>
      <c r="D51" s="382"/>
      <c r="E51" s="396"/>
      <c r="F51" s="396"/>
      <c r="G51" s="397"/>
      <c r="H51" s="396"/>
      <c r="I51" s="398"/>
      <c r="J51" s="399"/>
      <c r="K51" s="399"/>
      <c r="L51" s="317">
        <f t="shared" si="12"/>
        <v>0</v>
      </c>
      <c r="M51" s="29"/>
      <c r="N51" s="31"/>
      <c r="O51" s="35">
        <f t="shared" si="13"/>
        <v>0</v>
      </c>
      <c r="P51" s="340"/>
      <c r="Q51" s="191"/>
      <c r="R51" s="339">
        <f t="shared" si="14"/>
        <v>0</v>
      </c>
      <c r="S51" s="186" t="str">
        <f t="shared" si="15"/>
        <v>X</v>
      </c>
      <c r="T51" s="359"/>
      <c r="U51" s="359"/>
      <c r="V51" s="359"/>
      <c r="W51" s="158"/>
      <c r="X51" s="160"/>
      <c r="Y51" s="158"/>
      <c r="Z51" s="29">
        <f t="shared" si="3"/>
        <v>0</v>
      </c>
      <c r="AA51" s="29">
        <f t="shared" si="4"/>
        <v>0</v>
      </c>
      <c r="AB51" s="176" t="str">
        <f t="shared" si="5"/>
        <v>OK</v>
      </c>
      <c r="AD51" s="176"/>
      <c r="AE51" s="29">
        <f t="shared" si="6"/>
        <v>0</v>
      </c>
      <c r="AF51" s="29">
        <f t="shared" si="7"/>
        <v>0</v>
      </c>
      <c r="AG51" s="176" t="str">
        <f t="shared" si="8"/>
        <v>OK</v>
      </c>
      <c r="AI51" s="176" t="str">
        <f t="shared" si="9"/>
        <v/>
      </c>
      <c r="AK51" s="175" t="str">
        <f t="shared" si="17"/>
        <v/>
      </c>
      <c r="AL51" s="186" t="str">
        <f t="shared" si="16"/>
        <v/>
      </c>
      <c r="AN51" s="176" t="str">
        <f t="array" ref="AN51">IF(D51="","",INDEX(구분표!$I$2:$I$311, MATCH(1,(구분표!$E$2:$E$311='2추특출'!C51)*(구분표!$F$2:$F$311='2추특출'!D51)*(구분표!$G$2:$G$311='2추특출'!B51),0)))</f>
        <v/>
      </c>
      <c r="AP51" s="176"/>
    </row>
    <row r="52" spans="1:42" s="174" customFormat="1" ht="60" customHeight="1">
      <c r="A52" s="264">
        <f>COUNTA($C$8:C52)-COUNTBLANK($C$8:C52)</f>
        <v>0</v>
      </c>
      <c r="B52" s="321"/>
      <c r="C52" s="175" t="str">
        <f>IF(D52="","",VLOOKUP(D52,구분표!$A$3:$C$215,3,))</f>
        <v/>
      </c>
      <c r="D52" s="382"/>
      <c r="E52" s="396"/>
      <c r="F52" s="396"/>
      <c r="G52" s="397"/>
      <c r="H52" s="396"/>
      <c r="I52" s="398"/>
      <c r="J52" s="399"/>
      <c r="K52" s="399"/>
      <c r="L52" s="317">
        <f t="shared" si="12"/>
        <v>0</v>
      </c>
      <c r="M52" s="29"/>
      <c r="N52" s="31"/>
      <c r="O52" s="35">
        <f t="shared" si="13"/>
        <v>0</v>
      </c>
      <c r="P52" s="340"/>
      <c r="Q52" s="191"/>
      <c r="R52" s="339">
        <f t="shared" si="14"/>
        <v>0</v>
      </c>
      <c r="S52" s="186" t="str">
        <f t="shared" si="15"/>
        <v>X</v>
      </c>
      <c r="T52" s="359"/>
      <c r="U52" s="359"/>
      <c r="V52" s="359"/>
      <c r="W52" s="158"/>
      <c r="X52" s="160"/>
      <c r="Y52" s="158"/>
      <c r="Z52" s="29">
        <f t="shared" si="3"/>
        <v>0</v>
      </c>
      <c r="AA52" s="29">
        <f t="shared" si="4"/>
        <v>0</v>
      </c>
      <c r="AB52" s="176" t="str">
        <f t="shared" si="5"/>
        <v>OK</v>
      </c>
      <c r="AD52" s="176"/>
      <c r="AE52" s="29">
        <f t="shared" si="6"/>
        <v>0</v>
      </c>
      <c r="AF52" s="29">
        <f t="shared" si="7"/>
        <v>0</v>
      </c>
      <c r="AG52" s="176" t="str">
        <f t="shared" si="8"/>
        <v>OK</v>
      </c>
      <c r="AI52" s="176" t="str">
        <f t="shared" si="9"/>
        <v/>
      </c>
      <c r="AK52" s="175" t="str">
        <f t="shared" si="17"/>
        <v/>
      </c>
      <c r="AL52" s="186" t="str">
        <f t="shared" si="16"/>
        <v/>
      </c>
      <c r="AN52" s="176" t="str">
        <f t="array" ref="AN52">IF(D52="","",INDEX(구분표!$I$2:$I$311, MATCH(1,(구분표!$E$2:$E$311='2추특출'!C52)*(구분표!$F$2:$F$311='2추특출'!D52)*(구분표!$G$2:$G$311='2추특출'!B52),0)))</f>
        <v/>
      </c>
      <c r="AP52" s="176"/>
    </row>
    <row r="53" spans="1:42" s="174" customFormat="1" ht="60" customHeight="1">
      <c r="A53" s="264">
        <f>COUNTA($C$8:C53)-COUNTBLANK($C$8:C53)</f>
        <v>0</v>
      </c>
      <c r="B53" s="321"/>
      <c r="C53" s="175" t="str">
        <f>IF(D53="","",VLOOKUP(D53,구분표!$A$3:$C$215,3,))</f>
        <v/>
      </c>
      <c r="D53" s="382"/>
      <c r="E53" s="396"/>
      <c r="F53" s="396"/>
      <c r="G53" s="397"/>
      <c r="H53" s="396"/>
      <c r="I53" s="398"/>
      <c r="J53" s="399"/>
      <c r="K53" s="399"/>
      <c r="L53" s="317">
        <f t="shared" si="12"/>
        <v>0</v>
      </c>
      <c r="M53" s="29"/>
      <c r="N53" s="31"/>
      <c r="O53" s="35">
        <f t="shared" si="13"/>
        <v>0</v>
      </c>
      <c r="P53" s="340"/>
      <c r="Q53" s="191"/>
      <c r="R53" s="339">
        <f t="shared" si="14"/>
        <v>0</v>
      </c>
      <c r="S53" s="186" t="str">
        <f t="shared" si="15"/>
        <v>X</v>
      </c>
      <c r="T53" s="359"/>
      <c r="U53" s="358"/>
      <c r="V53" s="359"/>
      <c r="W53" s="158"/>
      <c r="X53" s="160"/>
      <c r="Y53" s="158"/>
      <c r="Z53" s="29">
        <f t="shared" si="3"/>
        <v>0</v>
      </c>
      <c r="AA53" s="29">
        <f t="shared" si="4"/>
        <v>0</v>
      </c>
      <c r="AB53" s="176" t="str">
        <f t="shared" si="5"/>
        <v>OK</v>
      </c>
      <c r="AD53" s="176"/>
      <c r="AE53" s="29">
        <f t="shared" si="6"/>
        <v>0</v>
      </c>
      <c r="AF53" s="29">
        <f t="shared" si="7"/>
        <v>0</v>
      </c>
      <c r="AG53" s="176" t="str">
        <f t="shared" si="8"/>
        <v>OK</v>
      </c>
      <c r="AI53" s="176" t="str">
        <f t="shared" si="9"/>
        <v/>
      </c>
      <c r="AK53" s="175" t="str">
        <f t="shared" si="17"/>
        <v/>
      </c>
      <c r="AL53" s="186" t="str">
        <f t="shared" si="16"/>
        <v/>
      </c>
      <c r="AN53" s="176" t="str">
        <f t="array" ref="AN53">IF(D53="","",INDEX(구분표!$I$2:$I$311, MATCH(1,(구분표!$E$2:$E$311='2추특출'!C53)*(구분표!$F$2:$F$311='2추특출'!D53)*(구분표!$G$2:$G$311='2추특출'!B53),0)))</f>
        <v/>
      </c>
      <c r="AP53" s="176"/>
    </row>
    <row r="54" spans="1:42" s="174" customFormat="1" ht="60" customHeight="1">
      <c r="A54" s="264">
        <f>COUNTA($C$8:C54)-COUNTBLANK($C$8:C54)</f>
        <v>0</v>
      </c>
      <c r="B54" s="321"/>
      <c r="C54" s="175" t="str">
        <f>IF(D54="","",VLOOKUP(D54,구분표!$A$3:$C$215,3,))</f>
        <v/>
      </c>
      <c r="D54" s="382"/>
      <c r="E54" s="396"/>
      <c r="F54" s="396"/>
      <c r="G54" s="397"/>
      <c r="H54" s="396"/>
      <c r="I54" s="398"/>
      <c r="J54" s="399"/>
      <c r="K54" s="399"/>
      <c r="L54" s="317">
        <f t="shared" si="12"/>
        <v>0</v>
      </c>
      <c r="M54" s="29"/>
      <c r="N54" s="31"/>
      <c r="O54" s="35">
        <f t="shared" si="13"/>
        <v>0</v>
      </c>
      <c r="P54" s="340"/>
      <c r="Q54" s="191"/>
      <c r="R54" s="339">
        <f t="shared" si="14"/>
        <v>0</v>
      </c>
      <c r="S54" s="186" t="str">
        <f t="shared" si="15"/>
        <v>X</v>
      </c>
      <c r="T54" s="359"/>
      <c r="U54" s="358"/>
      <c r="V54" s="359"/>
      <c r="W54" s="158"/>
      <c r="X54" s="160"/>
      <c r="Y54" s="158"/>
      <c r="Z54" s="29">
        <f t="shared" si="3"/>
        <v>0</v>
      </c>
      <c r="AA54" s="29">
        <f t="shared" si="4"/>
        <v>0</v>
      </c>
      <c r="AB54" s="176" t="str">
        <f t="shared" si="5"/>
        <v>OK</v>
      </c>
      <c r="AD54" s="176"/>
      <c r="AE54" s="29">
        <f t="shared" si="6"/>
        <v>0</v>
      </c>
      <c r="AF54" s="29">
        <f t="shared" si="7"/>
        <v>0</v>
      </c>
      <c r="AG54" s="176" t="str">
        <f t="shared" si="8"/>
        <v>OK</v>
      </c>
      <c r="AI54" s="176" t="str">
        <f t="shared" si="9"/>
        <v/>
      </c>
      <c r="AK54" s="175" t="str">
        <f t="shared" si="17"/>
        <v/>
      </c>
      <c r="AL54" s="186" t="str">
        <f t="shared" si="16"/>
        <v/>
      </c>
      <c r="AN54" s="176" t="str">
        <f t="array" ref="AN54">IF(D54="","",INDEX(구분표!$I$2:$I$311, MATCH(1,(구분표!$E$2:$E$311='2추특출'!C54)*(구분표!$F$2:$F$311='2추특출'!D54)*(구분표!$G$2:$G$311='2추특출'!B54),0)))</f>
        <v/>
      </c>
      <c r="AP54" s="176"/>
    </row>
    <row r="55" spans="1:42" s="174" customFormat="1" ht="60" customHeight="1">
      <c r="A55" s="264">
        <f>COUNTA($C$8:C55)-COUNTBLANK($C$8:C55)</f>
        <v>0</v>
      </c>
      <c r="B55" s="321"/>
      <c r="C55" s="175" t="str">
        <f>IF(D55="","",VLOOKUP(D55,구분표!$A$3:$C$215,3,))</f>
        <v/>
      </c>
      <c r="D55" s="382"/>
      <c r="E55" s="396"/>
      <c r="F55" s="396"/>
      <c r="G55" s="397"/>
      <c r="H55" s="396"/>
      <c r="I55" s="398"/>
      <c r="J55" s="399"/>
      <c r="K55" s="399"/>
      <c r="L55" s="317">
        <f t="shared" si="12"/>
        <v>0</v>
      </c>
      <c r="M55" s="29"/>
      <c r="N55" s="31"/>
      <c r="O55" s="35">
        <f t="shared" si="13"/>
        <v>0</v>
      </c>
      <c r="P55" s="340"/>
      <c r="Q55" s="191"/>
      <c r="R55" s="339">
        <f t="shared" si="14"/>
        <v>0</v>
      </c>
      <c r="S55" s="186" t="str">
        <f>IF(AND((O55=0),(R55&gt;0)),"O",IF(AND((M55&lt;0),(O55-R55&lt;0)),"O","X"))</f>
        <v>X</v>
      </c>
      <c r="T55" s="359"/>
      <c r="U55" s="359"/>
      <c r="V55" s="359"/>
      <c r="W55" s="158"/>
      <c r="X55" s="160"/>
      <c r="Y55" s="158"/>
      <c r="Z55" s="29">
        <f t="shared" si="3"/>
        <v>0</v>
      </c>
      <c r="AA55" s="29">
        <f t="shared" si="4"/>
        <v>0</v>
      </c>
      <c r="AB55" s="176" t="str">
        <f t="shared" si="5"/>
        <v>OK</v>
      </c>
      <c r="AD55" s="176"/>
      <c r="AE55" s="29">
        <f t="shared" si="6"/>
        <v>0</v>
      </c>
      <c r="AF55" s="29">
        <f t="shared" si="7"/>
        <v>0</v>
      </c>
      <c r="AG55" s="176" t="str">
        <f t="shared" si="8"/>
        <v>OK</v>
      </c>
      <c r="AI55" s="176" t="str">
        <f t="shared" si="9"/>
        <v/>
      </c>
      <c r="AK55" s="175" t="str">
        <f t="shared" si="17"/>
        <v/>
      </c>
      <c r="AL55" s="186" t="str">
        <f t="shared" si="16"/>
        <v/>
      </c>
      <c r="AN55" s="176" t="str">
        <f t="array" ref="AN55">IF(D55="","",INDEX(구분표!$I$2:$I$311, MATCH(1,(구분표!$E$2:$E$311='2추특출'!C55)*(구분표!$F$2:$F$311='2추특출'!D55)*(구분표!$G$2:$G$311='2추특출'!B55),0)))</f>
        <v/>
      </c>
      <c r="AP55" s="176"/>
    </row>
    <row r="56" spans="1:42" s="174" customFormat="1" ht="60" customHeight="1">
      <c r="A56" s="264">
        <f>COUNTA($C$8:C56)-COUNTBLANK($C$8:C56)</f>
        <v>0</v>
      </c>
      <c r="B56" s="321"/>
      <c r="C56" s="175" t="str">
        <f>IF(D56="","",VLOOKUP(D56,구분표!$A$3:$C$215,3,))</f>
        <v/>
      </c>
      <c r="D56" s="382"/>
      <c r="E56" s="396"/>
      <c r="F56" s="396"/>
      <c r="G56" s="397"/>
      <c r="H56" s="396"/>
      <c r="I56" s="398"/>
      <c r="J56" s="399"/>
      <c r="K56" s="399"/>
      <c r="L56" s="317">
        <f t="shared" si="12"/>
        <v>0</v>
      </c>
      <c r="M56" s="29"/>
      <c r="N56" s="31"/>
      <c r="O56" s="35">
        <f t="shared" si="13"/>
        <v>0</v>
      </c>
      <c r="P56" s="340"/>
      <c r="Q56" s="191"/>
      <c r="R56" s="339">
        <f t="shared" si="14"/>
        <v>0</v>
      </c>
      <c r="S56" s="186" t="str">
        <f t="shared" si="15"/>
        <v>X</v>
      </c>
      <c r="T56" s="359"/>
      <c r="U56" s="359"/>
      <c r="V56" s="359"/>
      <c r="W56" s="158"/>
      <c r="X56" s="160"/>
      <c r="Y56" s="158"/>
      <c r="Z56" s="29">
        <f t="shared" si="3"/>
        <v>0</v>
      </c>
      <c r="AA56" s="29">
        <f t="shared" si="4"/>
        <v>0</v>
      </c>
      <c r="AB56" s="176" t="str">
        <f t="shared" si="5"/>
        <v>OK</v>
      </c>
      <c r="AD56" s="176"/>
      <c r="AE56" s="29">
        <f t="shared" si="6"/>
        <v>0</v>
      </c>
      <c r="AF56" s="29">
        <f t="shared" si="7"/>
        <v>0</v>
      </c>
      <c r="AG56" s="176" t="str">
        <f t="shared" si="8"/>
        <v>OK</v>
      </c>
      <c r="AI56" s="176" t="str">
        <f t="shared" si="9"/>
        <v/>
      </c>
      <c r="AK56" s="175" t="str">
        <f t="shared" si="17"/>
        <v/>
      </c>
      <c r="AL56" s="186" t="str">
        <f t="shared" si="16"/>
        <v/>
      </c>
      <c r="AN56" s="176" t="str">
        <f t="array" ref="AN56">IF(D56="","",INDEX(구분표!$I$2:$I$311, MATCH(1,(구분표!$E$2:$E$311='2추특출'!C56)*(구분표!$F$2:$F$311='2추특출'!D56)*(구분표!$G$2:$G$311='2추특출'!B56),0)))</f>
        <v/>
      </c>
      <c r="AP56" s="176"/>
    </row>
    <row r="57" spans="1:42" s="174" customFormat="1" ht="60" customHeight="1">
      <c r="A57" s="264">
        <f>COUNTA($C$8:C57)-COUNTBLANK($C$8:C57)</f>
        <v>0</v>
      </c>
      <c r="B57" s="321"/>
      <c r="C57" s="175" t="str">
        <f>IF(D57="","",VLOOKUP(D57,구분표!$A$3:$C$215,3,))</f>
        <v/>
      </c>
      <c r="D57" s="382"/>
      <c r="E57" s="396"/>
      <c r="F57" s="396"/>
      <c r="G57" s="397"/>
      <c r="H57" s="396"/>
      <c r="I57" s="398"/>
      <c r="J57" s="399"/>
      <c r="K57" s="399"/>
      <c r="L57" s="317">
        <f t="shared" si="12"/>
        <v>0</v>
      </c>
      <c r="M57" s="29"/>
      <c r="N57" s="31"/>
      <c r="O57" s="35">
        <f t="shared" si="13"/>
        <v>0</v>
      </c>
      <c r="P57" s="340"/>
      <c r="Q57" s="191"/>
      <c r="R57" s="339">
        <f t="shared" si="14"/>
        <v>0</v>
      </c>
      <c r="S57" s="186" t="str">
        <f t="shared" si="15"/>
        <v>X</v>
      </c>
      <c r="T57" s="359"/>
      <c r="U57" s="359"/>
      <c r="V57" s="359"/>
      <c r="W57" s="158"/>
      <c r="X57" s="160"/>
      <c r="Y57" s="158"/>
      <c r="Z57" s="29">
        <f t="shared" si="3"/>
        <v>0</v>
      </c>
      <c r="AA57" s="29">
        <f t="shared" si="4"/>
        <v>0</v>
      </c>
      <c r="AB57" s="176" t="str">
        <f t="shared" si="5"/>
        <v>OK</v>
      </c>
      <c r="AD57" s="176"/>
      <c r="AE57" s="29">
        <f t="shared" si="6"/>
        <v>0</v>
      </c>
      <c r="AF57" s="29">
        <f t="shared" si="7"/>
        <v>0</v>
      </c>
      <c r="AG57" s="176" t="str">
        <f t="shared" si="8"/>
        <v>OK</v>
      </c>
      <c r="AI57" s="176" t="str">
        <f t="shared" si="9"/>
        <v/>
      </c>
      <c r="AK57" s="175" t="str">
        <f t="shared" si="17"/>
        <v/>
      </c>
      <c r="AL57" s="186" t="str">
        <f t="shared" si="16"/>
        <v/>
      </c>
      <c r="AN57" s="176" t="str">
        <f t="array" ref="AN57">IF(D57="","",INDEX(구분표!$I$2:$I$311, MATCH(1,(구분표!$E$2:$E$311='2추특출'!C57)*(구분표!$F$2:$F$311='2추특출'!D57)*(구분표!$G$2:$G$311='2추특출'!B57),0)))</f>
        <v/>
      </c>
      <c r="AP57" s="176"/>
    </row>
    <row r="58" spans="1:42" s="174" customFormat="1" ht="60" customHeight="1">
      <c r="A58" s="264">
        <f>COUNTA($C$8:C58)-COUNTBLANK($C$8:C58)</f>
        <v>0</v>
      </c>
      <c r="B58" s="321"/>
      <c r="C58" s="175" t="str">
        <f>IF(D58="","",VLOOKUP(D58,구분표!$A$3:$C$215,3,))</f>
        <v/>
      </c>
      <c r="D58" s="382"/>
      <c r="E58" s="396"/>
      <c r="F58" s="396"/>
      <c r="G58" s="397"/>
      <c r="H58" s="396"/>
      <c r="I58" s="398"/>
      <c r="J58" s="399"/>
      <c r="K58" s="399"/>
      <c r="L58" s="317">
        <f t="shared" si="12"/>
        <v>0</v>
      </c>
      <c r="M58" s="29"/>
      <c r="N58" s="31"/>
      <c r="O58" s="35">
        <f t="shared" si="13"/>
        <v>0</v>
      </c>
      <c r="P58" s="340"/>
      <c r="Q58" s="191"/>
      <c r="R58" s="339">
        <f t="shared" si="14"/>
        <v>0</v>
      </c>
      <c r="S58" s="186" t="str">
        <f t="shared" si="15"/>
        <v>X</v>
      </c>
      <c r="T58" s="359"/>
      <c r="U58" s="358"/>
      <c r="V58" s="359"/>
      <c r="W58" s="158"/>
      <c r="X58" s="160"/>
      <c r="Y58" s="158"/>
      <c r="Z58" s="29">
        <f t="shared" si="3"/>
        <v>0</v>
      </c>
      <c r="AA58" s="29">
        <f t="shared" si="4"/>
        <v>0</v>
      </c>
      <c r="AB58" s="176" t="str">
        <f t="shared" si="5"/>
        <v>OK</v>
      </c>
      <c r="AD58" s="176"/>
      <c r="AE58" s="29">
        <f t="shared" si="6"/>
        <v>0</v>
      </c>
      <c r="AF58" s="29">
        <f t="shared" si="7"/>
        <v>0</v>
      </c>
      <c r="AG58" s="176" t="str">
        <f t="shared" si="8"/>
        <v>OK</v>
      </c>
      <c r="AI58" s="176" t="str">
        <f t="shared" si="9"/>
        <v/>
      </c>
      <c r="AK58" s="175" t="str">
        <f t="shared" si="17"/>
        <v/>
      </c>
      <c r="AL58" s="186" t="str">
        <f t="shared" si="16"/>
        <v/>
      </c>
      <c r="AN58" s="176" t="str">
        <f t="array" ref="AN58">IF(D58="","",INDEX(구분표!$I$2:$I$311, MATCH(1,(구분표!$E$2:$E$311='2추특출'!C58)*(구분표!$F$2:$F$311='2추특출'!D58)*(구분표!$G$2:$G$311='2추특출'!B58),0)))</f>
        <v/>
      </c>
      <c r="AP58" s="176"/>
    </row>
    <row r="59" spans="1:42" s="174" customFormat="1" ht="60" customHeight="1">
      <c r="A59" s="264">
        <f>COUNTA($C$8:C59)-COUNTBLANK($C$8:C59)</f>
        <v>0</v>
      </c>
      <c r="B59" s="321"/>
      <c r="C59" s="175" t="str">
        <f>IF(D59="","",VLOOKUP(D59,구분표!$A$3:$C$215,3,))</f>
        <v/>
      </c>
      <c r="D59" s="382"/>
      <c r="E59" s="396"/>
      <c r="F59" s="396"/>
      <c r="G59" s="397"/>
      <c r="H59" s="396"/>
      <c r="I59" s="398"/>
      <c r="J59" s="399"/>
      <c r="K59" s="399"/>
      <c r="L59" s="317">
        <f t="shared" si="12"/>
        <v>0</v>
      </c>
      <c r="M59" s="29"/>
      <c r="N59" s="31"/>
      <c r="O59" s="35">
        <f>J59+M59+N59</f>
        <v>0</v>
      </c>
      <c r="P59" s="340"/>
      <c r="Q59" s="191"/>
      <c r="R59" s="339">
        <f t="shared" si="14"/>
        <v>0</v>
      </c>
      <c r="S59" s="186" t="str">
        <f t="shared" si="15"/>
        <v>X</v>
      </c>
      <c r="T59" s="359"/>
      <c r="U59" s="358"/>
      <c r="V59" s="359"/>
      <c r="W59" s="158"/>
      <c r="X59" s="160"/>
      <c r="Y59" s="158"/>
      <c r="Z59" s="29">
        <f t="shared" si="3"/>
        <v>0</v>
      </c>
      <c r="AA59" s="29">
        <f t="shared" si="4"/>
        <v>0</v>
      </c>
      <c r="AB59" s="176" t="str">
        <f t="shared" si="5"/>
        <v>OK</v>
      </c>
      <c r="AD59" s="176"/>
      <c r="AE59" s="29">
        <f t="shared" si="6"/>
        <v>0</v>
      </c>
      <c r="AF59" s="29">
        <f t="shared" si="7"/>
        <v>0</v>
      </c>
      <c r="AG59" s="176" t="str">
        <f t="shared" si="8"/>
        <v>OK</v>
      </c>
      <c r="AI59" s="176" t="str">
        <f t="shared" si="9"/>
        <v/>
      </c>
      <c r="AK59" s="175" t="str">
        <f t="shared" si="17"/>
        <v/>
      </c>
      <c r="AL59" s="186" t="str">
        <f t="shared" si="16"/>
        <v/>
      </c>
      <c r="AN59" s="176" t="str">
        <f t="array" ref="AN59">IF(D59="","",INDEX(구분표!$I$2:$I$311, MATCH(1,(구분표!$E$2:$E$311='2추특출'!C59)*(구분표!$F$2:$F$311='2추특출'!D59)*(구분표!$G$2:$G$311='2추특출'!B59),0)))</f>
        <v/>
      </c>
      <c r="AP59" s="176"/>
    </row>
    <row r="60" spans="1:42" s="174" customFormat="1" ht="60" customHeight="1">
      <c r="A60" s="264">
        <f>COUNTA($C$8:C60)-COUNTBLANK($C$8:C60)</f>
        <v>0</v>
      </c>
      <c r="B60" s="321"/>
      <c r="C60" s="175" t="str">
        <f>IF(D60="","",VLOOKUP(D60,구분표!$A$3:$C$215,3,))</f>
        <v/>
      </c>
      <c r="D60" s="382"/>
      <c r="E60" s="396"/>
      <c r="F60" s="396"/>
      <c r="G60" s="397"/>
      <c r="H60" s="396"/>
      <c r="I60" s="398"/>
      <c r="J60" s="399"/>
      <c r="K60" s="399"/>
      <c r="L60" s="317">
        <f t="shared" si="12"/>
        <v>0</v>
      </c>
      <c r="M60" s="29"/>
      <c r="N60" s="31"/>
      <c r="O60" s="35">
        <f t="shared" si="13"/>
        <v>0</v>
      </c>
      <c r="P60" s="340"/>
      <c r="Q60" s="191"/>
      <c r="R60" s="339">
        <f t="shared" si="14"/>
        <v>0</v>
      </c>
      <c r="S60" s="186" t="str">
        <f t="shared" si="15"/>
        <v>X</v>
      </c>
      <c r="T60" s="359"/>
      <c r="U60" s="358"/>
      <c r="V60" s="359"/>
      <c r="W60" s="158"/>
      <c r="X60" s="160"/>
      <c r="Y60" s="158"/>
      <c r="Z60" s="29">
        <f t="shared" si="3"/>
        <v>0</v>
      </c>
      <c r="AA60" s="29">
        <f t="shared" si="4"/>
        <v>0</v>
      </c>
      <c r="AB60" s="176" t="str">
        <f t="shared" si="5"/>
        <v>OK</v>
      </c>
      <c r="AD60" s="176"/>
      <c r="AE60" s="29">
        <f t="shared" si="6"/>
        <v>0</v>
      </c>
      <c r="AF60" s="29">
        <f t="shared" si="7"/>
        <v>0</v>
      </c>
      <c r="AG60" s="176" t="str">
        <f t="shared" si="8"/>
        <v>OK</v>
      </c>
      <c r="AI60" s="176" t="str">
        <f t="shared" si="9"/>
        <v/>
      </c>
      <c r="AK60" s="175" t="str">
        <f t="shared" si="17"/>
        <v/>
      </c>
      <c r="AL60" s="186" t="str">
        <f t="shared" si="16"/>
        <v/>
      </c>
      <c r="AN60" s="176" t="str">
        <f t="array" ref="AN60">IF(D60="","",INDEX(구분표!$I$2:$I$311, MATCH(1,(구분표!$E$2:$E$311='2추특출'!C60)*(구분표!$F$2:$F$311='2추특출'!D60)*(구분표!$G$2:$G$311='2추특출'!B60),0)))</f>
        <v/>
      </c>
      <c r="AP60" s="176"/>
    </row>
    <row r="61" spans="1:42" s="174" customFormat="1" ht="60" customHeight="1">
      <c r="A61" s="264">
        <f>COUNTA($C$8:C61)-COUNTBLANK($C$8:C61)</f>
        <v>0</v>
      </c>
      <c r="B61" s="321"/>
      <c r="C61" s="175" t="str">
        <f>IF(D61="","",VLOOKUP(D61,구분표!$A$3:$C$215,3,))</f>
        <v/>
      </c>
      <c r="D61" s="382"/>
      <c r="E61" s="396"/>
      <c r="F61" s="396"/>
      <c r="G61" s="397"/>
      <c r="H61" s="396"/>
      <c r="I61" s="398"/>
      <c r="J61" s="399"/>
      <c r="K61" s="399"/>
      <c r="L61" s="317">
        <f t="shared" si="12"/>
        <v>0</v>
      </c>
      <c r="M61" s="29"/>
      <c r="N61" s="31"/>
      <c r="O61" s="35">
        <f t="shared" si="13"/>
        <v>0</v>
      </c>
      <c r="P61" s="340"/>
      <c r="Q61" s="191"/>
      <c r="R61" s="339">
        <f t="shared" si="14"/>
        <v>0</v>
      </c>
      <c r="S61" s="186" t="str">
        <f t="shared" si="15"/>
        <v>X</v>
      </c>
      <c r="T61" s="358"/>
      <c r="U61" s="359"/>
      <c r="V61" s="359"/>
      <c r="W61" s="158"/>
      <c r="X61" s="160"/>
      <c r="Y61" s="158"/>
      <c r="Z61" s="29">
        <f t="shared" si="3"/>
        <v>0</v>
      </c>
      <c r="AA61" s="29">
        <f t="shared" si="4"/>
        <v>0</v>
      </c>
      <c r="AB61" s="176" t="str">
        <f t="shared" si="5"/>
        <v>OK</v>
      </c>
      <c r="AD61" s="176"/>
      <c r="AE61" s="29">
        <f t="shared" si="6"/>
        <v>0</v>
      </c>
      <c r="AF61" s="29">
        <f t="shared" si="7"/>
        <v>0</v>
      </c>
      <c r="AG61" s="176" t="str">
        <f t="shared" si="8"/>
        <v>OK</v>
      </c>
      <c r="AI61" s="176" t="str">
        <f t="shared" si="9"/>
        <v/>
      </c>
      <c r="AK61" s="175" t="str">
        <f t="shared" si="17"/>
        <v/>
      </c>
      <c r="AL61" s="186" t="str">
        <f t="shared" si="16"/>
        <v/>
      </c>
      <c r="AN61" s="176" t="str">
        <f t="array" ref="AN61">IF(D61="","",INDEX(구분표!$I$2:$I$311, MATCH(1,(구분표!$E$2:$E$311='2추특출'!C61)*(구분표!$F$2:$F$311='2추특출'!D61)*(구분표!$G$2:$G$311='2추특출'!B61),0)))</f>
        <v/>
      </c>
      <c r="AP61" s="176"/>
    </row>
    <row r="62" spans="1:42" s="174" customFormat="1" ht="60" customHeight="1">
      <c r="A62" s="264">
        <f>COUNTA($C$8:C62)-COUNTBLANK($C$8:C62)</f>
        <v>0</v>
      </c>
      <c r="B62" s="321"/>
      <c r="C62" s="175" t="str">
        <f>IF(D62="","",VLOOKUP(D62,구분표!$A$3:$C$215,3,))</f>
        <v/>
      </c>
      <c r="D62" s="382"/>
      <c r="E62" s="396"/>
      <c r="F62" s="396"/>
      <c r="G62" s="397"/>
      <c r="H62" s="396"/>
      <c r="I62" s="398"/>
      <c r="J62" s="399"/>
      <c r="K62" s="399"/>
      <c r="L62" s="317">
        <f t="shared" ref="L62" si="18">J62-K62</f>
        <v>0</v>
      </c>
      <c r="M62" s="29"/>
      <c r="N62" s="31"/>
      <c r="O62" s="35">
        <f t="shared" ref="O62" si="19">J62+M62+N62</f>
        <v>0</v>
      </c>
      <c r="P62" s="340"/>
      <c r="Q62" s="191"/>
      <c r="R62" s="339">
        <f t="shared" ref="R62" si="20">J62+P62+Q62</f>
        <v>0</v>
      </c>
      <c r="S62" s="186" t="str">
        <f t="shared" ref="S62" si="21">IF(AND((O62=0),(R62&gt;0)),"O",IF(AND((M62&lt;0),(O62-R62&lt;0)),"O","X"))</f>
        <v>X</v>
      </c>
      <c r="T62" s="358"/>
      <c r="U62" s="359"/>
      <c r="V62" s="359"/>
      <c r="W62" s="158"/>
      <c r="X62" s="160"/>
      <c r="Y62" s="158"/>
      <c r="Z62" s="29">
        <f t="shared" si="3"/>
        <v>0</v>
      </c>
      <c r="AA62" s="29">
        <f t="shared" si="4"/>
        <v>0</v>
      </c>
      <c r="AB62" s="176" t="str">
        <f t="shared" si="5"/>
        <v>OK</v>
      </c>
      <c r="AD62" s="176"/>
      <c r="AE62" s="29">
        <f t="shared" si="6"/>
        <v>0</v>
      </c>
      <c r="AF62" s="29">
        <f t="shared" si="7"/>
        <v>0</v>
      </c>
      <c r="AG62" s="176" t="str">
        <f t="shared" si="8"/>
        <v>OK</v>
      </c>
      <c r="AI62" s="176" t="str">
        <f t="shared" si="9"/>
        <v/>
      </c>
      <c r="AK62" s="175" t="str">
        <f t="shared" si="17"/>
        <v/>
      </c>
      <c r="AL62" s="186" t="str">
        <f t="shared" ref="AL62" si="22">IF(Y62="","",IF(AND(Y62="도비",AI62="세입없음"),"OK",IF(AND(Y62&lt;&gt;"도비",AI62&lt;&gt;""),"OK","@@")))</f>
        <v/>
      </c>
      <c r="AN62" s="176" t="str">
        <f t="array" ref="AN62">IF(D62="","",INDEX(구분표!$I$2:$I$311, MATCH(1,(구분표!$E$2:$E$311='2추특출'!C62)*(구분표!$F$2:$F$311='2추특출'!D62)*(구분표!$G$2:$G$311='2추특출'!B62),0)))</f>
        <v/>
      </c>
      <c r="AP62" s="176"/>
    </row>
    <row r="63" spans="1:42" s="174" customFormat="1" ht="60" customHeight="1">
      <c r="A63" s="264">
        <f>COUNTA($C$8:C63)-COUNTBLANK($C$8:C63)</f>
        <v>0</v>
      </c>
      <c r="B63" s="321"/>
      <c r="C63" s="175" t="str">
        <f>IF(D63="","",VLOOKUP(D63,구분표!$A$3:$C$215,3,))</f>
        <v/>
      </c>
      <c r="D63" s="382"/>
      <c r="E63" s="396"/>
      <c r="F63" s="396"/>
      <c r="G63" s="397"/>
      <c r="H63" s="396"/>
      <c r="I63" s="398"/>
      <c r="J63" s="399"/>
      <c r="K63" s="399"/>
      <c r="L63" s="317">
        <f t="shared" si="12"/>
        <v>0</v>
      </c>
      <c r="M63" s="29"/>
      <c r="N63" s="31"/>
      <c r="O63" s="35">
        <f t="shared" si="13"/>
        <v>0</v>
      </c>
      <c r="P63" s="340"/>
      <c r="Q63" s="191"/>
      <c r="R63" s="339">
        <f t="shared" si="14"/>
        <v>0</v>
      </c>
      <c r="S63" s="186" t="str">
        <f t="shared" si="15"/>
        <v>X</v>
      </c>
      <c r="T63" s="358"/>
      <c r="U63" s="359"/>
      <c r="V63" s="359"/>
      <c r="W63" s="158"/>
      <c r="X63" s="160"/>
      <c r="Y63" s="158"/>
      <c r="Z63" s="29">
        <f t="shared" si="3"/>
        <v>0</v>
      </c>
      <c r="AA63" s="29">
        <f t="shared" si="4"/>
        <v>0</v>
      </c>
      <c r="AB63" s="176" t="str">
        <f t="shared" si="5"/>
        <v>OK</v>
      </c>
      <c r="AD63" s="176"/>
      <c r="AE63" s="29">
        <f t="shared" si="6"/>
        <v>0</v>
      </c>
      <c r="AF63" s="29">
        <f t="shared" si="7"/>
        <v>0</v>
      </c>
      <c r="AG63" s="176" t="str">
        <f t="shared" si="8"/>
        <v>OK</v>
      </c>
      <c r="AI63" s="176" t="str">
        <f t="shared" si="9"/>
        <v/>
      </c>
      <c r="AK63" s="175" t="str">
        <f t="shared" si="17"/>
        <v/>
      </c>
      <c r="AL63" s="186" t="str">
        <f t="shared" si="16"/>
        <v/>
      </c>
      <c r="AN63" s="176" t="str">
        <f t="array" ref="AN63">IF(D63="","",INDEX(구분표!$I$2:$I$311, MATCH(1,(구분표!$E$2:$E$311='2추특출'!C63)*(구분표!$F$2:$F$311='2추특출'!D63)*(구분표!$G$2:$G$311='2추특출'!B63),0)))</f>
        <v/>
      </c>
      <c r="AP63" s="176"/>
    </row>
    <row r="64" spans="1:42" s="174" customFormat="1" ht="60" customHeight="1">
      <c r="A64" s="264">
        <f>COUNTA($C$8:C64)-COUNTBLANK($C$8:C64)</f>
        <v>0</v>
      </c>
      <c r="B64" s="321"/>
      <c r="C64" s="175" t="str">
        <f>IF(D64="","",VLOOKUP(D64,구분표!$A$3:$C$215,3,))</f>
        <v/>
      </c>
      <c r="D64" s="382"/>
      <c r="E64" s="396"/>
      <c r="F64" s="396"/>
      <c r="G64" s="397"/>
      <c r="H64" s="396"/>
      <c r="I64" s="398"/>
      <c r="J64" s="399"/>
      <c r="K64" s="399"/>
      <c r="L64" s="317">
        <f t="shared" ref="L64:L68" si="23">J64-K64</f>
        <v>0</v>
      </c>
      <c r="M64" s="29"/>
      <c r="N64" s="31"/>
      <c r="O64" s="35">
        <f>J64+M64+N64</f>
        <v>0</v>
      </c>
      <c r="P64" s="340"/>
      <c r="Q64" s="191"/>
      <c r="R64" s="339">
        <f t="shared" ref="R64:R70" si="24">J64+P64+Q64</f>
        <v>0</v>
      </c>
      <c r="S64" s="186" t="str">
        <f t="shared" ref="S64:S68" si="25">IF(AND((O64=0),(R64&gt;0)),"O",IF(AND((M64&lt;0),(O64-R64&lt;0)),"O","X"))</f>
        <v>X</v>
      </c>
      <c r="T64" s="358"/>
      <c r="U64" s="359"/>
      <c r="V64" s="359"/>
      <c r="W64" s="158"/>
      <c r="X64" s="160"/>
      <c r="Y64" s="158"/>
      <c r="Z64" s="29">
        <f t="shared" si="3"/>
        <v>0</v>
      </c>
      <c r="AA64" s="29">
        <f t="shared" si="4"/>
        <v>0</v>
      </c>
      <c r="AB64" s="176" t="str">
        <f t="shared" si="5"/>
        <v>OK</v>
      </c>
      <c r="AD64" s="176"/>
      <c r="AE64" s="29">
        <f t="shared" si="6"/>
        <v>0</v>
      </c>
      <c r="AF64" s="29">
        <f t="shared" si="7"/>
        <v>0</v>
      </c>
      <c r="AG64" s="176" t="str">
        <f t="shared" si="8"/>
        <v>OK</v>
      </c>
      <c r="AI64" s="176" t="str">
        <f t="shared" si="9"/>
        <v/>
      </c>
      <c r="AK64" s="175" t="str">
        <f t="shared" si="17"/>
        <v/>
      </c>
      <c r="AL64" s="186" t="str">
        <f t="shared" ref="AL64:AL68" si="26">IF(Y64="","",IF(AND(Y64="도비",AI64="세입없음"),"OK",IF(AND(Y64&lt;&gt;"도비",AI64&lt;&gt;""),"OK","@@")))</f>
        <v/>
      </c>
      <c r="AN64" s="176" t="str">
        <f t="array" ref="AN64">IF(D64="","",INDEX(구분표!$I$2:$I$311, MATCH(1,(구분표!$E$2:$E$311='2추특출'!C64)*(구분표!$F$2:$F$311='2추특출'!D64)*(구분표!$G$2:$G$311='2추특출'!B64),0)))</f>
        <v/>
      </c>
      <c r="AP64" s="176"/>
    </row>
    <row r="65" spans="1:42" s="174" customFormat="1" ht="60" customHeight="1">
      <c r="A65" s="264">
        <f>COUNTA($C$8:C65)-COUNTBLANK($C$8:C65)</f>
        <v>-1</v>
      </c>
      <c r="B65" s="179"/>
      <c r="C65" s="175"/>
      <c r="D65" s="400"/>
      <c r="E65" s="396"/>
      <c r="F65" s="396"/>
      <c r="G65" s="397"/>
      <c r="H65" s="396"/>
      <c r="I65" s="401"/>
      <c r="J65" s="399"/>
      <c r="K65" s="399"/>
      <c r="L65" s="317">
        <f t="shared" si="23"/>
        <v>0</v>
      </c>
      <c r="M65" s="29"/>
      <c r="N65" s="31"/>
      <c r="O65" s="35">
        <f t="shared" ref="O65" si="27">J65+M65+N65</f>
        <v>0</v>
      </c>
      <c r="P65" s="340"/>
      <c r="Q65" s="191"/>
      <c r="R65" s="339">
        <f t="shared" si="24"/>
        <v>0</v>
      </c>
      <c r="S65" s="186" t="str">
        <f t="shared" si="25"/>
        <v>X</v>
      </c>
      <c r="T65" s="186"/>
      <c r="U65" s="186"/>
      <c r="V65" s="177"/>
      <c r="W65" s="158"/>
      <c r="X65" s="160"/>
      <c r="Y65" s="158"/>
      <c r="Z65" s="29">
        <f t="shared" si="3"/>
        <v>0</v>
      </c>
      <c r="AA65" s="29">
        <f t="shared" si="4"/>
        <v>0</v>
      </c>
      <c r="AB65" s="176" t="str">
        <f t="shared" si="5"/>
        <v>OK</v>
      </c>
      <c r="AD65" s="176"/>
      <c r="AE65" s="29">
        <f t="shared" si="6"/>
        <v>0</v>
      </c>
      <c r="AF65" s="29">
        <f t="shared" si="7"/>
        <v>0</v>
      </c>
      <c r="AG65" s="176" t="str">
        <f t="shared" si="8"/>
        <v>OK</v>
      </c>
      <c r="AI65" s="176" t="str">
        <f t="shared" si="9"/>
        <v/>
      </c>
      <c r="AK65" s="175" t="str">
        <f t="shared" si="17"/>
        <v/>
      </c>
      <c r="AL65" s="186" t="str">
        <f t="shared" si="26"/>
        <v/>
      </c>
      <c r="AN65" s="176" t="str">
        <f t="array" ref="AN65">IF(D65="","",INDEX(구분표!$I$2:$I$311, MATCH(1,(구분표!$E$2:$E$311='2추특출'!C65)*(구분표!$F$2:$F$311='2추특출'!D65)*(구분표!$G$2:$G$311='2추특출'!B65),0)))</f>
        <v/>
      </c>
      <c r="AP65" s="176"/>
    </row>
    <row r="66" spans="1:42" s="174" customFormat="1" ht="60" customHeight="1">
      <c r="A66" s="264">
        <f>COUNTA($C$8:C66)-COUNTBLANK($C$8:C66)</f>
        <v>-1</v>
      </c>
      <c r="B66" s="179"/>
      <c r="C66" s="175" t="str">
        <f>IF(D66="","",VLOOKUP(D66,구분표!$A$3:$C$215,3,))</f>
        <v/>
      </c>
      <c r="D66" s="382"/>
      <c r="E66" s="396"/>
      <c r="F66" s="396"/>
      <c r="G66" s="397"/>
      <c r="H66" s="396"/>
      <c r="I66" s="398"/>
      <c r="J66" s="399"/>
      <c r="K66" s="399"/>
      <c r="L66" s="317">
        <f t="shared" si="23"/>
        <v>0</v>
      </c>
      <c r="M66" s="29"/>
      <c r="N66" s="31"/>
      <c r="O66" s="35">
        <f>J66+M66+N66</f>
        <v>0</v>
      </c>
      <c r="P66" s="340"/>
      <c r="Q66" s="191"/>
      <c r="R66" s="339">
        <f t="shared" si="24"/>
        <v>0</v>
      </c>
      <c r="S66" s="186" t="str">
        <f t="shared" si="25"/>
        <v>X</v>
      </c>
      <c r="T66" s="358"/>
      <c r="U66" s="359"/>
      <c r="V66" s="359"/>
      <c r="W66" s="158"/>
      <c r="X66" s="160"/>
      <c r="Y66" s="158"/>
      <c r="Z66" s="29">
        <f t="shared" si="3"/>
        <v>0</v>
      </c>
      <c r="AA66" s="29">
        <f t="shared" si="4"/>
        <v>0</v>
      </c>
      <c r="AB66" s="176" t="str">
        <f t="shared" si="5"/>
        <v>OK</v>
      </c>
      <c r="AD66" s="176"/>
      <c r="AE66" s="29">
        <f t="shared" si="6"/>
        <v>0</v>
      </c>
      <c r="AF66" s="29">
        <f t="shared" si="7"/>
        <v>0</v>
      </c>
      <c r="AG66" s="176" t="str">
        <f t="shared" si="8"/>
        <v>OK</v>
      </c>
      <c r="AI66" s="176" t="str">
        <f t="shared" si="9"/>
        <v/>
      </c>
      <c r="AK66" s="175" t="str">
        <f t="shared" si="17"/>
        <v/>
      </c>
      <c r="AL66" s="186" t="str">
        <f t="shared" si="26"/>
        <v/>
      </c>
      <c r="AN66" s="176" t="str">
        <f t="array" ref="AN66">IF(D66="","",INDEX(구분표!$I$2:$I$311, MATCH(1,(구분표!$E$2:$E$311='2추특출'!C66)*(구분표!$F$2:$F$311='2추특출'!D66)*(구분표!$G$2:$G$311='2추특출'!B66),0)))</f>
        <v/>
      </c>
      <c r="AP66" s="176"/>
    </row>
    <row r="67" spans="1:42" s="174" customFormat="1" ht="60" customHeight="1">
      <c r="A67" s="264">
        <f>COUNTA($C$8:C67)-COUNTBLANK($C$8:C67)</f>
        <v>-1</v>
      </c>
      <c r="B67" s="179"/>
      <c r="C67" s="175" t="str">
        <f>IF(D67="","",VLOOKUP(D67,구분표!$A$3:$C$215,3,))</f>
        <v/>
      </c>
      <c r="D67" s="382"/>
      <c r="E67" s="396"/>
      <c r="F67" s="396"/>
      <c r="G67" s="397"/>
      <c r="H67" s="396"/>
      <c r="I67" s="398"/>
      <c r="J67" s="399"/>
      <c r="K67" s="399"/>
      <c r="L67" s="317">
        <f t="shared" ref="L67" si="28">J67-K67</f>
        <v>0</v>
      </c>
      <c r="M67" s="29"/>
      <c r="N67" s="31"/>
      <c r="O67" s="35">
        <f>J67+M67+N67</f>
        <v>0</v>
      </c>
      <c r="P67" s="340"/>
      <c r="Q67" s="191"/>
      <c r="R67" s="339">
        <f t="shared" si="24"/>
        <v>0</v>
      </c>
      <c r="S67" s="186" t="str">
        <f t="shared" ref="S67" si="29">IF(AND((O67=0),(R67&gt;0)),"O",IF(AND((M67&lt;0),(O67-R67&lt;0)),"O","X"))</f>
        <v>X</v>
      </c>
      <c r="T67" s="358"/>
      <c r="U67" s="359"/>
      <c r="V67" s="359"/>
      <c r="W67" s="158"/>
      <c r="X67" s="160"/>
      <c r="Y67" s="158"/>
      <c r="Z67" s="29">
        <f t="shared" si="3"/>
        <v>0</v>
      </c>
      <c r="AA67" s="29">
        <f t="shared" si="4"/>
        <v>0</v>
      </c>
      <c r="AB67" s="176" t="str">
        <f t="shared" si="5"/>
        <v>OK</v>
      </c>
      <c r="AD67" s="176"/>
      <c r="AE67" s="29">
        <f t="shared" si="6"/>
        <v>0</v>
      </c>
      <c r="AF67" s="29">
        <f t="shared" si="7"/>
        <v>0</v>
      </c>
      <c r="AG67" s="176" t="str">
        <f t="shared" si="8"/>
        <v>OK</v>
      </c>
      <c r="AI67" s="176" t="str">
        <f t="shared" si="9"/>
        <v/>
      </c>
      <c r="AK67" s="175" t="str">
        <f t="shared" si="17"/>
        <v/>
      </c>
      <c r="AL67" s="186" t="str">
        <f t="shared" ref="AL67" si="30">IF(Y67="","",IF(AND(Y67="도비",AI67="세입없음"),"OK",IF(AND(Y67&lt;&gt;"도비",AI67&lt;&gt;""),"OK","@@")))</f>
        <v/>
      </c>
      <c r="AN67" s="176" t="str">
        <f t="array" ref="AN67">IF(D67="","",INDEX(구분표!$I$2:$I$311, MATCH(1,(구분표!$E$2:$E$311='2추특출'!C67)*(구분표!$F$2:$F$311='2추특출'!D67)*(구분표!$G$2:$G$311='2추특출'!B67),0)))</f>
        <v/>
      </c>
      <c r="AP67" s="176"/>
    </row>
    <row r="68" spans="1:42" s="174" customFormat="1" ht="60" customHeight="1">
      <c r="A68" s="264">
        <f>COUNTA($C$8:C68)-COUNTBLANK($C$8:C68)</f>
        <v>-1</v>
      </c>
      <c r="B68" s="179"/>
      <c r="C68" s="175" t="str">
        <f>IF(D68="","",VLOOKUP(D68,구분표!$A$3:$C$215,3,))</f>
        <v/>
      </c>
      <c r="D68" s="382"/>
      <c r="E68" s="396"/>
      <c r="F68" s="396"/>
      <c r="G68" s="397"/>
      <c r="H68" s="396"/>
      <c r="I68" s="398"/>
      <c r="J68" s="399"/>
      <c r="K68" s="399"/>
      <c r="L68" s="317">
        <f t="shared" si="23"/>
        <v>0</v>
      </c>
      <c r="M68" s="29"/>
      <c r="N68" s="31"/>
      <c r="O68" s="35">
        <f>J68+M68+N68</f>
        <v>0</v>
      </c>
      <c r="P68" s="340"/>
      <c r="Q68" s="191"/>
      <c r="R68" s="339">
        <f t="shared" si="24"/>
        <v>0</v>
      </c>
      <c r="S68" s="186" t="str">
        <f t="shared" si="25"/>
        <v>X</v>
      </c>
      <c r="T68" s="358"/>
      <c r="U68" s="359"/>
      <c r="V68" s="359"/>
      <c r="W68" s="158"/>
      <c r="X68" s="160"/>
      <c r="Y68" s="158"/>
      <c r="Z68" s="29">
        <f t="shared" si="3"/>
        <v>0</v>
      </c>
      <c r="AA68" s="29">
        <f t="shared" si="4"/>
        <v>0</v>
      </c>
      <c r="AB68" s="176" t="str">
        <f t="shared" si="5"/>
        <v>OK</v>
      </c>
      <c r="AD68" s="176"/>
      <c r="AE68" s="29">
        <f t="shared" si="6"/>
        <v>0</v>
      </c>
      <c r="AF68" s="29">
        <f t="shared" si="7"/>
        <v>0</v>
      </c>
      <c r="AG68" s="176" t="str">
        <f t="shared" si="8"/>
        <v>OK</v>
      </c>
      <c r="AI68" s="176" t="str">
        <f t="shared" si="9"/>
        <v/>
      </c>
      <c r="AK68" s="175" t="str">
        <f t="shared" si="17"/>
        <v/>
      </c>
      <c r="AL68" s="186" t="str">
        <f t="shared" si="26"/>
        <v/>
      </c>
      <c r="AN68" s="176" t="str">
        <f t="array" ref="AN68">IF(D68="","",INDEX(구분표!$I$2:$I$311, MATCH(1,(구분표!$E$2:$E$311='2추특출'!C68)*(구분표!$F$2:$F$311='2추특출'!D68)*(구분표!$G$2:$G$311='2추특출'!B68),0)))</f>
        <v/>
      </c>
      <c r="AP68" s="176"/>
    </row>
    <row r="69" spans="1:42" s="174" customFormat="1" ht="60" customHeight="1">
      <c r="A69" s="264">
        <f>COUNTA($C$8:C69)-COUNTBLANK($C$8:C69)</f>
        <v>-1</v>
      </c>
      <c r="B69" s="321"/>
      <c r="C69" s="175" t="str">
        <f>IF(D69="","",VLOOKUP(D69,구분표!$A$3:$C$215,3,))</f>
        <v/>
      </c>
      <c r="D69" s="382"/>
      <c r="E69" s="396"/>
      <c r="F69" s="396"/>
      <c r="G69" s="397"/>
      <c r="H69" s="396"/>
      <c r="I69" s="398"/>
      <c r="J69" s="399"/>
      <c r="K69" s="399"/>
      <c r="L69" s="317">
        <f t="shared" si="12"/>
        <v>0</v>
      </c>
      <c r="M69" s="29"/>
      <c r="N69" s="31"/>
      <c r="O69" s="35">
        <f>J69+M69+N69</f>
        <v>0</v>
      </c>
      <c r="P69" s="338"/>
      <c r="Q69" s="190"/>
      <c r="R69" s="339">
        <f t="shared" si="24"/>
        <v>0</v>
      </c>
      <c r="S69" s="186" t="str">
        <f t="shared" si="15"/>
        <v>X</v>
      </c>
      <c r="T69" s="358"/>
      <c r="U69" s="359"/>
      <c r="V69" s="359"/>
      <c r="W69" s="158"/>
      <c r="X69" s="160"/>
      <c r="Y69" s="158"/>
      <c r="Z69" s="29">
        <f t="shared" si="3"/>
        <v>0</v>
      </c>
      <c r="AA69" s="29">
        <f t="shared" si="4"/>
        <v>0</v>
      </c>
      <c r="AB69" s="176" t="str">
        <f t="shared" si="5"/>
        <v>OK</v>
      </c>
      <c r="AD69" s="176"/>
      <c r="AE69" s="29">
        <f t="shared" si="6"/>
        <v>0</v>
      </c>
      <c r="AF69" s="29">
        <f t="shared" si="7"/>
        <v>0</v>
      </c>
      <c r="AG69" s="176" t="str">
        <f t="shared" si="8"/>
        <v>OK</v>
      </c>
      <c r="AI69" s="176" t="str">
        <f t="shared" si="9"/>
        <v/>
      </c>
      <c r="AK69" s="175" t="str">
        <f t="shared" si="17"/>
        <v/>
      </c>
      <c r="AL69" s="186" t="str">
        <f t="shared" si="16"/>
        <v/>
      </c>
      <c r="AN69" s="176" t="str">
        <f t="array" ref="AN69">IF(D69="","",INDEX(구분표!$I$2:$I$311, MATCH(1,(구분표!$E$2:$E$311='2추특출'!C69)*(구분표!$F$2:$F$311='2추특출'!D69)*(구분표!$G$2:$G$311='2추특출'!B69),0)))</f>
        <v/>
      </c>
      <c r="AP69" s="176"/>
    </row>
    <row r="70" spans="1:42" ht="60" customHeight="1">
      <c r="A70" s="264">
        <f>COUNTA($C$8:C70)-COUNTBLANK($C$8:C70)</f>
        <v>-1</v>
      </c>
      <c r="B70" s="22"/>
      <c r="C70" s="175" t="str">
        <f>IF(D70="","",VLOOKUP(D70,구분표!$A$3:$C$215,3,))</f>
        <v/>
      </c>
      <c r="D70" s="400"/>
      <c r="E70" s="396"/>
      <c r="F70" s="396"/>
      <c r="G70" s="397"/>
      <c r="H70" s="396"/>
      <c r="I70" s="401"/>
      <c r="J70" s="399"/>
      <c r="K70" s="399"/>
      <c r="L70" s="317">
        <f t="shared" ref="L70" si="31">J70-K70</f>
        <v>0</v>
      </c>
      <c r="M70" s="29"/>
      <c r="N70" s="31"/>
      <c r="O70" s="35">
        <f t="shared" si="13"/>
        <v>0</v>
      </c>
      <c r="P70" s="338"/>
      <c r="Q70" s="190"/>
      <c r="R70" s="339">
        <f t="shared" si="24"/>
        <v>0</v>
      </c>
      <c r="S70" s="41" t="str">
        <f t="shared" ref="S70" si="32">IF(AND((O70=0),(R70&gt;0)),"O",IF(AND((M70&lt;0),(O70-R70&lt;0)),"O","X"))</f>
        <v>X</v>
      </c>
      <c r="T70" s="186"/>
      <c r="U70" s="186"/>
      <c r="V70" s="19"/>
      <c r="W70" s="158"/>
      <c r="X70" s="160"/>
      <c r="Y70" s="158"/>
      <c r="Z70" s="29">
        <f t="shared" si="3"/>
        <v>0</v>
      </c>
      <c r="AA70" s="29">
        <f t="shared" si="4"/>
        <v>0</v>
      </c>
      <c r="AB70" s="176" t="str">
        <f t="shared" si="5"/>
        <v>OK</v>
      </c>
      <c r="AC70" s="174"/>
      <c r="AD70" s="176"/>
      <c r="AE70" s="29">
        <f t="shared" si="6"/>
        <v>0</v>
      </c>
      <c r="AF70" s="29">
        <f t="shared" si="7"/>
        <v>0</v>
      </c>
      <c r="AG70" s="176" t="str">
        <f t="shared" si="8"/>
        <v>OK</v>
      </c>
      <c r="AH70" s="174"/>
      <c r="AI70" s="176" t="str">
        <f t="shared" si="9"/>
        <v/>
      </c>
      <c r="AK70" s="15" t="str">
        <f t="shared" si="17"/>
        <v/>
      </c>
      <c r="AL70" s="41" t="str">
        <f t="shared" ref="AL70" si="33">IF(Y70="","",IF(AND(Y70="도비",AI70="세입없음"),"OK",IF(AND(Y70&lt;&gt;"도비",AI70&lt;&gt;""),"OK","@@")))</f>
        <v/>
      </c>
      <c r="AN70" s="176" t="str">
        <f t="array" ref="AN70">IF(D70="","",INDEX(구분표!$I$2:$I$311, MATCH(1,(구분표!$E$2:$E$311='2추특출'!C70)*(구분표!$F$2:$F$311='2추특출'!D70)*(구분표!$G$2:$G$311='2추특출'!B70),0)))</f>
        <v/>
      </c>
      <c r="AP70" s="18"/>
    </row>
    <row r="71" spans="1:42" ht="60" customHeight="1">
      <c r="A71" s="263"/>
      <c r="B71" s="182" t="s">
        <v>595</v>
      </c>
      <c r="C71" s="37"/>
      <c r="D71" s="38"/>
      <c r="E71" s="37"/>
      <c r="F71" s="37"/>
      <c r="G71" s="38"/>
      <c r="H71" s="37"/>
      <c r="I71" s="169"/>
      <c r="J71" s="192">
        <f t="shared" ref="J71:L71" si="34">SUBTOTAL(9,J72:J76)</f>
        <v>0</v>
      </c>
      <c r="K71" s="192">
        <f t="shared" si="34"/>
        <v>0</v>
      </c>
      <c r="L71" s="192">
        <f t="shared" si="34"/>
        <v>0</v>
      </c>
      <c r="M71" s="192">
        <f t="shared" ref="M71:R71" si="35">SUBTOTAL(9,M72:M76)</f>
        <v>0</v>
      </c>
      <c r="N71" s="192">
        <f t="shared" si="35"/>
        <v>0</v>
      </c>
      <c r="O71" s="193">
        <f t="shared" si="35"/>
        <v>0</v>
      </c>
      <c r="P71" s="336">
        <f t="shared" si="35"/>
        <v>0</v>
      </c>
      <c r="Q71" s="192">
        <f t="shared" si="35"/>
        <v>0</v>
      </c>
      <c r="R71" s="337">
        <f t="shared" si="35"/>
        <v>0</v>
      </c>
      <c r="S71" s="165"/>
      <c r="T71" s="165"/>
      <c r="U71" s="165"/>
      <c r="V71" s="39"/>
      <c r="W71" s="158"/>
      <c r="X71" s="160"/>
      <c r="Y71" s="158"/>
      <c r="Z71" s="29"/>
      <c r="AA71" s="29"/>
      <c r="AB71" s="18"/>
      <c r="AD71" s="18"/>
      <c r="AE71" s="29"/>
      <c r="AF71" s="29"/>
      <c r="AG71" s="18"/>
      <c r="AI71" s="18" t="str">
        <f t="shared" ref="AI71:AI75" si="36">IF(Y71="","",IF(Y71="도비","세입없음","직접입력"))</f>
        <v/>
      </c>
      <c r="AK71" s="15"/>
      <c r="AL71" s="41"/>
      <c r="AN71" s="18"/>
      <c r="AP71" s="18"/>
    </row>
    <row r="72" spans="1:42" ht="60" customHeight="1">
      <c r="A72" s="264">
        <f>COUNTA($C$8:C72)-COUNTBLANK($C$8:C72)+1</f>
        <v>-1</v>
      </c>
      <c r="B72" s="22"/>
      <c r="C72" s="15" t="str">
        <f>IF(D72="","",VLOOKUP(D72,구분표!$A$3:$C$215,3,))</f>
        <v/>
      </c>
      <c r="D72" s="400"/>
      <c r="E72" s="396"/>
      <c r="F72" s="396"/>
      <c r="G72" s="397"/>
      <c r="H72" s="396"/>
      <c r="I72" s="398"/>
      <c r="J72" s="399"/>
      <c r="K72" s="399"/>
      <c r="L72" s="317">
        <f t="shared" ref="L72:L76" si="37">J72-K72</f>
        <v>0</v>
      </c>
      <c r="M72" s="156"/>
      <c r="N72" s="157"/>
      <c r="O72" s="35">
        <f t="shared" ref="O72:O76" si="38">J72+M72+N72</f>
        <v>0</v>
      </c>
      <c r="P72" s="340"/>
      <c r="Q72" s="190"/>
      <c r="R72" s="339">
        <f t="shared" ref="R72:R76" si="39">J72+P72+Q72</f>
        <v>0</v>
      </c>
      <c r="S72" s="186" t="str">
        <f t="shared" ref="S72:S74" si="40">IF(AND((O72=0),(R72&gt;0)),"O",IF(AND((M72&lt;0),(O72-R72&lt;0)),"O","X"))</f>
        <v>X</v>
      </c>
      <c r="T72" s="186"/>
      <c r="U72" s="186"/>
      <c r="V72" s="91"/>
      <c r="W72" s="158"/>
      <c r="X72" s="160"/>
      <c r="Y72" s="158"/>
      <c r="Z72" s="29">
        <f t="shared" ref="Z72:Z73" si="41">IF($Y72&lt;&gt;"도비",IF($W72="국도비","직접입력",SUM($M72:$N72)),)</f>
        <v>0</v>
      </c>
      <c r="AA72" s="29">
        <f t="shared" ref="AA72:AA73" si="42">IF($Y72="도비",SUM($M72:$N72),IF($W72="국도비","직접입력",SUM($M72:$N72)-$Z72))</f>
        <v>0</v>
      </c>
      <c r="AB72" s="176" t="str">
        <f t="shared" ref="AB72:AB73" si="43">IF(SUM($M72:$N72)=SUM($Z72:$AA72),"OK","검토")</f>
        <v>OK</v>
      </c>
      <c r="AC72" s="174"/>
      <c r="AD72" s="176"/>
      <c r="AE72" s="29">
        <f t="shared" ref="AE72:AE73" si="44">IF($Y72&lt;&gt;"도비",IF($W72="국도비","직접입력",SUM($P72:$Q72)),)</f>
        <v>0</v>
      </c>
      <c r="AF72" s="29">
        <f t="shared" ref="AF72:AF73" si="45">IF($Y72="도비",SUM(P72:Q72),IF($W72="국도비","직접입력",SUM(P72:Q72)-AE72))</f>
        <v>0</v>
      </c>
      <c r="AG72" s="176" t="str">
        <f t="shared" ref="AG72:AG73" si="46">IF(SUM(P72:Q72)=SUM(AE72:AF72),"OK","검토")</f>
        <v>OK</v>
      </c>
      <c r="AH72" s="174"/>
      <c r="AI72" s="176" t="str">
        <f t="shared" si="36"/>
        <v/>
      </c>
      <c r="AJ72" s="174"/>
      <c r="AK72" s="175" t="str">
        <f>IF(AI72="","",COUNTIF($AI$7:$AI$80,AI72))</f>
        <v/>
      </c>
      <c r="AL72" s="186" t="str">
        <f t="shared" ref="AL72:AL75" si="47">IF(Y72="","",IF(AND(Y72="도비",AI72="세입없음"),"OK",IF(AND(Y72&lt;&gt;"도비",AI72&lt;&gt;""),"OK","@@")))</f>
        <v/>
      </c>
      <c r="AM72" s="174"/>
      <c r="AN72" s="176" t="str">
        <f t="array" ref="AN72">IF(D72="","",INDEX(구분표!$I$2:$I$311, MATCH(1,(구분표!$E$2:$E$311='2추특출'!C72)*(구분표!$F$2:$F$311='2추특출'!D72)*(구분표!$G$2:$G$311='2추특출'!B72),0)))</f>
        <v/>
      </c>
      <c r="AO72" s="174"/>
      <c r="AP72" s="176"/>
    </row>
    <row r="73" spans="1:42" ht="60" customHeight="1">
      <c r="A73" s="264">
        <f>COUNTA($C$8:C73)-COUNTBLANK($C$8:C73)+1</f>
        <v>-1</v>
      </c>
      <c r="B73" s="22"/>
      <c r="C73" s="175" t="str">
        <f>IF(D73="","",VLOOKUP(D73,구분표!$A$3:$C$215,3,))</f>
        <v/>
      </c>
      <c r="D73" s="400"/>
      <c r="E73" s="396"/>
      <c r="F73" s="396"/>
      <c r="G73" s="397"/>
      <c r="H73" s="396"/>
      <c r="I73" s="398"/>
      <c r="J73" s="399"/>
      <c r="K73" s="399"/>
      <c r="L73" s="317">
        <f t="shared" si="37"/>
        <v>0</v>
      </c>
      <c r="M73" s="156"/>
      <c r="N73" s="157"/>
      <c r="O73" s="35">
        <f t="shared" si="38"/>
        <v>0</v>
      </c>
      <c r="P73" s="338"/>
      <c r="Q73" s="190"/>
      <c r="R73" s="339">
        <f t="shared" si="39"/>
        <v>0</v>
      </c>
      <c r="S73" s="41" t="str">
        <f t="shared" si="40"/>
        <v>X</v>
      </c>
      <c r="T73" s="186"/>
      <c r="U73" s="186"/>
      <c r="V73" s="91"/>
      <c r="W73" s="158"/>
      <c r="X73" s="160"/>
      <c r="Y73" s="158"/>
      <c r="Z73" s="29">
        <f t="shared" si="41"/>
        <v>0</v>
      </c>
      <c r="AA73" s="29">
        <f t="shared" si="42"/>
        <v>0</v>
      </c>
      <c r="AB73" s="176" t="str">
        <f t="shared" si="43"/>
        <v>OK</v>
      </c>
      <c r="AC73" s="174"/>
      <c r="AD73" s="176"/>
      <c r="AE73" s="29">
        <f t="shared" si="44"/>
        <v>0</v>
      </c>
      <c r="AF73" s="29">
        <f t="shared" si="45"/>
        <v>0</v>
      </c>
      <c r="AG73" s="176" t="str">
        <f t="shared" si="46"/>
        <v>OK</v>
      </c>
      <c r="AH73" s="174"/>
      <c r="AI73" s="176" t="str">
        <f t="shared" si="36"/>
        <v/>
      </c>
      <c r="AJ73" s="174"/>
      <c r="AK73" s="175" t="str">
        <f>IF(AI73="","",COUNTIF($AI$7:$AI$80,AI73))</f>
        <v/>
      </c>
      <c r="AL73" s="186" t="str">
        <f t="shared" si="47"/>
        <v/>
      </c>
      <c r="AM73" s="174"/>
      <c r="AN73" s="176" t="str">
        <f t="array" ref="AN73">IF(D73="","",INDEX(구분표!$I$2:$I$311, MATCH(1,(구분표!$E$2:$E$311='2추특출'!C73)*(구분표!$F$2:$F$311='2추특출'!D73)*(구분표!$G$2:$G$311='2추특출'!B73),0)))</f>
        <v/>
      </c>
      <c r="AO73" s="174"/>
      <c r="AP73" s="176"/>
    </row>
    <row r="74" spans="1:42" ht="60" customHeight="1">
      <c r="A74" s="264">
        <f>COUNTA($C$8:C74)-COUNTBLANK($C$8:C74)+1</f>
        <v>-1</v>
      </c>
      <c r="B74" s="22"/>
      <c r="C74" s="175" t="str">
        <f>IF(D74="","",VLOOKUP(D74,구분표!$A$3:$C$215,3,))</f>
        <v/>
      </c>
      <c r="D74" s="400"/>
      <c r="E74" s="396"/>
      <c r="F74" s="396"/>
      <c r="G74" s="397"/>
      <c r="H74" s="396"/>
      <c r="I74" s="398"/>
      <c r="J74" s="399"/>
      <c r="K74" s="399"/>
      <c r="L74" s="317">
        <f t="shared" si="37"/>
        <v>0</v>
      </c>
      <c r="M74" s="156"/>
      <c r="N74" s="157"/>
      <c r="O74" s="35">
        <f t="shared" si="38"/>
        <v>0</v>
      </c>
      <c r="P74" s="338"/>
      <c r="Q74" s="190"/>
      <c r="R74" s="339">
        <f t="shared" si="39"/>
        <v>0</v>
      </c>
      <c r="S74" s="41" t="str">
        <f t="shared" si="40"/>
        <v>X</v>
      </c>
      <c r="T74" s="186"/>
      <c r="U74" s="186"/>
      <c r="V74" s="91"/>
      <c r="W74" s="158"/>
      <c r="X74" s="160"/>
      <c r="Y74" s="158"/>
      <c r="Z74" s="29">
        <f t="shared" ref="Z74:Z75" si="48">IF($Y74&lt;&gt;"도비",IF($W74="국도비","직접입력",SUM($M74:$N74)),)</f>
        <v>0</v>
      </c>
      <c r="AA74" s="29">
        <f t="shared" ref="AA74:AA75" si="49">IF($Y74="도비",SUM($M74:$N74),IF($W74="국도비","직접입력",SUM($M74:$N74)-$Z74))</f>
        <v>0</v>
      </c>
      <c r="AB74" s="176" t="str">
        <f t="shared" ref="AB74:AB75" si="50">IF(SUM($M74:$N74)=SUM($Z74:$AA74),"OK","검토")</f>
        <v>OK</v>
      </c>
      <c r="AC74" s="174"/>
      <c r="AD74" s="176"/>
      <c r="AE74" s="29">
        <f t="shared" ref="AE74:AE75" si="51">IF($Y74&lt;&gt;"도비",IF($W74="국도비","직접입력",SUM($P74:$Q74)),)</f>
        <v>0</v>
      </c>
      <c r="AF74" s="29">
        <f t="shared" ref="AF74:AF75" si="52">IF($Y74="도비",SUM(P74:Q74),IF($W74="국도비","직접입력",SUM(P74:Q74)-AE74))</f>
        <v>0</v>
      </c>
      <c r="AG74" s="176" t="str">
        <f t="shared" ref="AG74:AG75" si="53">IF(SUM(P74:Q74)=SUM(AE74:AF74),"OK","검토")</f>
        <v>OK</v>
      </c>
      <c r="AH74" s="174"/>
      <c r="AI74" s="176" t="str">
        <f t="shared" si="36"/>
        <v/>
      </c>
      <c r="AJ74" s="174"/>
      <c r="AK74" s="175" t="str">
        <f>IF(AI74="","",COUNTIF($AI$7:$AI$80,AI74))</f>
        <v/>
      </c>
      <c r="AL74" s="186" t="str">
        <f t="shared" si="47"/>
        <v/>
      </c>
      <c r="AM74" s="174"/>
      <c r="AN74" s="176" t="str">
        <f t="array" ref="AN74">IF(D74="","",INDEX(구분표!$I$2:$I$311, MATCH(1,(구분표!$E$2:$E$311='2추특출'!C74)*(구분표!$F$2:$F$311='2추특출'!D74)*(구분표!$G$2:$G$311='2추특출'!B74),0)))</f>
        <v/>
      </c>
      <c r="AO74" s="174"/>
      <c r="AP74" s="176"/>
    </row>
    <row r="75" spans="1:42" ht="60" customHeight="1">
      <c r="A75" s="264">
        <f>COUNTA($C$8:C75)-COUNTBLANK($C$8:C75)+1</f>
        <v>-1</v>
      </c>
      <c r="B75" s="22"/>
      <c r="C75" s="175" t="str">
        <f>IF(D75="","",VLOOKUP(D75,구분표!$A$3:$C$215,3,))</f>
        <v/>
      </c>
      <c r="D75" s="400"/>
      <c r="E75" s="396"/>
      <c r="F75" s="396"/>
      <c r="G75" s="397"/>
      <c r="H75" s="396"/>
      <c r="I75" s="398"/>
      <c r="J75" s="399"/>
      <c r="K75" s="399"/>
      <c r="L75" s="317">
        <f t="shared" si="37"/>
        <v>0</v>
      </c>
      <c r="M75" s="156"/>
      <c r="N75" s="157"/>
      <c r="O75" s="35">
        <f t="shared" si="38"/>
        <v>0</v>
      </c>
      <c r="P75" s="338"/>
      <c r="Q75" s="190"/>
      <c r="R75" s="339">
        <f t="shared" si="39"/>
        <v>0</v>
      </c>
      <c r="S75" s="41" t="str">
        <f t="shared" ref="S75" si="54">IF(AND((O75=0),(R75&gt;0)),"O",IF(AND((M75&lt;0),(O75-R75&lt;0)),"O","X"))</f>
        <v>X</v>
      </c>
      <c r="T75" s="186"/>
      <c r="U75" s="186"/>
      <c r="V75" s="91"/>
      <c r="W75" s="158"/>
      <c r="X75" s="160"/>
      <c r="Y75" s="158"/>
      <c r="Z75" s="29">
        <f t="shared" si="48"/>
        <v>0</v>
      </c>
      <c r="AA75" s="29">
        <f t="shared" si="49"/>
        <v>0</v>
      </c>
      <c r="AB75" s="176" t="str">
        <f t="shared" si="50"/>
        <v>OK</v>
      </c>
      <c r="AC75" s="174"/>
      <c r="AD75" s="176"/>
      <c r="AE75" s="29">
        <f t="shared" si="51"/>
        <v>0</v>
      </c>
      <c r="AF75" s="29">
        <f t="shared" si="52"/>
        <v>0</v>
      </c>
      <c r="AG75" s="176" t="str">
        <f t="shared" si="53"/>
        <v>OK</v>
      </c>
      <c r="AH75" s="174"/>
      <c r="AI75" s="176" t="str">
        <f t="shared" si="36"/>
        <v/>
      </c>
      <c r="AJ75" s="174"/>
      <c r="AK75" s="175" t="str">
        <f>IF(AI75="","",COUNTIF($AI$7:$AI$80,AI75))</f>
        <v/>
      </c>
      <c r="AL75" s="186" t="str">
        <f t="shared" si="47"/>
        <v/>
      </c>
      <c r="AM75" s="174"/>
      <c r="AN75" s="176" t="str">
        <f t="array" ref="AN75">IF(D75="","",INDEX(구분표!$I$2:$I$311, MATCH(1,(구분표!$E$2:$E$311='2추특출'!C75)*(구분표!$F$2:$F$311='2추특출'!D75)*(구분표!$G$2:$G$311='2추특출'!B75),0)))</f>
        <v/>
      </c>
      <c r="AO75" s="174"/>
      <c r="AP75" s="176"/>
    </row>
    <row r="76" spans="1:42" ht="60" customHeight="1">
      <c r="A76" s="264">
        <f>COUNTA($C$8:C76)-COUNTBLANK($C$8:C76)+1</f>
        <v>-1</v>
      </c>
      <c r="B76" s="22"/>
      <c r="C76" s="175" t="str">
        <f>IF(D76="","",VLOOKUP(D76,구분표!$A$3:$C$215,3,))</f>
        <v/>
      </c>
      <c r="D76" s="400"/>
      <c r="E76" s="396"/>
      <c r="F76" s="396"/>
      <c r="G76" s="397"/>
      <c r="H76" s="396"/>
      <c r="I76" s="398"/>
      <c r="J76" s="399"/>
      <c r="K76" s="399"/>
      <c r="L76" s="317">
        <f t="shared" si="37"/>
        <v>0</v>
      </c>
      <c r="M76" s="29"/>
      <c r="N76" s="31"/>
      <c r="O76" s="35">
        <f t="shared" si="38"/>
        <v>0</v>
      </c>
      <c r="P76" s="338"/>
      <c r="Q76" s="190"/>
      <c r="R76" s="339">
        <f t="shared" si="39"/>
        <v>0</v>
      </c>
      <c r="S76" s="41" t="str">
        <f t="shared" ref="S76" si="55">IF(AND((O76=0),(R76&gt;0)),"O",IF(AND((M76&lt;0),(O76-R76&lt;0)),"O","X"))</f>
        <v>X</v>
      </c>
      <c r="T76" s="186"/>
      <c r="U76" s="186"/>
      <c r="V76" s="91"/>
      <c r="W76" s="158"/>
      <c r="X76" s="160"/>
      <c r="Y76" s="158"/>
      <c r="Z76" s="29">
        <f t="shared" ref="Z76" si="56">IF($Y76&lt;&gt;"도비",IF($W76="국도비","직접입력",SUM($M76:$N76)),)</f>
        <v>0</v>
      </c>
      <c r="AA76" s="29">
        <f t="shared" ref="AA76" si="57">IF($Y76="도비",SUM($M76:$N76),IF($W76="국도비","직접입력",SUM($M76:$N76)-$Z76))</f>
        <v>0</v>
      </c>
      <c r="AB76" s="18" t="str">
        <f t="shared" ref="AB76" si="58">IF(SUM($M76:$N76)=SUM($Z76:$AA76),"OK","검토")</f>
        <v>OK</v>
      </c>
      <c r="AD76" s="18"/>
      <c r="AE76" s="29">
        <f t="shared" ref="AE76" si="59">IF($Y76&lt;&gt;"도비",IF($W76="국도비","직접입력",SUM($P76:$Q76)),)</f>
        <v>0</v>
      </c>
      <c r="AF76" s="29">
        <f t="shared" ref="AF76" si="60">IF($Y76="도비",SUM(P76:Q76),IF($W76="국도비","직접입력",SUM(P76:Q76)-AE76))</f>
        <v>0</v>
      </c>
      <c r="AG76" s="18" t="str">
        <f t="shared" ref="AG76" si="61">IF(SUM(P76:Q76)=SUM(AE76:AF76),"OK","검토")</f>
        <v>OK</v>
      </c>
      <c r="AI76" s="18" t="str">
        <f t="shared" ref="AI76:AI79" si="62">IF(Y76="","",IF(Y76="도비","세입없음","직접입력"))</f>
        <v/>
      </c>
      <c r="AK76" s="15" t="str">
        <f>IF(AI76="","",COUNTIF($AI$7:$AI$80,AI76))</f>
        <v/>
      </c>
      <c r="AL76" s="41" t="str">
        <f t="shared" ref="AL76" si="63">IF(Y76="","",IF(AND(Y76="도비",AI76="세입없음"),"OK",IF(AND(Y76&lt;&gt;"도비",AI76&lt;&gt;""),"OK","@@")))</f>
        <v/>
      </c>
      <c r="AN76" s="18" t="str">
        <f t="array" ref="AN76">IF(D76="","",INDEX(구분표!$I$2:$I$311, MATCH(1,(구분표!$E$2:$E$311='2추특출'!C76)*(구분표!$F$2:$F$311='2추특출'!D76)*(구분표!$G$2:$G$311='2추특출'!B76),0)))</f>
        <v/>
      </c>
      <c r="AP76" s="18"/>
    </row>
    <row r="77" spans="1:42" s="174" customFormat="1" ht="60" customHeight="1">
      <c r="A77" s="263"/>
      <c r="B77" s="182" t="s">
        <v>595</v>
      </c>
      <c r="C77" s="183"/>
      <c r="D77" s="184"/>
      <c r="E77" s="183"/>
      <c r="F77" s="183"/>
      <c r="G77" s="184"/>
      <c r="H77" s="183"/>
      <c r="I77" s="167"/>
      <c r="J77" s="192">
        <f t="shared" ref="J77:R77" si="64">SUBTOTAL(9,J78:J80)</f>
        <v>0</v>
      </c>
      <c r="K77" s="192">
        <f t="shared" si="64"/>
        <v>0</v>
      </c>
      <c r="L77" s="192">
        <f t="shared" si="64"/>
        <v>0</v>
      </c>
      <c r="M77" s="192">
        <f t="shared" si="64"/>
        <v>0</v>
      </c>
      <c r="N77" s="192">
        <f t="shared" si="64"/>
        <v>0</v>
      </c>
      <c r="O77" s="193">
        <f t="shared" si="64"/>
        <v>0</v>
      </c>
      <c r="P77" s="336">
        <f t="shared" si="64"/>
        <v>0</v>
      </c>
      <c r="Q77" s="192">
        <f t="shared" si="64"/>
        <v>0</v>
      </c>
      <c r="R77" s="337">
        <f t="shared" si="64"/>
        <v>0</v>
      </c>
      <c r="S77" s="189"/>
      <c r="T77" s="189"/>
      <c r="U77" s="189"/>
      <c r="V77" s="185"/>
      <c r="W77" s="158"/>
      <c r="X77" s="160"/>
      <c r="Y77" s="158"/>
      <c r="Z77" s="29"/>
      <c r="AA77" s="29"/>
      <c r="AB77" s="176"/>
      <c r="AD77" s="176"/>
      <c r="AE77" s="29"/>
      <c r="AF77" s="29"/>
      <c r="AG77" s="176"/>
      <c r="AI77" s="176" t="str">
        <f t="shared" si="62"/>
        <v/>
      </c>
      <c r="AK77" s="175"/>
      <c r="AL77" s="186"/>
      <c r="AN77" s="176"/>
      <c r="AP77" s="176"/>
    </row>
    <row r="78" spans="1:42" s="174" customFormat="1" ht="60" customHeight="1">
      <c r="A78" s="264">
        <f>COUNTA($C$8:C78)-COUNTBLANK($C$8:C78)+2</f>
        <v>-1</v>
      </c>
      <c r="B78" s="179"/>
      <c r="C78" s="175" t="str">
        <f>IF(D78="","",VLOOKUP(D78,구분표!$A$3:$C$215,3,))</f>
        <v/>
      </c>
      <c r="D78" s="400"/>
      <c r="E78" s="396"/>
      <c r="F78" s="396"/>
      <c r="G78" s="397"/>
      <c r="H78" s="396"/>
      <c r="I78" s="398"/>
      <c r="J78" s="399"/>
      <c r="K78" s="399"/>
      <c r="L78" s="317">
        <f t="shared" ref="L78:L80" si="65">J78-K78</f>
        <v>0</v>
      </c>
      <c r="M78" s="29"/>
      <c r="N78" s="31"/>
      <c r="O78" s="35">
        <f t="shared" ref="O78:O80" si="66">J78+M78+N78</f>
        <v>0</v>
      </c>
      <c r="P78" s="338"/>
      <c r="Q78" s="190"/>
      <c r="R78" s="339">
        <f t="shared" ref="R78:R80" si="67">J78+P78+Q78</f>
        <v>0</v>
      </c>
      <c r="S78" s="186" t="str">
        <f t="shared" ref="S78:S80" si="68">IF(AND((O78=0),(R78&gt;0)),"O",IF(AND((M78&lt;0),(O78-R78&lt;0)),"O","X"))</f>
        <v>X</v>
      </c>
      <c r="T78" s="186"/>
      <c r="U78" s="186"/>
      <c r="V78" s="187"/>
      <c r="W78" s="158"/>
      <c r="X78" s="160"/>
      <c r="Y78" s="158"/>
      <c r="Z78" s="29">
        <f t="shared" ref="Z78:Z79" si="69">IF($Y78&lt;&gt;"도비",IF($W78="국도비","직접입력",SUM($M78:$N78)),)</f>
        <v>0</v>
      </c>
      <c r="AA78" s="29">
        <f t="shared" ref="AA78:AA79" si="70">IF($Y78="도비",SUM($M78:$N78),IF($W78="국도비","직접입력",SUM($M78:$N78)-$Z78))</f>
        <v>0</v>
      </c>
      <c r="AB78" s="176" t="str">
        <f t="shared" ref="AB78:AB79" si="71">IF(SUM($M78:$N78)=SUM($Z78:$AA78),"OK","검토")</f>
        <v>OK</v>
      </c>
      <c r="AD78" s="176"/>
      <c r="AE78" s="29">
        <f t="shared" ref="AE78:AE79" si="72">IF($Y78&lt;&gt;"도비",IF($W78="국도비","직접입력",SUM($P78:$Q78)),)</f>
        <v>0</v>
      </c>
      <c r="AF78" s="29">
        <f t="shared" ref="AF78:AF79" si="73">IF($Y78="도비",SUM(P78:Q78),IF($W78="국도비","직접입력",SUM(P78:Q78)-AE78))</f>
        <v>0</v>
      </c>
      <c r="AG78" s="176" t="str">
        <f t="shared" ref="AG78:AG79" si="74">IF(SUM(P78:Q78)=SUM(AE78:AF78),"OK","검토")</f>
        <v>OK</v>
      </c>
      <c r="AI78" s="176" t="str">
        <f t="shared" si="62"/>
        <v/>
      </c>
      <c r="AK78" s="175" t="str">
        <f>IF(AI78="","",COUNTIF($AI$7:$AI$80,AI78))</f>
        <v/>
      </c>
      <c r="AL78" s="186" t="str">
        <f t="shared" ref="AL78:AL79" si="75">IF(Y78="","",IF(AND(Y78="도비",AI78="세입없음"),"OK",IF(AND(Y78&lt;&gt;"도비",AI78&lt;&gt;""),"OK","@@")))</f>
        <v/>
      </c>
      <c r="AN78" s="176" t="str">
        <f t="array" ref="AN78">IF(D78="","",INDEX(구분표!$I$2:$I$311, MATCH(1,(구분표!$E$2:$E$311='2추특출'!C78)*(구분표!$F$2:$F$311='2추특출'!D78)*(구분표!$G$2:$G$311='2추특출'!B78),0)))</f>
        <v/>
      </c>
      <c r="AP78" s="176"/>
    </row>
    <row r="79" spans="1:42" s="174" customFormat="1" ht="60" customHeight="1">
      <c r="A79" s="264">
        <f>COUNTA($C$8:C79)-COUNTBLANK($C$8:C79)+2</f>
        <v>-1</v>
      </c>
      <c r="B79" s="179"/>
      <c r="C79" s="175" t="str">
        <f>IF(D79="","",VLOOKUP(D79,구분표!$A$3:$C$215,3,))</f>
        <v/>
      </c>
      <c r="D79" s="400"/>
      <c r="E79" s="396"/>
      <c r="F79" s="396"/>
      <c r="G79" s="397"/>
      <c r="H79" s="396"/>
      <c r="I79" s="398"/>
      <c r="J79" s="399"/>
      <c r="K79" s="399"/>
      <c r="L79" s="317">
        <f t="shared" si="65"/>
        <v>0</v>
      </c>
      <c r="M79" s="29"/>
      <c r="N79" s="31"/>
      <c r="O79" s="35">
        <f>J79+M79+N79</f>
        <v>0</v>
      </c>
      <c r="P79" s="338"/>
      <c r="Q79" s="190"/>
      <c r="R79" s="339">
        <f>J79+P79+Q79</f>
        <v>0</v>
      </c>
      <c r="S79" s="186" t="str">
        <f t="shared" si="68"/>
        <v>X</v>
      </c>
      <c r="T79" s="186"/>
      <c r="U79" s="186"/>
      <c r="V79" s="187"/>
      <c r="W79" s="158"/>
      <c r="X79" s="160"/>
      <c r="Y79" s="158"/>
      <c r="Z79" s="29">
        <f t="shared" si="69"/>
        <v>0</v>
      </c>
      <c r="AA79" s="29">
        <f t="shared" si="70"/>
        <v>0</v>
      </c>
      <c r="AB79" s="176" t="str">
        <f t="shared" si="71"/>
        <v>OK</v>
      </c>
      <c r="AD79" s="176"/>
      <c r="AE79" s="29">
        <f t="shared" si="72"/>
        <v>0</v>
      </c>
      <c r="AF79" s="29">
        <f t="shared" si="73"/>
        <v>0</v>
      </c>
      <c r="AG79" s="176" t="str">
        <f t="shared" si="74"/>
        <v>OK</v>
      </c>
      <c r="AI79" s="176" t="str">
        <f t="shared" si="62"/>
        <v/>
      </c>
      <c r="AK79" s="175" t="str">
        <f>IF(AI79="","",COUNTIF($AI$7:$AI$80,AI79))</f>
        <v/>
      </c>
      <c r="AL79" s="186" t="str">
        <f t="shared" si="75"/>
        <v/>
      </c>
      <c r="AN79" s="176" t="str">
        <f t="array" ref="AN79">IF(D79="","",INDEX(구분표!$I$2:$I$311, MATCH(1,(구분표!$E$2:$E$311='2추특출'!C79)*(구분표!$F$2:$F$311='2추특출'!D79)*(구분표!$G$2:$G$311='2추특출'!B79),0)))</f>
        <v/>
      </c>
      <c r="AP79" s="176"/>
    </row>
    <row r="80" spans="1:42" s="174" customFormat="1" ht="60" customHeight="1" thickBot="1">
      <c r="A80" s="264">
        <f>COUNTA($C$8:C80)-COUNTBLANK($C$8:C80)+2</f>
        <v>-1</v>
      </c>
      <c r="B80" s="179"/>
      <c r="C80" s="175" t="str">
        <f>IF(D80="","",VLOOKUP(D80,구분표!$A$3:$C$215,3,))</f>
        <v/>
      </c>
      <c r="D80" s="400"/>
      <c r="E80" s="396"/>
      <c r="F80" s="396"/>
      <c r="G80" s="397"/>
      <c r="H80" s="396"/>
      <c r="I80" s="401"/>
      <c r="J80" s="399"/>
      <c r="K80" s="399"/>
      <c r="L80" s="317">
        <f t="shared" si="65"/>
        <v>0</v>
      </c>
      <c r="M80" s="29"/>
      <c r="N80" s="31"/>
      <c r="O80" s="35">
        <f t="shared" si="66"/>
        <v>0</v>
      </c>
      <c r="P80" s="341"/>
      <c r="Q80" s="342"/>
      <c r="R80" s="343">
        <f t="shared" si="67"/>
        <v>0</v>
      </c>
      <c r="S80" s="186" t="str">
        <f t="shared" si="68"/>
        <v>X</v>
      </c>
      <c r="T80" s="186"/>
      <c r="U80" s="186"/>
      <c r="V80" s="177"/>
      <c r="W80" s="158"/>
      <c r="X80" s="160"/>
      <c r="Y80" s="158"/>
      <c r="Z80" s="29">
        <f>IF($Y80&lt;&gt;"도비",IF($W80="국도비","직접입력",SUM($M80:$N80)),)</f>
        <v>0</v>
      </c>
      <c r="AA80" s="29">
        <f>IF($Y80="도비",SUM($M80:$N80),IF($W80="국도비","직접입력",SUM($M80:$N80)-$Z80))</f>
        <v>0</v>
      </c>
      <c r="AB80" s="176" t="str">
        <f>IF(SUM($M80:$N80)=SUM($Z80:$AA80),"OK","검토")</f>
        <v>OK</v>
      </c>
      <c r="AD80" s="176"/>
      <c r="AE80" s="29">
        <f>IF($Y80&lt;&gt;"도비",IF($W80="국도비","직접입력",SUM($P80:$Q80)),)</f>
        <v>0</v>
      </c>
      <c r="AF80" s="29">
        <f>IF($Y80="도비",SUM(P80:Q80),IF($W80="국도비","직접입력",SUM(P80:Q80)-AE80))</f>
        <v>0</v>
      </c>
      <c r="AG80" s="176" t="str">
        <f>IF(SUM(P80:Q80)=SUM(AE80:AF80),"OK","검토")</f>
        <v>OK</v>
      </c>
      <c r="AI80" s="176" t="str">
        <f t="shared" ref="AI80" si="76">IF(Y80="","",IF(Y80="도비","세입없음","직접입력"))</f>
        <v/>
      </c>
      <c r="AK80" s="175" t="str">
        <f>IF(AI80="","",COUNTIF($AI$7:$AI$80,AI80))</f>
        <v/>
      </c>
      <c r="AL80" s="186" t="str">
        <f t="shared" ref="AL80" si="77">IF(Y80="","",IF(AND(Y80="도비",AI80="세입없음"),"OK",IF(AND(Y80&lt;&gt;"도비",AI80&lt;&gt;""),"OK","@@")))</f>
        <v/>
      </c>
      <c r="AN80" s="176" t="str">
        <f t="array" ref="AN80">IF(D80="","",INDEX(구분표!$I$2:$I$311, MATCH(1,(구분표!$E$2:$E$311='2추특출'!C80)*(구분표!$F$2:$F$311='2추특출'!D80)*(구분표!$G$2:$G$311='2추특출'!B80),0)))</f>
        <v/>
      </c>
      <c r="AP80" s="176"/>
    </row>
  </sheetData>
  <sheetProtection formatCells="0" autoFilter="0"/>
  <autoFilter ref="B6:AP80"/>
  <mergeCells count="30">
    <mergeCell ref="AI4:AI5"/>
    <mergeCell ref="AK4:AK5"/>
    <mergeCell ref="AL4:AL5"/>
    <mergeCell ref="AN4:AN5"/>
    <mergeCell ref="AP4:AP5"/>
    <mergeCell ref="AE4:AG4"/>
    <mergeCell ref="L4:L5"/>
    <mergeCell ref="M4:N4"/>
    <mergeCell ref="O4:O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</mergeCells>
  <phoneticPr fontId="1" type="noConversion"/>
  <dataValidations count="4"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AD7:AD80">
      <formula1>"도비,국비,지특,기금,특교"</formula1>
    </dataValidation>
    <dataValidation type="list" allowBlank="1" showInputMessage="1" showErrorMessage="1" sqref="F6:F80">
      <formula1>"일반,연정"</formula1>
    </dataValidation>
    <dataValidation type="list" allowBlank="1" showInputMessage="1" showErrorMessage="1" sqref="E8:E80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9" fitToHeight="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O2" s="160"/>
      <c r="P2" s="258">
        <f>P6-J6</f>
        <v>0</v>
      </c>
      <c r="X2" s="36" t="s">
        <v>446</v>
      </c>
      <c r="AC2" s="36" t="s">
        <v>446</v>
      </c>
    </row>
    <row r="3" spans="1:45" ht="20.25" customHeight="1" thickBot="1">
      <c r="J3" s="166">
        <f t="shared" ref="J3:P3" si="0">SUM(J7:J997)/2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IF(X6='2추기금출'!X6,"OK","@@")</f>
        <v>OK</v>
      </c>
      <c r="Y3" s="40" t="str">
        <f>IF(Y6='2추기금출'!Y6,"OK","@@")</f>
        <v>OK</v>
      </c>
      <c r="Z3" s="40" t="str">
        <f>IF(COUNTIF(Z6:Z21,"검토")&gt;0,"@@","OK")</f>
        <v>OK</v>
      </c>
      <c r="AC3" s="40" t="str">
        <f>IF(AC6='2추기금출'!AC6,"OK","@@")</f>
        <v>OK</v>
      </c>
      <c r="AD3" s="164">
        <f>N6+O6-AC6-AD6</f>
        <v>0</v>
      </c>
      <c r="AE3" s="40" t="str">
        <f>IF(COUNTIF(AE6:AE21,"검토")&gt;0,"@@","OK")</f>
        <v>OK</v>
      </c>
    </row>
    <row r="4" spans="1:45" s="282" customFormat="1" ht="30" customHeight="1">
      <c r="A4" s="502" t="s">
        <v>410</v>
      </c>
      <c r="B4" s="491" t="s">
        <v>411</v>
      </c>
      <c r="C4" s="492" t="s">
        <v>412</v>
      </c>
      <c r="D4" s="493" t="s">
        <v>418</v>
      </c>
      <c r="E4" s="494" t="s">
        <v>575</v>
      </c>
      <c r="F4" s="495" t="s">
        <v>574</v>
      </c>
      <c r="G4" s="489" t="s">
        <v>577</v>
      </c>
      <c r="H4" s="446" t="s">
        <v>629</v>
      </c>
      <c r="I4" s="446" t="s">
        <v>613</v>
      </c>
      <c r="J4" s="428" t="s">
        <v>630</v>
      </c>
      <c r="K4" s="439" t="s">
        <v>614</v>
      </c>
      <c r="L4" s="440"/>
      <c r="M4" s="441" t="s">
        <v>619</v>
      </c>
      <c r="N4" s="458" t="s">
        <v>615</v>
      </c>
      <c r="O4" s="459"/>
      <c r="P4" s="449" t="s">
        <v>620</v>
      </c>
      <c r="Q4" s="497" t="s">
        <v>417</v>
      </c>
      <c r="R4" s="422" t="s">
        <v>616</v>
      </c>
      <c r="S4" s="422" t="s">
        <v>617</v>
      </c>
      <c r="T4" s="455" t="s">
        <v>416</v>
      </c>
      <c r="U4" s="483" t="s">
        <v>420</v>
      </c>
      <c r="V4" s="281"/>
      <c r="W4" s="484" t="s">
        <v>421</v>
      </c>
      <c r="X4" s="504" t="s">
        <v>422</v>
      </c>
      <c r="Y4" s="504"/>
      <c r="Z4" s="504"/>
      <c r="AB4" s="486" t="s">
        <v>421</v>
      </c>
      <c r="AC4" s="480" t="s">
        <v>426</v>
      </c>
      <c r="AD4" s="480"/>
      <c r="AE4" s="480"/>
      <c r="AG4" s="486" t="s">
        <v>427</v>
      </c>
      <c r="AI4" s="488" t="s">
        <v>428</v>
      </c>
      <c r="AK4" s="488" t="s">
        <v>429</v>
      </c>
      <c r="AM4" s="485" t="s">
        <v>430</v>
      </c>
      <c r="AN4" s="485"/>
      <c r="AO4" s="485"/>
      <c r="AQ4" s="480" t="s">
        <v>433</v>
      </c>
      <c r="AR4" s="480"/>
      <c r="AS4" s="480"/>
    </row>
    <row r="5" spans="1:45" s="282" customFormat="1" ht="18" customHeight="1">
      <c r="A5" s="503"/>
      <c r="B5" s="472"/>
      <c r="C5" s="474"/>
      <c r="D5" s="468"/>
      <c r="E5" s="477"/>
      <c r="F5" s="496"/>
      <c r="G5" s="468"/>
      <c r="H5" s="447"/>
      <c r="I5" s="448"/>
      <c r="J5" s="429"/>
      <c r="K5" s="318" t="s">
        <v>414</v>
      </c>
      <c r="L5" s="318" t="s">
        <v>415</v>
      </c>
      <c r="M5" s="442"/>
      <c r="N5" s="333" t="s">
        <v>414</v>
      </c>
      <c r="O5" s="314" t="s">
        <v>415</v>
      </c>
      <c r="P5" s="450"/>
      <c r="Q5" s="481"/>
      <c r="R5" s="487"/>
      <c r="S5" s="487"/>
      <c r="T5" s="415"/>
      <c r="U5" s="484"/>
      <c r="V5" s="281"/>
      <c r="W5" s="484"/>
      <c r="X5" s="285" t="s">
        <v>423</v>
      </c>
      <c r="Y5" s="285" t="s">
        <v>424</v>
      </c>
      <c r="Z5" s="285" t="s">
        <v>425</v>
      </c>
      <c r="AB5" s="486"/>
      <c r="AC5" s="283" t="s">
        <v>423</v>
      </c>
      <c r="AD5" s="283" t="s">
        <v>424</v>
      </c>
      <c r="AE5" s="283" t="s">
        <v>425</v>
      </c>
      <c r="AG5" s="486"/>
      <c r="AI5" s="486"/>
      <c r="AK5" s="486"/>
      <c r="AM5" s="283" t="s">
        <v>431</v>
      </c>
      <c r="AN5" s="283" t="s">
        <v>432</v>
      </c>
      <c r="AO5" s="283" t="s">
        <v>425</v>
      </c>
      <c r="AQ5" s="283" t="s">
        <v>431</v>
      </c>
      <c r="AR5" s="283" t="s">
        <v>432</v>
      </c>
      <c r="AS5" s="283" t="s">
        <v>425</v>
      </c>
    </row>
    <row r="6" spans="1:45" ht="50.1" customHeight="1">
      <c r="A6" s="301" t="s">
        <v>434</v>
      </c>
      <c r="B6" s="302"/>
      <c r="C6" s="302"/>
      <c r="D6" s="302"/>
      <c r="E6" s="309"/>
      <c r="F6" s="302"/>
      <c r="G6" s="304"/>
      <c r="H6" s="299">
        <f>SUBTOTAL(9,H7:H21)</f>
        <v>0</v>
      </c>
      <c r="I6" s="299">
        <f t="shared" ref="I6:P6" si="1">SUBTOTAL(9,I7:I21)</f>
        <v>0</v>
      </c>
      <c r="J6" s="299">
        <f t="shared" si="1"/>
        <v>0</v>
      </c>
      <c r="K6" s="305">
        <f t="shared" si="1"/>
        <v>0</v>
      </c>
      <c r="L6" s="305">
        <f t="shared" si="1"/>
        <v>0</v>
      </c>
      <c r="M6" s="306">
        <f t="shared" si="1"/>
        <v>0</v>
      </c>
      <c r="N6" s="334">
        <f t="shared" si="1"/>
        <v>0</v>
      </c>
      <c r="O6" s="305">
        <f t="shared" si="1"/>
        <v>0</v>
      </c>
      <c r="P6" s="335">
        <f t="shared" si="1"/>
        <v>0</v>
      </c>
      <c r="Q6" s="310">
        <f>SUBTOTAL(9,Q7:Q21)/2</f>
        <v>0</v>
      </c>
      <c r="R6" s="310"/>
      <c r="S6" s="310"/>
      <c r="T6" s="302"/>
      <c r="U6" s="17"/>
      <c r="W6" s="17"/>
      <c r="X6" s="28">
        <f>SUBTOTAL(9,X7:X21)</f>
        <v>0</v>
      </c>
      <c r="Y6" s="28">
        <f>SUBTOTAL(9,Y7:Y21)</f>
        <v>0</v>
      </c>
      <c r="Z6" s="43" t="str">
        <f>IF(SUM($K6:$L6)=SUM($X6:$Y6),"OK","검토")</f>
        <v>OK</v>
      </c>
      <c r="AB6" s="17"/>
      <c r="AC6" s="28">
        <f>SUBTOTAL(9,AC7:AC21)</f>
        <v>0</v>
      </c>
      <c r="AD6" s="28">
        <f>SUBTOTAL(9,AD7:AD21)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SUBTOTAL(9,AM7:AM21)</f>
        <v>0</v>
      </c>
      <c r="AN6" s="28">
        <f>SUBTOTAL(9,AN7:AN21)</f>
        <v>0</v>
      </c>
      <c r="AO6" s="33" t="str">
        <f>IF(COUNTIF(AO7:AO21,"@@")&gt;0,"@@","OK")</f>
        <v>OK</v>
      </c>
      <c r="AQ6" s="28">
        <f>SUBTOTAL(9,AQ7:AQ21)</f>
        <v>0</v>
      </c>
      <c r="AR6" s="28">
        <f>SUBTOTAL(9,AR7:AR21)</f>
        <v>0</v>
      </c>
      <c r="AS6" s="33" t="str">
        <f>IF(COUNTIF(AS7:AS21,"@@")&gt;0,"@@","OK")</f>
        <v>OK</v>
      </c>
    </row>
    <row r="7" spans="1:45" ht="50.1" customHeight="1">
      <c r="A7" s="182" t="s">
        <v>592</v>
      </c>
      <c r="B7" s="183"/>
      <c r="C7" s="184"/>
      <c r="D7" s="183"/>
      <c r="E7" s="184"/>
      <c r="F7" s="183"/>
      <c r="G7" s="167"/>
      <c r="H7" s="192">
        <f t="shared" ref="H7:P7" si="2">SUBTOTAL(9,H8:H9)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36">
        <f t="shared" si="2"/>
        <v>0</v>
      </c>
      <c r="O7" s="192">
        <f t="shared" si="2"/>
        <v>0</v>
      </c>
      <c r="P7" s="337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 t="str">
        <f>IF(AI7="","",IF(W7="도비","세입없음",CONCATENATE(AI7,"-",COUNTIF($AI$7:AI7,AI7))))</f>
        <v/>
      </c>
      <c r="AI7" s="18" t="str">
        <f t="array" ref="AI7">IF(C7="","",INDEX(구분표!$I$2:$I$311, MATCH(1,(구분표!$E$2:$E$311='2추기금입'!B7)*(구분표!$F$2:$F$311='2추기금입'!C7)*(구분표!$G$2:$G$311='2추기금입'!A7),0)))</f>
        <v/>
      </c>
      <c r="AK7" s="18"/>
      <c r="AM7" s="29"/>
      <c r="AN7" s="29"/>
      <c r="AO7" s="18"/>
      <c r="AQ7" s="29">
        <f>IF(AG7="",0,SUMIFS('2추일출'!$AE$6:$AE$238,'2추일출'!$AI$6:$AI$238,'2추기금입'!$AG7))</f>
        <v>0</v>
      </c>
      <c r="AR7" s="29" t="str">
        <f>IF(AG7="","",COUNTIFS('2추일출'!$AI$6:$AI$238,AG7))</f>
        <v/>
      </c>
      <c r="AS7" s="18" t="str">
        <f>IF(AC7=AQ7,"OK","@@")</f>
        <v>OK</v>
      </c>
    </row>
    <row r="8" spans="1:45" ht="50.1" customHeight="1">
      <c r="A8" s="179"/>
      <c r="B8" s="175"/>
      <c r="C8" s="178"/>
      <c r="D8" s="180"/>
      <c r="E8" s="181"/>
      <c r="F8" s="180"/>
      <c r="G8" s="180"/>
      <c r="H8" s="29"/>
      <c r="I8" s="29"/>
      <c r="J8" s="316" t="str">
        <f>IF(D8="","",H8-I8)</f>
        <v/>
      </c>
      <c r="K8" s="29"/>
      <c r="L8" s="31"/>
      <c r="M8" s="35">
        <f>H8+K8+L8</f>
        <v>0</v>
      </c>
      <c r="N8" s="338"/>
      <c r="O8" s="190"/>
      <c r="P8" s="339">
        <f>SUM(H8,N8,O8)</f>
        <v>0</v>
      </c>
      <c r="Q8" s="186" t="str">
        <f t="shared" ref="Q8:Q9" si="3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>IF(AI8="","",IF(W8="도비","세입없음",CONCATENATE(AI8,"-",COUNTIF($AI$7:AI8,AI8))))</f>
        <v/>
      </c>
      <c r="AI8" s="18" t="str">
        <f t="array" ref="AI8">IF(C8="","",INDEX(구분표!$I$2:$I$311, MATCH(1,(구분표!$E$2:$E$311='2추기금입'!B8)*(구분표!$F$2:$F$311='2추기금입'!C8)*(구분표!$G$2:$G$311='2추기금입'!A8),0)))</f>
        <v/>
      </c>
      <c r="AK8" s="18"/>
      <c r="AM8" s="29">
        <f>IF(AG8="",0,SUMIFS('2추기금출'!$Y$6:$Y$634,'2추기금출'!$AH$6:$AH$634,'2추기금입'!$AG8))</f>
        <v>0</v>
      </c>
      <c r="AN8" s="29" t="str">
        <f>IF(AG8="","",COUNTIFS('2추기금출'!$AH$6:$AH$634,'2추기금입'!AG8))</f>
        <v/>
      </c>
      <c r="AO8" s="18" t="str">
        <f t="shared" ref="AO8:AO9" si="4">IF(X8=AM8,"OK","@@")</f>
        <v>OK</v>
      </c>
      <c r="AQ8" s="29">
        <f>IF(AG8="",0,SUMIFS('2추일출'!$AE$6:$AE$238,'2추일출'!$AI$6:$AI$238,'2추기금입'!$AG8))</f>
        <v>0</v>
      </c>
      <c r="AR8" s="29" t="str">
        <f>IF(AG8="","",COUNTIFS('2추일출'!$AI$6:$AI$238,AG8))</f>
        <v/>
      </c>
      <c r="AS8" s="18" t="str">
        <f t="shared" ref="AS8:AS9" si="5">IF(AC8=AQ8,"OK","@@")</f>
        <v>OK</v>
      </c>
    </row>
    <row r="9" spans="1:45" ht="50.1" customHeight="1">
      <c r="A9" s="179"/>
      <c r="B9" s="175"/>
      <c r="C9" s="178"/>
      <c r="D9" s="180"/>
      <c r="E9" s="181"/>
      <c r="F9" s="180"/>
      <c r="G9" s="180"/>
      <c r="H9" s="29"/>
      <c r="I9" s="29"/>
      <c r="J9" s="316" t="str">
        <f>IF(D9="","",H9-I9)</f>
        <v/>
      </c>
      <c r="K9" s="29"/>
      <c r="L9" s="31"/>
      <c r="M9" s="35">
        <f>H9+K9+L9</f>
        <v>0</v>
      </c>
      <c r="N9" s="338"/>
      <c r="O9" s="190"/>
      <c r="P9" s="339">
        <f>SUM(H9,N9,O9)</f>
        <v>0</v>
      </c>
      <c r="Q9" s="186" t="str">
        <f t="shared" si="3"/>
        <v>X</v>
      </c>
      <c r="R9" s="186"/>
      <c r="S9" s="186"/>
      <c r="T9" s="187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MATCH(1,(구분표!$E$2:$E$311='2추기금입'!B9)*(구분표!$F$2:$F$311='2추기금입'!C9)*(구분표!$G$2:$G$311='2추기금입'!A9),0)))</f>
        <v/>
      </c>
      <c r="AK9" s="18"/>
      <c r="AM9" s="29">
        <f>IF(AG9="",0,SUMIFS('2추기금출'!$Y$6:$Y$634,'2추기금출'!$AH$6:$AH$634,'2추기금입'!$AG9))</f>
        <v>0</v>
      </c>
      <c r="AN9" s="29" t="str">
        <f>IF(AG9="","",COUNTIFS('2추일출'!$AI$6:$AI$238,'2추기금입'!AG9))</f>
        <v/>
      </c>
      <c r="AO9" s="18" t="str">
        <f t="shared" si="4"/>
        <v>OK</v>
      </c>
      <c r="AQ9" s="29">
        <f>IF(AG9="",0,SUMIFS('2추일출'!$AE$6:$AE$238,'2추일출'!$AI$6:$AI$238,'2추기금입'!$AG9))</f>
        <v>0</v>
      </c>
      <c r="AR9" s="29" t="str">
        <f>IF(AG9="","",COUNTIFS('2추일출'!$AI$6:$AI$238,AG9))</f>
        <v/>
      </c>
      <c r="AS9" s="18" t="str">
        <f t="shared" si="5"/>
        <v>OK</v>
      </c>
    </row>
    <row r="10" spans="1:45" ht="50.1" customHeight="1">
      <c r="A10" s="182" t="s">
        <v>592</v>
      </c>
      <c r="B10" s="183"/>
      <c r="C10" s="184"/>
      <c r="D10" s="183"/>
      <c r="E10" s="184"/>
      <c r="F10" s="183"/>
      <c r="G10" s="169"/>
      <c r="H10" s="192">
        <f t="shared" ref="H10:P10" si="6">SUBTOTAL(9,H11:H12)</f>
        <v>0</v>
      </c>
      <c r="I10" s="192">
        <f t="shared" si="6"/>
        <v>0</v>
      </c>
      <c r="J10" s="192">
        <f t="shared" si="6"/>
        <v>0</v>
      </c>
      <c r="K10" s="192">
        <f t="shared" si="6"/>
        <v>0</v>
      </c>
      <c r="L10" s="192">
        <f t="shared" si="6"/>
        <v>0</v>
      </c>
      <c r="M10" s="193">
        <f t="shared" si="6"/>
        <v>0</v>
      </c>
      <c r="N10" s="336">
        <f t="shared" si="6"/>
        <v>0</v>
      </c>
      <c r="O10" s="192">
        <f t="shared" si="6"/>
        <v>0</v>
      </c>
      <c r="P10" s="337">
        <f t="shared" si="6"/>
        <v>0</v>
      </c>
      <c r="Q10" s="189"/>
      <c r="R10" s="189"/>
      <c r="S10" s="189"/>
      <c r="T10" s="185"/>
      <c r="U10" s="18"/>
      <c r="W10" s="18"/>
      <c r="X10" s="29"/>
      <c r="Y10" s="29"/>
      <c r="Z10" s="18"/>
      <c r="AB10" s="18"/>
      <c r="AC10" s="29"/>
      <c r="AD10" s="29"/>
      <c r="AE10" s="18"/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MATCH(1,(구분표!$E$2:$E$311='2추기금입'!B10)*(구분표!$F$2:$F$311='2추기금입'!C10)*(구분표!$G$2:$G$311='2추기금입'!A10),0)))</f>
        <v/>
      </c>
      <c r="AK10" s="18"/>
      <c r="AM10" s="29"/>
      <c r="AN10" s="29"/>
      <c r="AO10" s="18"/>
      <c r="AQ10" s="29">
        <f>IF(AG10="",0,SUMIFS('2추일출'!$AE$6:$AE$238,'2추일출'!$AI$6:$AI$238,'2추기금입'!$AG10))</f>
        <v>0</v>
      </c>
      <c r="AR10" s="29" t="str">
        <f>IF(AG10="","",COUNTIFS('2추일출'!$AI$6:$AI$238,AG10))</f>
        <v/>
      </c>
      <c r="AS10" s="18" t="str">
        <f t="shared" ref="AS10:AS12" si="7">IF(AC10=AQ10,"OK","@@")</f>
        <v>OK</v>
      </c>
    </row>
    <row r="11" spans="1:45" ht="50.1" customHeight="1">
      <c r="A11" s="179"/>
      <c r="B11" s="175"/>
      <c r="C11" s="178"/>
      <c r="D11" s="180"/>
      <c r="E11" s="181"/>
      <c r="F11" s="180"/>
      <c r="G11" s="170"/>
      <c r="H11" s="29"/>
      <c r="I11" s="29"/>
      <c r="J11" s="316" t="str">
        <f t="shared" ref="J11" si="8">IF(D11="","",H11-I11)</f>
        <v/>
      </c>
      <c r="K11" s="29"/>
      <c r="L11" s="31"/>
      <c r="M11" s="35">
        <f>H11+K11+L11</f>
        <v>0</v>
      </c>
      <c r="N11" s="338"/>
      <c r="O11" s="190"/>
      <c r="P11" s="339">
        <f>SUM(H11,N11,O11)</f>
        <v>0</v>
      </c>
      <c r="Q11" s="186" t="str">
        <f t="shared" ref="Q11:Q12" si="9">IF(AND((M11=0),(P11&gt;0)),"O",IF(AND((K11&lt;0),(M11-P11&lt;0)),"O","X"))</f>
        <v>X</v>
      </c>
      <c r="R11" s="186"/>
      <c r="S11" s="186"/>
      <c r="T11" s="187"/>
      <c r="U11" s="18"/>
      <c r="W11" s="18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8" t="str">
        <f>IF(SUM($K11:$L11)=SUM($X11:$Y11),"OK","검토")</f>
        <v>OK</v>
      </c>
      <c r="AB11" s="18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8" t="str">
        <f>IF(SUM(N11:O11)=SUM(AC11:AD11),"OK","검토")</f>
        <v>OK</v>
      </c>
      <c r="AG11" s="18" t="str">
        <f>IF(AI11="","",IF(W11="도비","세입없음",CONCATENATE(AI11,"-",COUNTIF($AI$7:AI11,AI11))))</f>
        <v/>
      </c>
      <c r="AI11" s="18" t="str">
        <f t="array" ref="AI11">IF(C11="","",INDEX(구분표!$I$2:$I$311, MATCH(1,(구분표!$E$2:$E$311='2추기금입'!B11)*(구분표!$F$2:$F$311='2추기금입'!C11)*(구분표!$G$2:$G$311='2추기금입'!A11),0)))</f>
        <v/>
      </c>
      <c r="AK11" s="18"/>
      <c r="AM11" s="29">
        <f>IF(AG11="",0,SUMIFS('2추기금출'!$Y$6:$Y$634,'2추기금출'!$AH$6:$AH$634,'2추기금입'!$AG11))</f>
        <v>0</v>
      </c>
      <c r="AN11" s="29" t="str">
        <f>IF(AG11="","",COUNTIFS('2추기금출'!$AH$6:$AH$634,'2추기금입'!AG11))</f>
        <v/>
      </c>
      <c r="AO11" s="18" t="str">
        <f t="shared" ref="AO11:AO12" si="10">IF(X11=AM11,"OK","@@")</f>
        <v>OK</v>
      </c>
      <c r="AQ11" s="29">
        <f>IF(AG11="",0,SUMIFS('2추일출'!$AE$6:$AE$238,'2추일출'!$AI$6:$AI$238,'2추기금입'!$AG11))</f>
        <v>0</v>
      </c>
      <c r="AR11" s="29" t="str">
        <f>IF(AG11="","",COUNTIFS('2추일출'!$AI$6:$AI$238,AG11))</f>
        <v/>
      </c>
      <c r="AS11" s="18" t="str">
        <f t="shared" si="7"/>
        <v>OK</v>
      </c>
    </row>
    <row r="12" spans="1:45" ht="50.1" customHeight="1">
      <c r="A12" s="179"/>
      <c r="B12" s="175"/>
      <c r="C12" s="178"/>
      <c r="D12" s="180"/>
      <c r="E12" s="181"/>
      <c r="F12" s="180"/>
      <c r="G12" s="170"/>
      <c r="H12" s="29"/>
      <c r="I12" s="29"/>
      <c r="J12" s="316" t="str">
        <f>IF(D12="","",H12-I12)</f>
        <v/>
      </c>
      <c r="K12" s="29"/>
      <c r="L12" s="31"/>
      <c r="M12" s="35">
        <f>H12+K12+L12</f>
        <v>0</v>
      </c>
      <c r="N12" s="338"/>
      <c r="O12" s="190"/>
      <c r="P12" s="339">
        <f>SUM(H12,N12,O12)</f>
        <v>0</v>
      </c>
      <c r="Q12" s="186" t="str">
        <f t="shared" si="9"/>
        <v>X</v>
      </c>
      <c r="R12" s="186"/>
      <c r="S12" s="186"/>
      <c r="T12" s="187"/>
      <c r="U12" s="18"/>
      <c r="W12" s="18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8" t="str">
        <f>IF(SUM($K12:$L12)=SUM($X12:$Y12),"OK","검토")</f>
        <v>OK</v>
      </c>
      <c r="AB12" s="18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8" t="str">
        <f>IF(SUM(N12:O12)=SUM(AC12:AD12),"OK","검토")</f>
        <v>OK</v>
      </c>
      <c r="AG12" s="18" t="str">
        <f>IF(AI12="","",IF(W12="도비","세입없음",CONCATENATE(AI12,"-",COUNTIF($AI$7:AI12,AI12))))</f>
        <v/>
      </c>
      <c r="AI12" s="18" t="str">
        <f t="array" ref="AI12">IF(C12="","",INDEX(구분표!$I$2:$I$311, MATCH(1,(구분표!$E$2:$E$311='2추기금입'!B12)*(구분표!$F$2:$F$311='2추기금입'!C12)*(구분표!$G$2:$G$311='2추기금입'!A12),0)))</f>
        <v/>
      </c>
      <c r="AK12" s="18"/>
      <c r="AM12" s="29">
        <f>IF(AG12="",0,SUMIFS('2추기금출'!$Y$6:$Y$634,'2추기금출'!$AH$6:$AH$634,'2추기금입'!$AG12))</f>
        <v>0</v>
      </c>
      <c r="AN12" s="29" t="str">
        <f>IF(AG12="","",COUNTIFS('2추일출'!$AI$6:$AI$238,'2추기금입'!AG12))</f>
        <v/>
      </c>
      <c r="AO12" s="18" t="str">
        <f t="shared" si="10"/>
        <v>OK</v>
      </c>
      <c r="AQ12" s="29">
        <f>IF(AG12="",0,SUMIFS('2추일출'!$AE$6:$AE$238,'2추일출'!$AI$6:$AI$238,'2추기금입'!$AG12))</f>
        <v>0</v>
      </c>
      <c r="AR12" s="29" t="str">
        <f>IF(AG12="","",COUNTIFS('2추일출'!$AI$6:$AI$238,AG12))</f>
        <v/>
      </c>
      <c r="AS12" s="18" t="str">
        <f t="shared" si="7"/>
        <v>OK</v>
      </c>
    </row>
    <row r="13" spans="1:45" ht="50.1" customHeight="1">
      <c r="A13" s="182" t="s">
        <v>592</v>
      </c>
      <c r="B13" s="183"/>
      <c r="C13" s="184"/>
      <c r="D13" s="183"/>
      <c r="E13" s="184"/>
      <c r="F13" s="183"/>
      <c r="G13" s="169"/>
      <c r="H13" s="192">
        <f t="shared" ref="H13:P13" si="11">SUBTOTAL(9,H14:H15)</f>
        <v>0</v>
      </c>
      <c r="I13" s="192">
        <f t="shared" si="11"/>
        <v>0</v>
      </c>
      <c r="J13" s="192">
        <f t="shared" si="11"/>
        <v>0</v>
      </c>
      <c r="K13" s="192">
        <f t="shared" si="11"/>
        <v>0</v>
      </c>
      <c r="L13" s="192">
        <f t="shared" si="11"/>
        <v>0</v>
      </c>
      <c r="M13" s="193">
        <f t="shared" si="11"/>
        <v>0</v>
      </c>
      <c r="N13" s="336">
        <f t="shared" si="11"/>
        <v>0</v>
      </c>
      <c r="O13" s="192">
        <f t="shared" si="11"/>
        <v>0</v>
      </c>
      <c r="P13" s="337">
        <f t="shared" si="11"/>
        <v>0</v>
      </c>
      <c r="Q13" s="189"/>
      <c r="R13" s="189"/>
      <c r="S13" s="189"/>
      <c r="T13" s="185"/>
      <c r="U13" s="18"/>
      <c r="W13" s="18"/>
      <c r="X13" s="29"/>
      <c r="Y13" s="29"/>
      <c r="Z13" s="18"/>
      <c r="AB13" s="18"/>
      <c r="AC13" s="29"/>
      <c r="AD13" s="29"/>
      <c r="AE13" s="18"/>
      <c r="AG13" s="18" t="str">
        <f>IF(AI13="","",IF(W13="도비","세입없음",CONCATENATE(AI13,"-",COUNTIF($AI$7:AI13,AI13))))</f>
        <v/>
      </c>
      <c r="AI13" s="18" t="str">
        <f t="array" ref="AI13">IF(C13="","",INDEX(구분표!$I$2:$I$311, MATCH(1,(구분표!$E$2:$E$311='2추기금입'!B13)*(구분표!$F$2:$F$311='2추기금입'!C13)*(구분표!$G$2:$G$311='2추기금입'!A13),0)))</f>
        <v/>
      </c>
      <c r="AK13" s="18"/>
      <c r="AM13" s="29"/>
      <c r="AN13" s="29"/>
      <c r="AO13" s="18"/>
      <c r="AQ13" s="29">
        <f>IF(AG13="",0,SUMIFS('2추일출'!$AE$6:$AE$238,'2추일출'!$AI$6:$AI$238,'2추기금입'!$AG13))</f>
        <v>0</v>
      </c>
      <c r="AR13" s="29" t="str">
        <f>IF(AG13="","",COUNTIFS('2추일출'!$AI$6:$AI$238,AG13))</f>
        <v/>
      </c>
      <c r="AS13" s="18" t="str">
        <f t="shared" ref="AS13:AS18" si="12">IF(AC13=AQ13,"OK","@@")</f>
        <v>OK</v>
      </c>
    </row>
    <row r="14" spans="1:45" ht="50.1" customHeight="1">
      <c r="A14" s="179"/>
      <c r="B14" s="175"/>
      <c r="C14" s="178"/>
      <c r="D14" s="180"/>
      <c r="E14" s="181"/>
      <c r="F14" s="180"/>
      <c r="G14" s="170"/>
      <c r="H14" s="29"/>
      <c r="I14" s="29"/>
      <c r="J14" s="316" t="str">
        <f t="shared" ref="J14" si="13">IF(D14="","",H14-I14)</f>
        <v/>
      </c>
      <c r="K14" s="29"/>
      <c r="L14" s="31"/>
      <c r="M14" s="35">
        <f>H14+K14+L14</f>
        <v>0</v>
      </c>
      <c r="N14" s="338"/>
      <c r="O14" s="190"/>
      <c r="P14" s="339">
        <f>SUM(H14,N14,O14)</f>
        <v>0</v>
      </c>
      <c r="Q14" s="186" t="str">
        <f t="shared" ref="Q14:Q15" si="14">IF(AND((M14=0),(P14&gt;0)),"O",IF(AND((K14&lt;0),(M14-P14&lt;0)),"O","X"))</f>
        <v>X</v>
      </c>
      <c r="R14" s="186"/>
      <c r="S14" s="186"/>
      <c r="T14" s="187"/>
      <c r="U14" s="18"/>
      <c r="W14" s="18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8" t="str">
        <f>IF(SUM($K14:$L14)=SUM($X14:$Y14),"OK","검토")</f>
        <v>OK</v>
      </c>
      <c r="AB14" s="18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8" t="str">
        <f>IF(SUM(N14:O14)=SUM(AC14:AD14),"OK","검토")</f>
        <v>OK</v>
      </c>
      <c r="AG14" s="18" t="str">
        <f>IF(AI14="","",IF(W14="도비","세입없음",CONCATENATE(AI14,"-",COUNTIF($AI$7:AI14,AI14))))</f>
        <v/>
      </c>
      <c r="AI14" s="18" t="str">
        <f t="array" ref="AI14">IF(C14="","",INDEX(구분표!$I$2:$I$311, MATCH(1,(구분표!$E$2:$E$311='2추기금입'!B14)*(구분표!$F$2:$F$311='2추기금입'!C14)*(구분표!$G$2:$G$311='2추기금입'!A14),0)))</f>
        <v/>
      </c>
      <c r="AK14" s="18"/>
      <c r="AM14" s="29">
        <f>IF(AG14="",0,SUMIFS('2추기금출'!$Y$6:$Y$634,'2추기금출'!$AH$6:$AH$634,'2추기금입'!$AG14))</f>
        <v>0</v>
      </c>
      <c r="AN14" s="29" t="str">
        <f>IF(AG14="","",COUNTIFS('2추기금출'!$AH$6:$AH$634,'2추기금입'!AG14))</f>
        <v/>
      </c>
      <c r="AO14" s="18" t="str">
        <f t="shared" ref="AO14:AO15" si="15">IF(X14=AM14,"OK","@@")</f>
        <v>OK</v>
      </c>
      <c r="AQ14" s="29">
        <f>IF(AG14="",0,SUMIFS('2추일출'!$AE$6:$AE$238,'2추일출'!$AI$6:$AI$238,'2추기금입'!$AG14))</f>
        <v>0</v>
      </c>
      <c r="AR14" s="29" t="str">
        <f>IF(AG14="","",COUNTIFS('2추일출'!$AI$6:$AI$238,AG14))</f>
        <v/>
      </c>
      <c r="AS14" s="18" t="str">
        <f t="shared" si="12"/>
        <v>OK</v>
      </c>
    </row>
    <row r="15" spans="1:45" ht="50.1" customHeight="1">
      <c r="A15" s="179"/>
      <c r="B15" s="175"/>
      <c r="C15" s="178"/>
      <c r="D15" s="180"/>
      <c r="E15" s="181"/>
      <c r="F15" s="180"/>
      <c r="G15" s="170"/>
      <c r="H15" s="29"/>
      <c r="I15" s="29"/>
      <c r="J15" s="316" t="str">
        <f>IF(D15="","",H15-I15)</f>
        <v/>
      </c>
      <c r="K15" s="29"/>
      <c r="L15" s="31"/>
      <c r="M15" s="35">
        <f>H15+K15+L15</f>
        <v>0</v>
      </c>
      <c r="N15" s="338"/>
      <c r="O15" s="190"/>
      <c r="P15" s="339">
        <f>SUM(H15,N15,O15)</f>
        <v>0</v>
      </c>
      <c r="Q15" s="186" t="str">
        <f t="shared" si="14"/>
        <v>X</v>
      </c>
      <c r="R15" s="186"/>
      <c r="S15" s="186"/>
      <c r="T15" s="187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MATCH(1,(구분표!$E$2:$E$311='2추기금입'!B15)*(구분표!$F$2:$F$311='2추기금입'!C15)*(구분표!$G$2:$G$311='2추기금입'!A15),0)))</f>
        <v/>
      </c>
      <c r="AK15" s="18"/>
      <c r="AM15" s="29">
        <f>IF(AG15="",0,SUMIFS('2추기금출'!$Y$6:$Y$634,'2추기금출'!$AH$6:$AH$634,'2추기금입'!$AG15))</f>
        <v>0</v>
      </c>
      <c r="AN15" s="29" t="str">
        <f>IF(AG15="","",COUNTIFS('2추일출'!$AI$6:$AI$238,'2추기금입'!AG15))</f>
        <v/>
      </c>
      <c r="AO15" s="18" t="str">
        <f t="shared" si="15"/>
        <v>OK</v>
      </c>
      <c r="AQ15" s="29">
        <f>IF(AG15="",0,SUMIFS('2추일출'!$AE$6:$AE$238,'2추일출'!$AI$6:$AI$238,'2추기금입'!$AG15))</f>
        <v>0</v>
      </c>
      <c r="AR15" s="29" t="str">
        <f>IF(AG15="","",COUNTIFS('2추일출'!$AI$6:$AI$238,AG15))</f>
        <v/>
      </c>
      <c r="AS15" s="18" t="str">
        <f t="shared" si="12"/>
        <v>OK</v>
      </c>
    </row>
    <row r="16" spans="1:45" ht="50.1" customHeight="1">
      <c r="A16" s="182" t="s">
        <v>592</v>
      </c>
      <c r="B16" s="183"/>
      <c r="C16" s="184"/>
      <c r="D16" s="183"/>
      <c r="E16" s="184"/>
      <c r="F16" s="183"/>
      <c r="G16" s="169"/>
      <c r="H16" s="192">
        <f t="shared" ref="H16:P16" si="16">SUBTOTAL(9,H17:H18)</f>
        <v>0</v>
      </c>
      <c r="I16" s="192">
        <f t="shared" si="16"/>
        <v>0</v>
      </c>
      <c r="J16" s="192">
        <f t="shared" si="16"/>
        <v>0</v>
      </c>
      <c r="K16" s="192">
        <f t="shared" si="16"/>
        <v>0</v>
      </c>
      <c r="L16" s="192">
        <f t="shared" si="16"/>
        <v>0</v>
      </c>
      <c r="M16" s="193">
        <f t="shared" si="16"/>
        <v>0</v>
      </c>
      <c r="N16" s="336">
        <f t="shared" si="16"/>
        <v>0</v>
      </c>
      <c r="O16" s="192">
        <f t="shared" si="16"/>
        <v>0</v>
      </c>
      <c r="P16" s="337">
        <f t="shared" si="16"/>
        <v>0</v>
      </c>
      <c r="Q16" s="189"/>
      <c r="R16" s="189"/>
      <c r="S16" s="189"/>
      <c r="T16" s="185"/>
      <c r="U16" s="18"/>
      <c r="W16" s="18"/>
      <c r="X16" s="29"/>
      <c r="Y16" s="29"/>
      <c r="Z16" s="18"/>
      <c r="AB16" s="18"/>
      <c r="AC16" s="29"/>
      <c r="AD16" s="29"/>
      <c r="AE16" s="18"/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MATCH(1,(구분표!$E$2:$E$311='2추기금입'!B16)*(구분표!$F$2:$F$311='2추기금입'!C16)*(구분표!$G$2:$G$311='2추기금입'!A16),0)))</f>
        <v/>
      </c>
      <c r="AK16" s="18"/>
      <c r="AM16" s="29"/>
      <c r="AN16" s="29"/>
      <c r="AO16" s="18"/>
      <c r="AQ16" s="29">
        <f>IF(AG16="",0,SUMIFS('2추일출'!$AE$6:$AE$238,'2추일출'!$AI$6:$AI$238,'2추기금입'!$AG16))</f>
        <v>0</v>
      </c>
      <c r="AR16" s="29" t="str">
        <f>IF(AG16="","",COUNTIFS('2추일출'!$AI$6:$AI$238,AG16))</f>
        <v/>
      </c>
      <c r="AS16" s="18" t="str">
        <f t="shared" si="12"/>
        <v>OK</v>
      </c>
    </row>
    <row r="17" spans="1:45" ht="50.1" customHeight="1">
      <c r="A17" s="179"/>
      <c r="B17" s="175"/>
      <c r="C17" s="178"/>
      <c r="D17" s="180"/>
      <c r="E17" s="181"/>
      <c r="F17" s="180"/>
      <c r="G17" s="170"/>
      <c r="H17" s="29"/>
      <c r="I17" s="29"/>
      <c r="J17" s="316" t="str">
        <f t="shared" ref="J17:J18" si="17">IF(D17="","",H17-I17)</f>
        <v/>
      </c>
      <c r="K17" s="29"/>
      <c r="L17" s="31"/>
      <c r="M17" s="35">
        <f>H17+K17+L17</f>
        <v>0</v>
      </c>
      <c r="N17" s="338"/>
      <c r="O17" s="190"/>
      <c r="P17" s="339">
        <f>SUM(H17,N17,O17)</f>
        <v>0</v>
      </c>
      <c r="Q17" s="186" t="str">
        <f t="shared" ref="Q17:Q18" si="18">IF(AND((M17=0),(P17&gt;0)),"O",IF(AND((K17&lt;0),(M17-P17&lt;0)),"O","X"))</f>
        <v>X</v>
      </c>
      <c r="R17" s="186"/>
      <c r="S17" s="186"/>
      <c r="T17" s="187"/>
      <c r="U17" s="18"/>
      <c r="W17" s="18"/>
      <c r="X17" s="29">
        <v>0</v>
      </c>
      <c r="Y17" s="29">
        <v>0</v>
      </c>
      <c r="Z17" s="18" t="str">
        <f>IF(SUM($K17:$L17)=SUM($X17:$Y17),"OK","검토")</f>
        <v>OK</v>
      </c>
      <c r="AB17" s="18"/>
      <c r="AC17" s="29">
        <f>IF($W17&lt;&gt;"도비",IF($U17="국도비","직접입력",SUM($N17:$O17)),)</f>
        <v>0</v>
      </c>
      <c r="AD17" s="29">
        <f>IF($W17="도비",SUM(N17:O17),IF($U17="국도비","직접입력",SUM(N17:O17)-AC17))</f>
        <v>0</v>
      </c>
      <c r="AE17" s="18" t="str">
        <f>IF(SUM(N17:O17)=SUM(AC17:AD17),"OK","검토")</f>
        <v>OK</v>
      </c>
      <c r="AG17" s="18" t="str">
        <f>IF(AI17="","",IF(W17="도비","세입없음",CONCATENATE(AI17,"-",COUNTIF($AI$7:AI17,AI17))))</f>
        <v/>
      </c>
      <c r="AI17" s="18" t="str">
        <f t="array" ref="AI17">IF(C17="","",INDEX(구분표!$I$2:$I$311, MATCH(1,(구분표!$E$2:$E$311='2추기금입'!B17)*(구분표!$F$2:$F$311='2추기금입'!C17)*(구분표!$G$2:$G$311='2추기금입'!A17),0)))</f>
        <v/>
      </c>
      <c r="AK17" s="18"/>
      <c r="AM17" s="29">
        <f>IF(AG17="",0,SUMIFS('2추기금출'!$Y$6:$Y$634,'2추기금출'!$AH$6:$AH$634,'2추기금입'!$AG17))</f>
        <v>0</v>
      </c>
      <c r="AN17" s="29" t="str">
        <f>IF(AG17="","",COUNTIFS('2추기금출'!$AH$6:$AH$634,'2추기금입'!AG17))</f>
        <v/>
      </c>
      <c r="AO17" s="18" t="str">
        <f t="shared" ref="AO17:AO18" si="19">IF(X17=AM17,"OK","@@")</f>
        <v>OK</v>
      </c>
      <c r="AQ17" s="29">
        <f>IF(AG17="",0,SUMIFS('2추일출'!$AE$6:$AE$238,'2추일출'!$AI$6:$AI$238,'2추기금입'!$AG17))</f>
        <v>0</v>
      </c>
      <c r="AR17" s="29" t="str">
        <f>IF(AG17="","",COUNTIFS('2추일출'!$AI$6:$AI$238,AG17))</f>
        <v/>
      </c>
      <c r="AS17" s="18" t="str">
        <f t="shared" si="12"/>
        <v>OK</v>
      </c>
    </row>
    <row r="18" spans="1:45" ht="50.1" customHeight="1">
      <c r="A18" s="179"/>
      <c r="B18" s="175"/>
      <c r="C18" s="178"/>
      <c r="D18" s="180"/>
      <c r="E18" s="181"/>
      <c r="F18" s="180"/>
      <c r="G18" s="180"/>
      <c r="H18" s="29"/>
      <c r="I18" s="29"/>
      <c r="J18" s="316" t="str">
        <f t="shared" si="17"/>
        <v/>
      </c>
      <c r="K18" s="29"/>
      <c r="L18" s="31"/>
      <c r="M18" s="35">
        <f>H18+K18+L18</f>
        <v>0</v>
      </c>
      <c r="N18" s="338"/>
      <c r="O18" s="190"/>
      <c r="P18" s="339">
        <f>SUM(H18,N18,O18)</f>
        <v>0</v>
      </c>
      <c r="Q18" s="186" t="str">
        <f t="shared" si="18"/>
        <v>X</v>
      </c>
      <c r="R18" s="186"/>
      <c r="S18" s="186"/>
      <c r="T18" s="187"/>
      <c r="U18" s="18"/>
      <c r="W18" s="18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8" t="str">
        <f>IF(SUM($K18:$L18)=SUM($X18:$Y18),"OK","검토")</f>
        <v>OK</v>
      </c>
      <c r="AB18" s="18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8" t="str">
        <f>IF(SUM(N18:O18)=SUM(AC18:AD18),"OK","검토")</f>
        <v>OK</v>
      </c>
      <c r="AG18" s="18" t="str">
        <f>IF(AI18="","",IF(W18="도비","세입없음",CONCATENATE(AI18,"-",COUNTIF($AI$7:AI18,AI18))))</f>
        <v/>
      </c>
      <c r="AI18" s="18" t="str">
        <f t="array" ref="AI18">IF(C18="","",INDEX(구분표!$I$2:$I$311, MATCH(1,(구분표!$E$2:$E$311='2추기금입'!B18)*(구분표!$F$2:$F$311='2추기금입'!C18)*(구분표!$G$2:$G$311='2추기금입'!A18),0)))</f>
        <v/>
      </c>
      <c r="AK18" s="18"/>
      <c r="AM18" s="29">
        <f>IF(AG18="",0,SUMIFS('2추기금출'!$Y$6:$Y$634,'2추기금출'!$AH$6:$AH$634,'2추기금입'!$AG18))</f>
        <v>0</v>
      </c>
      <c r="AN18" s="29" t="str">
        <f>IF(AG18="","",COUNTIFS('2추일출'!$AI$6:$AI$238,'2추기금입'!AG18))</f>
        <v/>
      </c>
      <c r="AO18" s="18" t="str">
        <f t="shared" si="19"/>
        <v>OK</v>
      </c>
      <c r="AQ18" s="29">
        <f>IF(AG18="",0,SUMIFS('2추일출'!$AE$6:$AE$238,'2추일출'!$AI$6:$AI$238,'2추기금입'!$AG18))</f>
        <v>0</v>
      </c>
      <c r="AR18" s="29" t="str">
        <f>IF(AG18="","",COUNTIFS('2추일출'!$AI$6:$AI$238,AG18))</f>
        <v/>
      </c>
      <c r="AS18" s="18" t="str">
        <f t="shared" si="12"/>
        <v>OK</v>
      </c>
    </row>
    <row r="19" spans="1:45" s="174" customFormat="1" ht="50.1" customHeight="1">
      <c r="A19" s="182" t="s">
        <v>592</v>
      </c>
      <c r="B19" s="183"/>
      <c r="C19" s="184"/>
      <c r="D19" s="183"/>
      <c r="E19" s="184"/>
      <c r="F19" s="183"/>
      <c r="G19" s="169"/>
      <c r="H19" s="192">
        <f t="shared" ref="H19:P19" si="20">SUBTOTAL(9,H20:H21)</f>
        <v>0</v>
      </c>
      <c r="I19" s="192">
        <f t="shared" si="20"/>
        <v>0</v>
      </c>
      <c r="J19" s="192">
        <f t="shared" si="20"/>
        <v>0</v>
      </c>
      <c r="K19" s="192">
        <f t="shared" si="20"/>
        <v>0</v>
      </c>
      <c r="L19" s="192">
        <f t="shared" si="20"/>
        <v>0</v>
      </c>
      <c r="M19" s="193">
        <f t="shared" si="20"/>
        <v>0</v>
      </c>
      <c r="N19" s="336">
        <f t="shared" si="20"/>
        <v>0</v>
      </c>
      <c r="O19" s="192">
        <f t="shared" si="20"/>
        <v>0</v>
      </c>
      <c r="P19" s="337">
        <f t="shared" si="20"/>
        <v>0</v>
      </c>
      <c r="Q19" s="189"/>
      <c r="R19" s="189"/>
      <c r="S19" s="189"/>
      <c r="T19" s="185"/>
      <c r="U19" s="176"/>
      <c r="W19" s="176"/>
      <c r="X19" s="29"/>
      <c r="Y19" s="29"/>
      <c r="Z19" s="176"/>
      <c r="AB19" s="176"/>
      <c r="AC19" s="29"/>
      <c r="AD19" s="29"/>
      <c r="AE19" s="176"/>
      <c r="AG19" s="176" t="str">
        <f>IF(AI19="","",IF(W19="도비","세입없음",CONCATENATE(AI19,"-",COUNTIF($AI$7:AI19,AI19))))</f>
        <v/>
      </c>
      <c r="AI19" s="176" t="str">
        <f t="array" ref="AI19">IF(C19="","",INDEX(구분표!$I$2:$I$311, MATCH(1,(구분표!$E$2:$E$311='2추기금입'!B19)*(구분표!$F$2:$F$311='2추기금입'!C19)*(구분표!$G$2:$G$311='2추기금입'!A19),0)))</f>
        <v/>
      </c>
      <c r="AK19" s="176"/>
      <c r="AM19" s="29"/>
      <c r="AN19" s="29"/>
      <c r="AO19" s="176"/>
      <c r="AQ19" s="29">
        <f>IF(AG19="",0,SUMIFS('2추일출'!$AE$6:$AE$238,'2추일출'!$AI$6:$AI$238,'2추기금입'!$AG19))</f>
        <v>0</v>
      </c>
      <c r="AR19" s="29" t="str">
        <f>IF(AG19="","",COUNTIFS('2추일출'!$AI$6:$AI$238,AG19))</f>
        <v/>
      </c>
      <c r="AS19" s="176" t="str">
        <f t="shared" ref="AS19:AS21" si="21">IF(AC19=AQ19,"OK","@@")</f>
        <v>OK</v>
      </c>
    </row>
    <row r="20" spans="1:45" s="174" customFormat="1" ht="50.1" customHeight="1">
      <c r="A20" s="179"/>
      <c r="B20" s="175"/>
      <c r="C20" s="178"/>
      <c r="D20" s="180"/>
      <c r="E20" s="181"/>
      <c r="F20" s="180"/>
      <c r="G20" s="168"/>
      <c r="H20" s="29"/>
      <c r="I20" s="29"/>
      <c r="J20" s="316" t="str">
        <f t="shared" ref="J20:J21" si="22">IF(D20="","",H20-I20)</f>
        <v/>
      </c>
      <c r="K20" s="29"/>
      <c r="L20" s="31"/>
      <c r="M20" s="35">
        <f>H20+K20+L20</f>
        <v>0</v>
      </c>
      <c r="N20" s="338"/>
      <c r="O20" s="190"/>
      <c r="P20" s="339">
        <f>SUM(H20,N20,O20)</f>
        <v>0</v>
      </c>
      <c r="Q20" s="186" t="str">
        <f t="shared" ref="Q20:Q21" si="23">IF(AND((M20=0),(P20&gt;0)),"O",IF(AND((K20&lt;0),(M20-P20&lt;0)),"O","X"))</f>
        <v>X</v>
      </c>
      <c r="R20" s="186"/>
      <c r="S20" s="186"/>
      <c r="T20" s="187"/>
      <c r="U20" s="176"/>
      <c r="W20" s="176"/>
      <c r="X20" s="29">
        <v>0</v>
      </c>
      <c r="Y20" s="29">
        <v>0</v>
      </c>
      <c r="Z20" s="176" t="str">
        <f>IF(SUM($K20:$L20)=SUM($X20:$Y20),"OK","검토")</f>
        <v>OK</v>
      </c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G20" s="176" t="str">
        <f>IF(AI20="","",IF(W20="도비","세입없음",CONCATENATE(AI20,"-",COUNTIF($AI$7:AI20,AI20))))</f>
        <v/>
      </c>
      <c r="AI20" s="176" t="str">
        <f t="array" ref="AI20">IF(C20="","",INDEX(구분표!$I$2:$I$311, MATCH(1,(구분표!$E$2:$E$311='2추기금입'!B20)*(구분표!$F$2:$F$311='2추기금입'!C20)*(구분표!$G$2:$G$311='2추기금입'!A20),0)))</f>
        <v/>
      </c>
      <c r="AK20" s="176"/>
      <c r="AM20" s="29">
        <f>IF(AG20="",0,SUMIFS('2추기금출'!$Y$6:$Y$634,'2추기금출'!$AH$6:$AH$634,'2추기금입'!$AG20))</f>
        <v>0</v>
      </c>
      <c r="AN20" s="29" t="str">
        <f>IF(AG20="","",COUNTIFS('2추기금출'!$AH$6:$AH$634,'2추기금입'!AG20))</f>
        <v/>
      </c>
      <c r="AO20" s="176" t="str">
        <f t="shared" ref="AO20:AO21" si="24">IF(X20=AM20,"OK","@@")</f>
        <v>OK</v>
      </c>
      <c r="AQ20" s="29">
        <f>IF(AG20="",0,SUMIFS('2추일출'!$AE$6:$AE$238,'2추일출'!$AI$6:$AI$238,'2추기금입'!$AG20))</f>
        <v>0</v>
      </c>
      <c r="AR20" s="29" t="str">
        <f>IF(AG20="","",COUNTIFS('2추일출'!$AI$6:$AI$238,AG20))</f>
        <v/>
      </c>
      <c r="AS20" s="176" t="str">
        <f t="shared" si="21"/>
        <v>OK</v>
      </c>
    </row>
    <row r="21" spans="1:45" s="174" customFormat="1" ht="50.1" customHeight="1" thickBot="1">
      <c r="A21" s="179"/>
      <c r="B21" s="175"/>
      <c r="C21" s="178"/>
      <c r="D21" s="180"/>
      <c r="E21" s="181"/>
      <c r="F21" s="180"/>
      <c r="G21" s="180"/>
      <c r="H21" s="29"/>
      <c r="I21" s="29"/>
      <c r="J21" s="316" t="str">
        <f t="shared" si="22"/>
        <v/>
      </c>
      <c r="K21" s="29"/>
      <c r="L21" s="31"/>
      <c r="M21" s="35">
        <f>H21+K21+L21</f>
        <v>0</v>
      </c>
      <c r="N21" s="341"/>
      <c r="O21" s="342"/>
      <c r="P21" s="343">
        <f>SUM(H21,N21,O21)</f>
        <v>0</v>
      </c>
      <c r="Q21" s="186" t="str">
        <f t="shared" si="23"/>
        <v>X</v>
      </c>
      <c r="R21" s="186"/>
      <c r="S21" s="186"/>
      <c r="T21" s="187"/>
      <c r="U21" s="176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G21" s="176" t="str">
        <f>IF(AI21="","",IF(W21="도비","세입없음",CONCATENATE(AI21,"-",COUNTIF($AI$7:AI21,AI21))))</f>
        <v/>
      </c>
      <c r="AI21" s="176" t="str">
        <f t="array" ref="AI21">IF(C21="","",INDEX(구분표!$I$2:$I$311, MATCH(1,(구분표!$E$2:$E$311='2추기금입'!B21)*(구분표!$F$2:$F$311='2추기금입'!C21)*(구분표!$G$2:$G$311='2추기금입'!A21),0)))</f>
        <v/>
      </c>
      <c r="AK21" s="176"/>
      <c r="AM21" s="29">
        <f>IF(AG21="",0,SUMIFS('2추기금출'!$Y$6:$Y$634,'2추기금출'!$AH$6:$AH$634,'2추기금입'!$AG21))</f>
        <v>0</v>
      </c>
      <c r="AN21" s="29" t="str">
        <f>IF(AG21="","",COUNTIFS('2추일출'!$AI$6:$AI$238,'2추기금입'!AG21))</f>
        <v/>
      </c>
      <c r="AO21" s="176" t="str">
        <f t="shared" si="24"/>
        <v>OK</v>
      </c>
      <c r="AQ21" s="29">
        <f>IF(AG21="",0,SUMIFS('2추일출'!$AE$6:$AE$238,'2추일출'!$AI$6:$AI$238,'2추기금입'!$AG21))</f>
        <v>0</v>
      </c>
      <c r="AR21" s="29" t="str">
        <f>IF(AG21="","",COUNTIFS('2추일출'!$AI$6:$AI$238,AG21))</f>
        <v/>
      </c>
      <c r="AS21" s="176" t="str">
        <f t="shared" si="21"/>
        <v>OK</v>
      </c>
    </row>
  </sheetData>
  <sheetProtection formatCells="0" autoFilter="0"/>
  <autoFilter ref="A6:AS21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2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J6" sqref="J6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74" customWidth="1"/>
    <col min="19" max="19" width="17" style="174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435</v>
      </c>
      <c r="O2" s="257">
        <f>P2-'2추기금입'!P2</f>
        <v>0</v>
      </c>
      <c r="P2" s="258">
        <f>P6-J6</f>
        <v>0</v>
      </c>
      <c r="X2" s="36" t="s">
        <v>446</v>
      </c>
      <c r="AC2" s="36" t="s">
        <v>446</v>
      </c>
    </row>
    <row r="3" spans="1:40" ht="20.25" customHeight="1" thickBot="1">
      <c r="J3" s="166">
        <f t="shared" ref="J3:P3" si="0">SUM(J7:J993)/2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IF(X6='2추기금입'!X6,"OK","@@")</f>
        <v>OK</v>
      </c>
      <c r="Y3" s="40" t="str">
        <f>IF(Y6='2추기금입'!Y6,"OK","@@")</f>
        <v>OK</v>
      </c>
      <c r="Z3" s="40" t="str">
        <f>IF(COUNTIF(Z6:Z31,"검토")&gt;0,"@@","OK")</f>
        <v>OK</v>
      </c>
      <c r="AC3" s="40" t="str">
        <f>IF(AC6='2추기금입'!AC6,"OK","@@")</f>
        <v>OK</v>
      </c>
      <c r="AD3" s="164">
        <f>N6+O6-AC6-AD6</f>
        <v>0</v>
      </c>
      <c r="AE3" s="40" t="str">
        <f>IF(COUNTIF(AE6:AE31,"검토")&gt;0,"@@","OK")</f>
        <v>OK</v>
      </c>
    </row>
    <row r="4" spans="1:40" s="282" customFormat="1" ht="30" customHeight="1">
      <c r="A4" s="502" t="s">
        <v>410</v>
      </c>
      <c r="B4" s="505" t="s">
        <v>411</v>
      </c>
      <c r="C4" s="492" t="s">
        <v>412</v>
      </c>
      <c r="D4" s="493" t="s">
        <v>418</v>
      </c>
      <c r="E4" s="494" t="s">
        <v>575</v>
      </c>
      <c r="F4" s="495" t="s">
        <v>574</v>
      </c>
      <c r="G4" s="489" t="s">
        <v>572</v>
      </c>
      <c r="H4" s="464" t="s">
        <v>629</v>
      </c>
      <c r="I4" s="466" t="s">
        <v>613</v>
      </c>
      <c r="J4" s="428" t="s">
        <v>630</v>
      </c>
      <c r="K4" s="439" t="s">
        <v>614</v>
      </c>
      <c r="L4" s="440"/>
      <c r="M4" s="441" t="s">
        <v>619</v>
      </c>
      <c r="N4" s="458" t="s">
        <v>615</v>
      </c>
      <c r="O4" s="459"/>
      <c r="P4" s="449" t="s">
        <v>620</v>
      </c>
      <c r="Q4" s="497" t="s">
        <v>417</v>
      </c>
      <c r="R4" s="422" t="s">
        <v>616</v>
      </c>
      <c r="S4" s="422" t="s">
        <v>617</v>
      </c>
      <c r="T4" s="455" t="s">
        <v>416</v>
      </c>
      <c r="U4" s="483" t="s">
        <v>420</v>
      </c>
      <c r="V4" s="281"/>
      <c r="W4" s="484" t="s">
        <v>421</v>
      </c>
      <c r="X4" s="485" t="s">
        <v>422</v>
      </c>
      <c r="Y4" s="485"/>
      <c r="Z4" s="485"/>
      <c r="AB4" s="486" t="s">
        <v>421</v>
      </c>
      <c r="AC4" s="507" t="s">
        <v>426</v>
      </c>
      <c r="AD4" s="507"/>
      <c r="AE4" s="507"/>
      <c r="AG4" s="484" t="s">
        <v>427</v>
      </c>
      <c r="AI4" s="498" t="s">
        <v>447</v>
      </c>
      <c r="AJ4" s="500" t="s">
        <v>448</v>
      </c>
      <c r="AL4" s="488" t="s">
        <v>428</v>
      </c>
      <c r="AN4" s="488" t="s">
        <v>429</v>
      </c>
    </row>
    <row r="5" spans="1:40" s="282" customFormat="1" ht="18" customHeight="1">
      <c r="A5" s="503"/>
      <c r="B5" s="506"/>
      <c r="C5" s="474"/>
      <c r="D5" s="468"/>
      <c r="E5" s="477"/>
      <c r="F5" s="496"/>
      <c r="G5" s="468"/>
      <c r="H5" s="465"/>
      <c r="I5" s="467"/>
      <c r="J5" s="429"/>
      <c r="K5" s="318" t="s">
        <v>414</v>
      </c>
      <c r="L5" s="318" t="s">
        <v>415</v>
      </c>
      <c r="M5" s="442"/>
      <c r="N5" s="333" t="s">
        <v>414</v>
      </c>
      <c r="O5" s="314" t="s">
        <v>415</v>
      </c>
      <c r="P5" s="450"/>
      <c r="Q5" s="481"/>
      <c r="R5" s="487"/>
      <c r="S5" s="487"/>
      <c r="T5" s="415"/>
      <c r="U5" s="484"/>
      <c r="V5" s="281"/>
      <c r="W5" s="484"/>
      <c r="X5" s="284" t="s">
        <v>423</v>
      </c>
      <c r="Y5" s="284" t="s">
        <v>424</v>
      </c>
      <c r="Z5" s="284" t="s">
        <v>425</v>
      </c>
      <c r="AB5" s="486"/>
      <c r="AC5" s="283" t="s">
        <v>423</v>
      </c>
      <c r="AD5" s="283" t="s">
        <v>424</v>
      </c>
      <c r="AE5" s="283" t="s">
        <v>425</v>
      </c>
      <c r="AG5" s="484"/>
      <c r="AI5" s="499"/>
      <c r="AJ5" s="501"/>
      <c r="AL5" s="486"/>
      <c r="AN5" s="486"/>
    </row>
    <row r="6" spans="1:40" ht="50.1" customHeight="1">
      <c r="A6" s="301" t="s">
        <v>434</v>
      </c>
      <c r="B6" s="302"/>
      <c r="C6" s="302"/>
      <c r="D6" s="302"/>
      <c r="E6" s="309"/>
      <c r="F6" s="302"/>
      <c r="G6" s="311"/>
      <c r="H6" s="305">
        <f t="shared" ref="H6:P6" si="1">SUBTOTAL(9,H7:H31)</f>
        <v>0</v>
      </c>
      <c r="I6" s="305">
        <f t="shared" si="1"/>
        <v>0</v>
      </c>
      <c r="J6" s="305">
        <f t="shared" si="1"/>
        <v>0</v>
      </c>
      <c r="K6" s="305">
        <f t="shared" si="1"/>
        <v>0</v>
      </c>
      <c r="L6" s="305">
        <f t="shared" si="1"/>
        <v>0</v>
      </c>
      <c r="M6" s="306">
        <f t="shared" si="1"/>
        <v>0</v>
      </c>
      <c r="N6" s="334">
        <f t="shared" si="1"/>
        <v>0</v>
      </c>
      <c r="O6" s="305">
        <f t="shared" si="1"/>
        <v>0</v>
      </c>
      <c r="P6" s="335">
        <f t="shared" si="1"/>
        <v>0</v>
      </c>
      <c r="Q6" s="308"/>
      <c r="R6" s="308"/>
      <c r="S6" s="308"/>
      <c r="T6" s="302"/>
      <c r="U6" s="17"/>
      <c r="W6" s="17"/>
      <c r="X6" s="28">
        <f>SUBTOTAL(9,X7:X31)</f>
        <v>0</v>
      </c>
      <c r="Y6" s="28">
        <f>SUBTOTAL(9,Y7:Y31)</f>
        <v>0</v>
      </c>
      <c r="Z6" s="18" t="str">
        <f>IF(SUM($K6:$L6)=SUM($X6:$Y6),"OK","검토")</f>
        <v>OK</v>
      </c>
      <c r="AB6" s="17"/>
      <c r="AC6" s="28">
        <f>SUBTOTAL(9,AC7:AC31)</f>
        <v>0</v>
      </c>
      <c r="AD6" s="28">
        <f>SUBTOTAL(9,AD7:AD31)</f>
        <v>0</v>
      </c>
      <c r="AE6" s="18" t="str">
        <f>IF(SUM($K6:$L6)=SUM($X6:$Y6),"OK","검토")</f>
        <v>OK</v>
      </c>
      <c r="AG6" s="17"/>
      <c r="AI6" s="15"/>
      <c r="AJ6" s="19"/>
      <c r="AL6" s="17"/>
      <c r="AN6" s="17"/>
    </row>
    <row r="7" spans="1:40" ht="50.1" customHeight="1">
      <c r="A7" s="182" t="s">
        <v>592</v>
      </c>
      <c r="B7" s="183"/>
      <c r="C7" s="184"/>
      <c r="D7" s="183"/>
      <c r="E7" s="184"/>
      <c r="F7" s="183"/>
      <c r="G7" s="172"/>
      <c r="H7" s="192">
        <f t="shared" ref="H7:P7" si="2">SUBTOTAL(9,H8:H11)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36">
        <f t="shared" si="2"/>
        <v>0</v>
      </c>
      <c r="O7" s="192">
        <f t="shared" si="2"/>
        <v>0</v>
      </c>
      <c r="P7" s="337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5"/>
      <c r="AJ7" s="41"/>
      <c r="AL7" s="18"/>
      <c r="AN7" s="18"/>
    </row>
    <row r="8" spans="1:40" ht="50.1" customHeight="1">
      <c r="A8" s="325"/>
      <c r="B8" s="326"/>
      <c r="C8" s="320"/>
      <c r="D8" s="180"/>
      <c r="E8" s="155"/>
      <c r="F8" s="154"/>
      <c r="G8" s="173"/>
      <c r="H8" s="29"/>
      <c r="I8" s="29"/>
      <c r="J8" s="315">
        <f>H8-I8</f>
        <v>0</v>
      </c>
      <c r="K8" s="29"/>
      <c r="L8" s="31"/>
      <c r="M8" s="35">
        <f>H8+K8+L8</f>
        <v>0</v>
      </c>
      <c r="N8" s="338"/>
      <c r="O8" s="190"/>
      <c r="P8" s="339">
        <f t="shared" ref="P8:P11" si="3">H8+N8+O8</f>
        <v>0</v>
      </c>
      <c r="Q8" s="186" t="str">
        <f t="shared" ref="Q8:Q11" si="4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 t="shared" ref="AG8:AG16" si="5">IF(W8="","",IF(W8="도비","세입없음","직접입력"))</f>
        <v/>
      </c>
      <c r="AI8" s="15" t="str">
        <f>IF(AG8="","",COUNTIF($AG$7:$AG$31,AG8))</f>
        <v/>
      </c>
      <c r="AJ8" s="41" t="str">
        <f t="shared" ref="AJ8:AJ11" si="6">IF(W8="","",IF(AND(W8="도비",AG8="세입없음"),"OK",IF(AND(W8&lt;&gt;"도비",AG8&lt;&gt;""),"OK","@@")))</f>
        <v/>
      </c>
      <c r="AL8" s="18" t="str">
        <f t="array" ref="AL8">IF(C8="","",INDEX(구분표!$I$2:$I$311, MATCH(1,(구분표!$E$2:$E$311='2추기금출'!B8)*(구분표!$F$2:$F$311='2추기금출'!C8)*(구분표!$G$2:$G$311='2추기금출'!A8),0)))</f>
        <v/>
      </c>
      <c r="AN8" s="18"/>
    </row>
    <row r="9" spans="1:40" s="174" customFormat="1" ht="50.1" customHeight="1">
      <c r="A9" s="325"/>
      <c r="B9" s="326"/>
      <c r="C9" s="320"/>
      <c r="D9" s="180"/>
      <c r="E9" s="155"/>
      <c r="F9" s="154"/>
      <c r="G9" s="173"/>
      <c r="H9" s="29"/>
      <c r="I9" s="29"/>
      <c r="J9" s="315">
        <f t="shared" ref="J9:J11" si="7">H9-I9</f>
        <v>0</v>
      </c>
      <c r="K9" s="29"/>
      <c r="L9" s="31"/>
      <c r="M9" s="35">
        <f>H9+K9+L9</f>
        <v>0</v>
      </c>
      <c r="N9" s="338"/>
      <c r="O9" s="190"/>
      <c r="P9" s="339">
        <f t="shared" si="3"/>
        <v>0</v>
      </c>
      <c r="Q9" s="186" t="str">
        <f t="shared" ref="Q9" si="8">IF(AND((M9=0),(P9&gt;0)),"O",IF(AND((K9&lt;0),(M9-P9&lt;0)),"O","X"))</f>
        <v>X</v>
      </c>
      <c r="R9" s="186"/>
      <c r="S9" s="186"/>
      <c r="T9" s="187"/>
      <c r="U9" s="176"/>
      <c r="W9" s="176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76" t="str">
        <f>IF(SUM($K9:$L9)=SUM($X9:$Y9),"OK","검토")</f>
        <v>OK</v>
      </c>
      <c r="AB9" s="176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76" t="str">
        <f>IF(SUM(N9:O9)=SUM(AC9:AD9),"OK","검토")</f>
        <v>OK</v>
      </c>
      <c r="AG9" s="176" t="str">
        <f t="shared" ref="AG9" si="9">IF(W9="","",IF(W9="도비","세입없음","직접입력"))</f>
        <v/>
      </c>
      <c r="AI9" s="175" t="str">
        <f>IF(AG9="","",COUNTIF($AG$7:$AG$31,AG9))</f>
        <v/>
      </c>
      <c r="AJ9" s="186" t="str">
        <f t="shared" ref="AJ9" si="10">IF(W9="","",IF(AND(W9="도비",AG9="세입없음"),"OK",IF(AND(W9&lt;&gt;"도비",AG9&lt;&gt;""),"OK","@@")))</f>
        <v/>
      </c>
      <c r="AL9" s="176" t="str">
        <f t="array" ref="AL9">IF(C9="","",INDEX(구분표!$I$2:$I$311, MATCH(1,(구분표!$E$2:$E$311='2추기금출'!B9)*(구분표!$F$2:$F$311='2추기금출'!C9)*(구분표!$G$2:$G$311='2추기금출'!A9),0)))</f>
        <v/>
      </c>
      <c r="AN9" s="176"/>
    </row>
    <row r="10" spans="1:40" ht="50.1" customHeight="1">
      <c r="A10" s="179"/>
      <c r="B10" s="175"/>
      <c r="C10" s="178"/>
      <c r="D10" s="180"/>
      <c r="E10" s="155"/>
      <c r="F10" s="154"/>
      <c r="G10" s="173"/>
      <c r="H10" s="29"/>
      <c r="I10" s="29"/>
      <c r="J10" s="315">
        <f t="shared" si="7"/>
        <v>0</v>
      </c>
      <c r="K10" s="29"/>
      <c r="L10" s="31"/>
      <c r="M10" s="35">
        <f>H10+K10+L10</f>
        <v>0</v>
      </c>
      <c r="N10" s="338"/>
      <c r="O10" s="190"/>
      <c r="P10" s="339">
        <f>H10+N10+O10</f>
        <v>0</v>
      </c>
      <c r="Q10" s="186" t="str">
        <f t="shared" si="4"/>
        <v>X</v>
      </c>
      <c r="R10" s="186"/>
      <c r="S10" s="186"/>
      <c r="T10" s="187"/>
      <c r="U10" s="176"/>
      <c r="V10" s="174"/>
      <c r="W10" s="176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76" t="str">
        <f>IF(SUM($K10:$L10)=SUM($X10:$Y10),"OK","검토")</f>
        <v>OK</v>
      </c>
      <c r="AA10" s="174"/>
      <c r="AB10" s="176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76" t="str">
        <f>IF(SUM(N10:O10)=SUM(AC10:AD10),"OK","검토")</f>
        <v>OK</v>
      </c>
      <c r="AF10" s="174"/>
      <c r="AG10" s="176" t="str">
        <f t="shared" si="5"/>
        <v/>
      </c>
      <c r="AH10" s="174"/>
      <c r="AI10" s="175" t="str">
        <f>IF(AG10="","",COUNTIF($AG$7:$AG$31,AG10))</f>
        <v/>
      </c>
      <c r="AJ10" s="186" t="str">
        <f t="shared" si="6"/>
        <v/>
      </c>
      <c r="AK10" s="174"/>
      <c r="AL10" s="176" t="str">
        <f t="array" ref="AL10">IF(C10="","",INDEX(구분표!$I$2:$I$311, MATCH(1,(구분표!$E$2:$E$311='2추기금출'!B10)*(구분표!$F$2:$F$311='2추기금출'!C10)*(구분표!$G$2:$G$311='2추기금출'!A10),0)))</f>
        <v/>
      </c>
      <c r="AM10" s="174"/>
      <c r="AN10" s="176"/>
    </row>
    <row r="11" spans="1:40" ht="50.1" customHeight="1">
      <c r="A11" s="179"/>
      <c r="B11" s="175"/>
      <c r="C11" s="178"/>
      <c r="D11" s="180"/>
      <c r="E11" s="181"/>
      <c r="F11" s="180"/>
      <c r="G11" s="180"/>
      <c r="H11" s="29"/>
      <c r="I11" s="29"/>
      <c r="J11" s="315">
        <f t="shared" si="7"/>
        <v>0</v>
      </c>
      <c r="K11" s="29"/>
      <c r="L11" s="31"/>
      <c r="M11" s="35">
        <f>H11+K11+L11</f>
        <v>0</v>
      </c>
      <c r="N11" s="338"/>
      <c r="O11" s="190"/>
      <c r="P11" s="339">
        <f t="shared" si="3"/>
        <v>0</v>
      </c>
      <c r="Q11" s="186" t="str">
        <f t="shared" si="4"/>
        <v>X</v>
      </c>
      <c r="R11" s="186"/>
      <c r="S11" s="186"/>
      <c r="T11" s="177"/>
      <c r="U11" s="176"/>
      <c r="V11" s="174"/>
      <c r="W11" s="176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76" t="str">
        <f>IF(SUM($K11:$L11)=SUM($X11:$Y11),"OK","검토")</f>
        <v>OK</v>
      </c>
      <c r="AA11" s="174"/>
      <c r="AB11" s="176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76" t="str">
        <f>IF(SUM(N11:O11)=SUM(AC11:AD11),"OK","검토")</f>
        <v>OK</v>
      </c>
      <c r="AF11" s="174"/>
      <c r="AG11" s="176" t="str">
        <f t="shared" si="5"/>
        <v/>
      </c>
      <c r="AH11" s="174"/>
      <c r="AI11" s="175" t="str">
        <f>IF(AG11="","",COUNTIF($AG$7:$AG$31,AG11))</f>
        <v/>
      </c>
      <c r="AJ11" s="186" t="str">
        <f t="shared" si="6"/>
        <v/>
      </c>
      <c r="AK11" s="174"/>
      <c r="AL11" s="176" t="str">
        <f t="array" ref="AL11">IF(C11="","",INDEX(구분표!$I$2:$I$311, MATCH(1,(구분표!$E$2:$E$311='2추기금출'!B11)*(구분표!$F$2:$F$311='2추기금출'!C11)*(구분표!$G$2:$G$311='2추기금출'!A11),0)))</f>
        <v/>
      </c>
      <c r="AM11" s="174"/>
      <c r="AN11" s="176"/>
    </row>
    <row r="12" spans="1:40" ht="50.1" customHeight="1">
      <c r="A12" s="182" t="s">
        <v>592</v>
      </c>
      <c r="B12" s="183"/>
      <c r="C12" s="184"/>
      <c r="D12" s="183"/>
      <c r="E12" s="184"/>
      <c r="F12" s="183"/>
      <c r="G12" s="167"/>
      <c r="H12" s="192">
        <f t="shared" ref="H12:P12" si="11">SUBTOTAL(9,H13:H16)</f>
        <v>0</v>
      </c>
      <c r="I12" s="192">
        <f t="shared" si="11"/>
        <v>0</v>
      </c>
      <c r="J12" s="192">
        <f t="shared" si="11"/>
        <v>0</v>
      </c>
      <c r="K12" s="192">
        <f t="shared" si="11"/>
        <v>0</v>
      </c>
      <c r="L12" s="192">
        <f t="shared" si="11"/>
        <v>0</v>
      </c>
      <c r="M12" s="193">
        <f t="shared" si="11"/>
        <v>0</v>
      </c>
      <c r="N12" s="336">
        <f t="shared" si="11"/>
        <v>0</v>
      </c>
      <c r="O12" s="192">
        <f t="shared" si="11"/>
        <v>0</v>
      </c>
      <c r="P12" s="337">
        <f t="shared" si="11"/>
        <v>0</v>
      </c>
      <c r="Q12" s="189"/>
      <c r="R12" s="189"/>
      <c r="S12" s="189"/>
      <c r="T12" s="185"/>
      <c r="U12" s="176"/>
      <c r="V12" s="174"/>
      <c r="W12" s="176"/>
      <c r="X12" s="29"/>
      <c r="Y12" s="29"/>
      <c r="Z12" s="176"/>
      <c r="AA12" s="174"/>
      <c r="AB12" s="176"/>
      <c r="AC12" s="29"/>
      <c r="AD12" s="29"/>
      <c r="AE12" s="176"/>
      <c r="AF12" s="174"/>
      <c r="AG12" s="176" t="str">
        <f t="shared" si="5"/>
        <v/>
      </c>
      <c r="AH12" s="174"/>
      <c r="AI12" s="175"/>
      <c r="AJ12" s="186"/>
      <c r="AK12" s="174"/>
      <c r="AL12" s="176"/>
      <c r="AM12" s="174"/>
      <c r="AN12" s="176"/>
    </row>
    <row r="13" spans="1:40" ht="50.1" customHeight="1">
      <c r="A13" s="179"/>
      <c r="B13" s="175"/>
      <c r="C13" s="178"/>
      <c r="D13" s="180"/>
      <c r="E13" s="181"/>
      <c r="F13" s="180"/>
      <c r="G13" s="173"/>
      <c r="H13" s="29"/>
      <c r="I13" s="29"/>
      <c r="J13" s="315">
        <f t="shared" ref="J13:J16" si="12">H13-I13</f>
        <v>0</v>
      </c>
      <c r="K13" s="29"/>
      <c r="L13" s="31"/>
      <c r="M13" s="35">
        <f t="shared" ref="M13:M16" si="13">H13+K13+L13</f>
        <v>0</v>
      </c>
      <c r="N13" s="338"/>
      <c r="O13" s="190"/>
      <c r="P13" s="339">
        <f t="shared" ref="P13:P16" si="14">H13+N13+O13</f>
        <v>0</v>
      </c>
      <c r="Q13" s="186" t="str">
        <f t="shared" ref="Q13:Q16" si="15">IF(AND((M13=0),(P13&gt;0)),"O",IF(AND((K13&lt;0),(M13-P13&lt;0)),"O","X"))</f>
        <v>X</v>
      </c>
      <c r="R13" s="186"/>
      <c r="S13" s="186"/>
      <c r="T13" s="177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 t="shared" si="5"/>
        <v/>
      </c>
      <c r="AH13" s="174"/>
      <c r="AI13" s="175" t="str">
        <f>IF(AG13="","",COUNTIF($AG$7:$AG$31,AG13))</f>
        <v/>
      </c>
      <c r="AJ13" s="186" t="str">
        <f t="shared" ref="AJ13:AJ16" si="16">IF(W13="","",IF(AND(W13="도비",AG13="세입없음"),"OK",IF(AND(W13&lt;&gt;"도비",AG13&lt;&gt;""),"OK","@@")))</f>
        <v/>
      </c>
      <c r="AK13" s="174"/>
      <c r="AL13" s="176" t="str">
        <f t="array" ref="AL13">IF(C13="","",INDEX(구분표!$I$2:$I$311, MATCH(1,(구분표!$E$2:$E$311='2추기금출'!B13)*(구분표!$F$2:$F$311='2추기금출'!C13)*(구분표!$G$2:$G$311='2추기금출'!A13),0)))</f>
        <v/>
      </c>
      <c r="AM13" s="174"/>
      <c r="AN13" s="176"/>
    </row>
    <row r="14" spans="1:40" s="174" customFormat="1" ht="50.1" customHeight="1">
      <c r="A14" s="179"/>
      <c r="B14" s="175"/>
      <c r="C14" s="178"/>
      <c r="D14" s="180"/>
      <c r="E14" s="181"/>
      <c r="F14" s="180"/>
      <c r="G14" s="180"/>
      <c r="H14" s="29"/>
      <c r="I14" s="29"/>
      <c r="J14" s="315">
        <f t="shared" si="12"/>
        <v>0</v>
      </c>
      <c r="K14" s="29"/>
      <c r="L14" s="31"/>
      <c r="M14" s="35">
        <f t="shared" si="13"/>
        <v>0</v>
      </c>
      <c r="N14" s="338"/>
      <c r="O14" s="190"/>
      <c r="P14" s="339">
        <f t="shared" si="14"/>
        <v>0</v>
      </c>
      <c r="Q14" s="186" t="str">
        <f t="shared" si="15"/>
        <v>X</v>
      </c>
      <c r="R14" s="186"/>
      <c r="S14" s="186"/>
      <c r="T14" s="177"/>
      <c r="U14" s="176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G14" s="176" t="str">
        <f t="shared" si="5"/>
        <v/>
      </c>
      <c r="AI14" s="175" t="str">
        <f>IF(AG14="","",COUNTIF($AG$7:$AG$31,AG14))</f>
        <v/>
      </c>
      <c r="AJ14" s="186" t="str">
        <f t="shared" si="16"/>
        <v/>
      </c>
      <c r="AL14" s="176" t="str">
        <f t="array" ref="AL14">IF(C14="","",INDEX(구분표!$I$2:$I$311, MATCH(1,(구분표!$E$2:$E$311='2추기금출'!B14)*(구분표!$F$2:$F$311='2추기금출'!C14)*(구분표!$G$2:$G$311='2추기금출'!A14),0)))</f>
        <v/>
      </c>
      <c r="AN14" s="176"/>
    </row>
    <row r="15" spans="1:40" s="174" customFormat="1" ht="50.1" customHeight="1">
      <c r="A15" s="179"/>
      <c r="B15" s="175"/>
      <c r="C15" s="178"/>
      <c r="D15" s="180"/>
      <c r="E15" s="181"/>
      <c r="F15" s="180"/>
      <c r="G15" s="180"/>
      <c r="H15" s="29"/>
      <c r="I15" s="29"/>
      <c r="J15" s="315">
        <f t="shared" si="12"/>
        <v>0</v>
      </c>
      <c r="K15" s="29"/>
      <c r="L15" s="31"/>
      <c r="M15" s="35">
        <f t="shared" si="13"/>
        <v>0</v>
      </c>
      <c r="N15" s="338"/>
      <c r="O15" s="190"/>
      <c r="P15" s="339">
        <f t="shared" si="14"/>
        <v>0</v>
      </c>
      <c r="Q15" s="186" t="str">
        <f t="shared" ref="Q15" si="17">IF(AND((M15=0),(P15&gt;0)),"O",IF(AND((K15&lt;0),(M15-P15&lt;0)),"O","X"))</f>
        <v>X</v>
      </c>
      <c r="R15" s="186"/>
      <c r="S15" s="186"/>
      <c r="T15" s="177"/>
      <c r="U15" s="176"/>
      <c r="W15" s="176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76" t="str">
        <f>IF(SUM($K15:$L15)=SUM($X15:$Y15),"OK","검토")</f>
        <v>OK</v>
      </c>
      <c r="AB15" s="176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76" t="str">
        <f>IF(SUM(N15:O15)=SUM(AC15:AD15),"OK","검토")</f>
        <v>OK</v>
      </c>
      <c r="AG15" s="176" t="str">
        <f t="shared" ref="AG15" si="18">IF(W15="","",IF(W15="도비","세입없음","직접입력"))</f>
        <v/>
      </c>
      <c r="AI15" s="175" t="str">
        <f>IF(AG15="","",COUNTIF($AG$7:$AG$31,AG15))</f>
        <v/>
      </c>
      <c r="AJ15" s="186" t="str">
        <f t="shared" ref="AJ15" si="19">IF(W15="","",IF(AND(W15="도비",AG15="세입없음"),"OK",IF(AND(W15&lt;&gt;"도비",AG15&lt;&gt;""),"OK","@@")))</f>
        <v/>
      </c>
      <c r="AL15" s="176" t="str">
        <f t="array" ref="AL15">IF(C15="","",INDEX(구분표!$I$2:$I$311, MATCH(1,(구분표!$E$2:$E$311='2추기금출'!B15)*(구분표!$F$2:$F$311='2추기금출'!C15)*(구분표!$G$2:$G$311='2추기금출'!A15),0)))</f>
        <v/>
      </c>
      <c r="AN15" s="176"/>
    </row>
    <row r="16" spans="1:40" ht="50.1" customHeight="1">
      <c r="A16" s="179"/>
      <c r="B16" s="175"/>
      <c r="C16" s="178"/>
      <c r="D16" s="180"/>
      <c r="E16" s="181"/>
      <c r="F16" s="180"/>
      <c r="G16" s="180"/>
      <c r="H16" s="29"/>
      <c r="I16" s="29"/>
      <c r="J16" s="315">
        <f t="shared" si="12"/>
        <v>0</v>
      </c>
      <c r="K16" s="29"/>
      <c r="L16" s="31"/>
      <c r="M16" s="35">
        <f t="shared" si="13"/>
        <v>0</v>
      </c>
      <c r="N16" s="338"/>
      <c r="O16" s="190"/>
      <c r="P16" s="339">
        <f t="shared" si="14"/>
        <v>0</v>
      </c>
      <c r="Q16" s="186" t="str">
        <f t="shared" si="15"/>
        <v>X</v>
      </c>
      <c r="R16" s="186"/>
      <c r="S16" s="186"/>
      <c r="T16" s="177"/>
      <c r="U16" s="176"/>
      <c r="V16" s="174"/>
      <c r="W16" s="176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76" t="str">
        <f>IF(SUM($K16:$L16)=SUM($X16:$Y16),"OK","검토")</f>
        <v>OK</v>
      </c>
      <c r="AA16" s="174"/>
      <c r="AB16" s="176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76" t="str">
        <f>IF(SUM(N16:O16)=SUM(AC16:AD16),"OK","검토")</f>
        <v>OK</v>
      </c>
      <c r="AF16" s="174"/>
      <c r="AG16" s="176" t="str">
        <f t="shared" si="5"/>
        <v/>
      </c>
      <c r="AH16" s="174"/>
      <c r="AI16" s="175" t="str">
        <f>IF(AG16="","",COUNTIF($AG$7:$AG$31,AG16))</f>
        <v/>
      </c>
      <c r="AJ16" s="186" t="str">
        <f t="shared" si="16"/>
        <v/>
      </c>
      <c r="AK16" s="174"/>
      <c r="AL16" s="176" t="str">
        <f t="array" ref="AL16">IF(C16="","",INDEX(구분표!$I$2:$I$311, MATCH(1,(구분표!$E$2:$E$311='2추기금출'!B16)*(구분표!$F$2:$F$311='2추기금출'!C16)*(구분표!$G$2:$G$311='2추기금출'!A16),0)))</f>
        <v/>
      </c>
      <c r="AM16" s="174"/>
      <c r="AN16" s="176"/>
    </row>
    <row r="17" spans="1:40" ht="50.1" customHeight="1">
      <c r="A17" s="182" t="s">
        <v>592</v>
      </c>
      <c r="B17" s="183"/>
      <c r="C17" s="184"/>
      <c r="D17" s="183"/>
      <c r="E17" s="184"/>
      <c r="F17" s="183"/>
      <c r="G17" s="167"/>
      <c r="H17" s="192">
        <f t="shared" ref="H17:P17" si="20">SUBTOTAL(9,H18:H21)</f>
        <v>0</v>
      </c>
      <c r="I17" s="192">
        <f t="shared" si="20"/>
        <v>0</v>
      </c>
      <c r="J17" s="192">
        <f t="shared" si="20"/>
        <v>0</v>
      </c>
      <c r="K17" s="192">
        <f t="shared" si="20"/>
        <v>0</v>
      </c>
      <c r="L17" s="192">
        <f t="shared" si="20"/>
        <v>0</v>
      </c>
      <c r="M17" s="193">
        <f t="shared" si="20"/>
        <v>0</v>
      </c>
      <c r="N17" s="336">
        <f t="shared" si="20"/>
        <v>0</v>
      </c>
      <c r="O17" s="192">
        <f t="shared" si="20"/>
        <v>0</v>
      </c>
      <c r="P17" s="337">
        <f t="shared" si="20"/>
        <v>0</v>
      </c>
      <c r="Q17" s="189"/>
      <c r="R17" s="189"/>
      <c r="S17" s="189"/>
      <c r="T17" s="185"/>
      <c r="U17" s="176"/>
      <c r="V17" s="174"/>
      <c r="W17" s="176"/>
      <c r="X17" s="29"/>
      <c r="Y17" s="29"/>
      <c r="Z17" s="176"/>
      <c r="AA17" s="174"/>
      <c r="AB17" s="176"/>
      <c r="AC17" s="29"/>
      <c r="AD17" s="29"/>
      <c r="AE17" s="176"/>
      <c r="AF17" s="174"/>
      <c r="AG17" s="176" t="str">
        <f t="shared" ref="AG17:AG21" si="21">IF(W17="","",IF(W17="도비","세입없음","직접입력"))</f>
        <v/>
      </c>
      <c r="AH17" s="174"/>
      <c r="AI17" s="175"/>
      <c r="AJ17" s="186"/>
      <c r="AK17" s="174"/>
      <c r="AL17" s="176"/>
      <c r="AM17" s="174"/>
      <c r="AN17" s="176"/>
    </row>
    <row r="18" spans="1:40" ht="50.1" customHeight="1">
      <c r="A18" s="179"/>
      <c r="B18" s="175"/>
      <c r="C18" s="178"/>
      <c r="D18" s="180"/>
      <c r="E18" s="181"/>
      <c r="F18" s="180"/>
      <c r="G18" s="173"/>
      <c r="H18" s="29"/>
      <c r="I18" s="29"/>
      <c r="J18" s="315">
        <f t="shared" ref="J18:J21" si="22">H18-I18</f>
        <v>0</v>
      </c>
      <c r="K18" s="29"/>
      <c r="L18" s="31"/>
      <c r="M18" s="35">
        <f t="shared" ref="M18:M21" si="23">H18+K18+L18</f>
        <v>0</v>
      </c>
      <c r="N18" s="340"/>
      <c r="O18" s="191"/>
      <c r="P18" s="339">
        <f t="shared" ref="P18:P21" si="24">H18+N18+O18</f>
        <v>0</v>
      </c>
      <c r="Q18" s="186" t="str">
        <f t="shared" ref="Q18:Q21" si="25">IF(AND((M18=0),(P18&gt;0)),"O",IF(AND((K18&lt;0),(M18-P18&lt;0)),"O","X"))</f>
        <v>X</v>
      </c>
      <c r="R18" s="186"/>
      <c r="S18" s="186"/>
      <c r="T18" s="187"/>
      <c r="U18" s="176"/>
      <c r="V18" s="174"/>
      <c r="W18" s="176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76" t="str">
        <f>IF(SUM($K18:$L18)=SUM($X18:$Y18),"OK","검토")</f>
        <v>OK</v>
      </c>
      <c r="AA18" s="174"/>
      <c r="AB18" s="176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76" t="str">
        <f>IF(SUM(N18:O18)=SUM(AC18:AD18),"OK","검토")</f>
        <v>OK</v>
      </c>
      <c r="AF18" s="174"/>
      <c r="AG18" s="176" t="str">
        <f t="shared" si="21"/>
        <v/>
      </c>
      <c r="AH18" s="174"/>
      <c r="AI18" s="175" t="str">
        <f>IF(AG18="","",COUNTIF($AG$7:$AG$31,AG18))</f>
        <v/>
      </c>
      <c r="AJ18" s="186" t="str">
        <f t="shared" ref="AJ18:AJ21" si="26">IF(W18="","",IF(AND(W18="도비",AG18="세입없음"),"OK",IF(AND(W18&lt;&gt;"도비",AG18&lt;&gt;""),"OK","@@")))</f>
        <v/>
      </c>
      <c r="AK18" s="174"/>
      <c r="AL18" s="176" t="str">
        <f t="array" ref="AL18">IF(C18="","",INDEX(구분표!$I$2:$I$311, MATCH(1,(구분표!$E$2:$E$311='2추기금출'!B18)*(구분표!$F$2:$F$311='2추기금출'!C18)*(구분표!$G$2:$G$311='2추기금출'!A18),0)))</f>
        <v/>
      </c>
      <c r="AM18" s="174"/>
      <c r="AN18" s="176"/>
    </row>
    <row r="19" spans="1:40" ht="50.1" customHeight="1">
      <c r="A19" s="179"/>
      <c r="B19" s="175"/>
      <c r="C19" s="178"/>
      <c r="D19" s="180"/>
      <c r="E19" s="181"/>
      <c r="F19" s="180"/>
      <c r="G19" s="173"/>
      <c r="H19" s="29"/>
      <c r="I19" s="29"/>
      <c r="J19" s="315">
        <f t="shared" si="22"/>
        <v>0</v>
      </c>
      <c r="K19" s="29"/>
      <c r="L19" s="31"/>
      <c r="M19" s="35">
        <f t="shared" si="23"/>
        <v>0</v>
      </c>
      <c r="N19" s="340"/>
      <c r="O19" s="191"/>
      <c r="P19" s="339">
        <f t="shared" si="24"/>
        <v>0</v>
      </c>
      <c r="Q19" s="186" t="str">
        <f t="shared" si="25"/>
        <v>X</v>
      </c>
      <c r="R19" s="186"/>
      <c r="S19" s="186"/>
      <c r="T19" s="187"/>
      <c r="U19" s="176"/>
      <c r="V19" s="174"/>
      <c r="W19" s="176"/>
      <c r="X19" s="29">
        <f>IF($W19&lt;&gt;"도비",IF($U19="국도비","직접입력",SUM($K19:$L19)),)</f>
        <v>0</v>
      </c>
      <c r="Y19" s="29">
        <f>IF($W19="도비",SUM($K19:$L19),IF($U19="국도비","직접입력",SUM($K19:$L19)-$X19))</f>
        <v>0</v>
      </c>
      <c r="Z19" s="176" t="str">
        <f>IF(SUM($K19:$L19)=SUM($X19:$Y19),"OK","검토")</f>
        <v>OK</v>
      </c>
      <c r="AA19" s="174"/>
      <c r="AB19" s="176"/>
      <c r="AC19" s="29">
        <f>IF($W19&lt;&gt;"도비",IF($U19="국도비","직접입력",SUM($N19:$O19)),)</f>
        <v>0</v>
      </c>
      <c r="AD19" s="29">
        <f>IF($W19="도비",SUM(N19:O19),IF($U19="국도비","직접입력",SUM(N19:O19)-AC19))</f>
        <v>0</v>
      </c>
      <c r="AE19" s="176" t="str">
        <f>IF(SUM(N19:O19)=SUM(AC19:AD19),"OK","검토")</f>
        <v>OK</v>
      </c>
      <c r="AF19" s="174"/>
      <c r="AG19" s="176" t="str">
        <f t="shared" si="21"/>
        <v/>
      </c>
      <c r="AH19" s="174"/>
      <c r="AI19" s="175" t="str">
        <f>IF(AG19="","",COUNTIF($AG$7:$AG$31,AG19))</f>
        <v/>
      </c>
      <c r="AJ19" s="186" t="str">
        <f t="shared" si="26"/>
        <v/>
      </c>
      <c r="AK19" s="174"/>
      <c r="AL19" s="176" t="str">
        <f t="array" ref="AL19">IF(C19="","",INDEX(구분표!$I$2:$I$311, MATCH(1,(구분표!$E$2:$E$311='2추기금출'!B19)*(구분표!$F$2:$F$311='2추기금출'!C19)*(구분표!$G$2:$G$311='2추기금출'!A19),0)))</f>
        <v/>
      </c>
      <c r="AM19" s="174"/>
      <c r="AN19" s="176"/>
    </row>
    <row r="20" spans="1:40" ht="50.1" customHeight="1">
      <c r="A20" s="179"/>
      <c r="B20" s="175"/>
      <c r="C20" s="178"/>
      <c r="D20" s="180"/>
      <c r="E20" s="181"/>
      <c r="F20" s="180"/>
      <c r="G20" s="173"/>
      <c r="H20" s="29"/>
      <c r="I20" s="29"/>
      <c r="J20" s="315">
        <f>H20-I20</f>
        <v>0</v>
      </c>
      <c r="K20" s="29"/>
      <c r="L20" s="31"/>
      <c r="M20" s="35">
        <f t="shared" si="23"/>
        <v>0</v>
      </c>
      <c r="N20" s="340"/>
      <c r="O20" s="191"/>
      <c r="P20" s="339">
        <f t="shared" si="24"/>
        <v>0</v>
      </c>
      <c r="Q20" s="186" t="str">
        <f t="shared" si="25"/>
        <v>X</v>
      </c>
      <c r="R20" s="186"/>
      <c r="S20" s="186"/>
      <c r="T20" s="187"/>
      <c r="U20" s="176"/>
      <c r="V20" s="174"/>
      <c r="W20" s="176"/>
      <c r="X20" s="29">
        <f>IF($W20&lt;&gt;"도비",IF($U20="국도비","직접입력",SUM($K20:$L20)),)</f>
        <v>0</v>
      </c>
      <c r="Y20" s="29">
        <f>IF($W20="도비",SUM($K20:$L20),IF($U20="국도비","직접입력",SUM($K20:$L20)-$X20))</f>
        <v>0</v>
      </c>
      <c r="Z20" s="176" t="str">
        <f>IF(SUM($K20:$L20)=SUM($X20:$Y20),"OK","검토")</f>
        <v>OK</v>
      </c>
      <c r="AA20" s="174"/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F20" s="174"/>
      <c r="AG20" s="176" t="str">
        <f t="shared" si="21"/>
        <v/>
      </c>
      <c r="AH20" s="174"/>
      <c r="AI20" s="175" t="str">
        <f>IF(AG20="","",COUNTIF($AG$7:$AG$31,AG20))</f>
        <v/>
      </c>
      <c r="AJ20" s="186" t="str">
        <f t="shared" si="26"/>
        <v/>
      </c>
      <c r="AK20" s="174"/>
      <c r="AL20" s="176" t="str">
        <f t="array" ref="AL20">IF(C20="","",INDEX(구분표!$I$2:$I$311, MATCH(1,(구분표!$E$2:$E$311='2추기금출'!B20)*(구분표!$F$2:$F$311='2추기금출'!C20)*(구분표!$G$2:$G$311='2추기금출'!A20),0)))</f>
        <v/>
      </c>
      <c r="AM20" s="174"/>
      <c r="AN20" s="176"/>
    </row>
    <row r="21" spans="1:40" ht="50.1" customHeight="1">
      <c r="A21" s="179"/>
      <c r="B21" s="175"/>
      <c r="C21" s="178"/>
      <c r="D21" s="180"/>
      <c r="E21" s="181"/>
      <c r="F21" s="180"/>
      <c r="G21" s="171"/>
      <c r="H21" s="29"/>
      <c r="I21" s="29"/>
      <c r="J21" s="315">
        <f t="shared" si="22"/>
        <v>0</v>
      </c>
      <c r="K21" s="29"/>
      <c r="L21" s="31"/>
      <c r="M21" s="35">
        <f t="shared" si="23"/>
        <v>0</v>
      </c>
      <c r="N21" s="338"/>
      <c r="O21" s="190"/>
      <c r="P21" s="339">
        <f t="shared" si="24"/>
        <v>0</v>
      </c>
      <c r="Q21" s="186" t="str">
        <f t="shared" si="25"/>
        <v>X</v>
      </c>
      <c r="R21" s="186"/>
      <c r="S21" s="186"/>
      <c r="T21" s="177"/>
      <c r="U21" s="176"/>
      <c r="V21" s="174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A21" s="174"/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F21" s="174"/>
      <c r="AG21" s="176" t="str">
        <f t="shared" si="21"/>
        <v/>
      </c>
      <c r="AH21" s="174"/>
      <c r="AI21" s="175" t="str">
        <f>IF(AG21="","",COUNTIF($AG$7:$AG$31,AG21))</f>
        <v/>
      </c>
      <c r="AJ21" s="186" t="str">
        <f t="shared" si="26"/>
        <v/>
      </c>
      <c r="AK21" s="174"/>
      <c r="AL21" s="176" t="str">
        <f t="array" ref="AL21">IF(C21="","",INDEX(구분표!$I$2:$I$311, MATCH(1,(구분표!$E$2:$E$311='2추기금출'!B21)*(구분표!$F$2:$F$311='2추기금출'!C21)*(구분표!$G$2:$G$311='2추기금출'!A21),0)))</f>
        <v/>
      </c>
      <c r="AM21" s="174"/>
      <c r="AN21" s="176"/>
    </row>
    <row r="22" spans="1:40" ht="50.1" customHeight="1">
      <c r="A22" s="182" t="s">
        <v>592</v>
      </c>
      <c r="B22" s="183"/>
      <c r="C22" s="184"/>
      <c r="D22" s="183"/>
      <c r="E22" s="184"/>
      <c r="F22" s="183"/>
      <c r="G22" s="167"/>
      <c r="H22" s="192">
        <f t="shared" ref="H22:P22" si="27">SUBTOTAL(9,H23:H26)</f>
        <v>0</v>
      </c>
      <c r="I22" s="192">
        <f t="shared" si="27"/>
        <v>0</v>
      </c>
      <c r="J22" s="192">
        <f t="shared" si="27"/>
        <v>0</v>
      </c>
      <c r="K22" s="192">
        <f t="shared" si="27"/>
        <v>0</v>
      </c>
      <c r="L22" s="192">
        <f t="shared" si="27"/>
        <v>0</v>
      </c>
      <c r="M22" s="193">
        <f t="shared" si="27"/>
        <v>0</v>
      </c>
      <c r="N22" s="336">
        <f t="shared" si="27"/>
        <v>0</v>
      </c>
      <c r="O22" s="192">
        <f t="shared" si="27"/>
        <v>0</v>
      </c>
      <c r="P22" s="337">
        <f t="shared" si="27"/>
        <v>0</v>
      </c>
      <c r="Q22" s="189"/>
      <c r="R22" s="189"/>
      <c r="S22" s="189"/>
      <c r="T22" s="185"/>
      <c r="U22" s="176"/>
      <c r="V22" s="174"/>
      <c r="W22" s="176"/>
      <c r="X22" s="29"/>
      <c r="Y22" s="29"/>
      <c r="Z22" s="176"/>
      <c r="AA22" s="174"/>
      <c r="AB22" s="176"/>
      <c r="AC22" s="29"/>
      <c r="AD22" s="29"/>
      <c r="AE22" s="176"/>
      <c r="AF22" s="174"/>
      <c r="AG22" s="176" t="str">
        <f t="shared" ref="AG22:AG26" si="28">IF(W22="","",IF(W22="도비","세입없음","직접입력"))</f>
        <v/>
      </c>
      <c r="AH22" s="174"/>
      <c r="AI22" s="175"/>
      <c r="AJ22" s="186"/>
      <c r="AK22" s="174"/>
      <c r="AL22" s="176"/>
      <c r="AM22" s="174"/>
      <c r="AN22" s="176"/>
    </row>
    <row r="23" spans="1:40" ht="50.1" customHeight="1">
      <c r="A23" s="179"/>
      <c r="B23" s="175"/>
      <c r="C23" s="178"/>
      <c r="D23" s="180"/>
      <c r="E23" s="181"/>
      <c r="F23" s="180"/>
      <c r="G23" s="173"/>
      <c r="H23" s="29"/>
      <c r="I23" s="29"/>
      <c r="J23" s="315">
        <f t="shared" ref="J23:J26" si="29">H23-I23</f>
        <v>0</v>
      </c>
      <c r="K23" s="29"/>
      <c r="L23" s="31"/>
      <c r="M23" s="35">
        <f t="shared" ref="M23:M26" si="30">H23+K23+L23</f>
        <v>0</v>
      </c>
      <c r="N23" s="340"/>
      <c r="O23" s="191"/>
      <c r="P23" s="339">
        <f t="shared" ref="P23:P26" si="31">H23+N23+O23</f>
        <v>0</v>
      </c>
      <c r="Q23" s="186" t="str">
        <f t="shared" ref="Q23:Q26" si="32">IF(AND((M23=0),(P23&gt;0)),"O",IF(AND((K23&lt;0),(M23-P23&lt;0)),"O","X"))</f>
        <v>X</v>
      </c>
      <c r="R23" s="186"/>
      <c r="S23" s="186"/>
      <c r="T23" s="187"/>
      <c r="U23" s="176"/>
      <c r="V23" s="174"/>
      <c r="W23" s="176"/>
      <c r="X23" s="29">
        <f>IF($W23&lt;&gt;"도비",IF($U23="국도비","직접입력",SUM($K23:$L23)),)</f>
        <v>0</v>
      </c>
      <c r="Y23" s="29">
        <f>IF($W23="도비",SUM($K23:$L23),IF($U23="국도비","직접입력",SUM($K23:$L23)-$X23))</f>
        <v>0</v>
      </c>
      <c r="Z23" s="176" t="str">
        <f>IF(SUM($K23:$L23)=SUM($X23:$Y23),"OK","검토")</f>
        <v>OK</v>
      </c>
      <c r="AA23" s="174"/>
      <c r="AB23" s="176"/>
      <c r="AC23" s="29">
        <f>IF($W23&lt;&gt;"도비",IF($U23="국도비","직접입력",SUM($N23:$O23)),)</f>
        <v>0</v>
      </c>
      <c r="AD23" s="29">
        <f>IF($W23="도비",SUM(N23:O23),IF($U23="국도비","직접입력",SUM(N23:O23)-AC23))</f>
        <v>0</v>
      </c>
      <c r="AE23" s="176" t="str">
        <f>IF(SUM(N23:O23)=SUM(AC23:AD23),"OK","검토")</f>
        <v>OK</v>
      </c>
      <c r="AF23" s="174"/>
      <c r="AG23" s="176" t="str">
        <f t="shared" si="28"/>
        <v/>
      </c>
      <c r="AH23" s="174"/>
      <c r="AI23" s="175" t="str">
        <f>IF(AG23="","",COUNTIF($AG$7:$AG$31,AG23))</f>
        <v/>
      </c>
      <c r="AJ23" s="186" t="str">
        <f t="shared" ref="AJ23:AJ26" si="33">IF(W23="","",IF(AND(W23="도비",AG23="세입없음"),"OK",IF(AND(W23&lt;&gt;"도비",AG23&lt;&gt;""),"OK","@@")))</f>
        <v/>
      </c>
      <c r="AK23" s="174"/>
      <c r="AL23" s="176" t="str">
        <f t="array" ref="AL23">IF(C23="","",INDEX(구분표!$I$2:$I$311, MATCH(1,(구분표!$E$2:$E$311='2추기금출'!B23)*(구분표!$F$2:$F$311='2추기금출'!C23)*(구분표!$G$2:$G$311='2추기금출'!A23),0)))</f>
        <v/>
      </c>
      <c r="AM23" s="174"/>
      <c r="AN23" s="176"/>
    </row>
    <row r="24" spans="1:40" ht="50.1" customHeight="1">
      <c r="A24" s="179"/>
      <c r="B24" s="175"/>
      <c r="C24" s="178"/>
      <c r="D24" s="180"/>
      <c r="E24" s="181"/>
      <c r="F24" s="180"/>
      <c r="G24" s="173"/>
      <c r="H24" s="29"/>
      <c r="I24" s="29"/>
      <c r="J24" s="315">
        <f t="shared" si="29"/>
        <v>0</v>
      </c>
      <c r="K24" s="29"/>
      <c r="L24" s="31"/>
      <c r="M24" s="35">
        <f t="shared" si="30"/>
        <v>0</v>
      </c>
      <c r="N24" s="340"/>
      <c r="O24" s="191"/>
      <c r="P24" s="339">
        <f t="shared" si="31"/>
        <v>0</v>
      </c>
      <c r="Q24" s="186" t="str">
        <f t="shared" si="32"/>
        <v>X</v>
      </c>
      <c r="R24" s="186"/>
      <c r="S24" s="186"/>
      <c r="T24" s="187"/>
      <c r="U24" s="176"/>
      <c r="V24" s="174"/>
      <c r="W24" s="176"/>
      <c r="X24" s="29">
        <f>IF($W24&lt;&gt;"도비",IF($U24="국도비","직접입력",SUM($K24:$L24)),)</f>
        <v>0</v>
      </c>
      <c r="Y24" s="29">
        <f>IF($W24="도비",SUM($K24:$L24),IF($U24="국도비","직접입력",SUM($K24:$L24)-$X24))</f>
        <v>0</v>
      </c>
      <c r="Z24" s="176" t="str">
        <f>IF(SUM($K24:$L24)=SUM($X24:$Y24),"OK","검토")</f>
        <v>OK</v>
      </c>
      <c r="AA24" s="174"/>
      <c r="AB24" s="176"/>
      <c r="AC24" s="29">
        <f>IF($W24&lt;&gt;"도비",IF($U24="국도비","직접입력",SUM($N24:$O24)),)</f>
        <v>0</v>
      </c>
      <c r="AD24" s="29">
        <f>IF($W24="도비",SUM(N24:O24),IF($U24="국도비","직접입력",SUM(N24:O24)-AC24))</f>
        <v>0</v>
      </c>
      <c r="AE24" s="176" t="str">
        <f>IF(SUM(N24:O24)=SUM(AC24:AD24),"OK","검토")</f>
        <v>OK</v>
      </c>
      <c r="AF24" s="174"/>
      <c r="AG24" s="176" t="str">
        <f t="shared" si="28"/>
        <v/>
      </c>
      <c r="AH24" s="174"/>
      <c r="AI24" s="175" t="str">
        <f>IF(AG24="","",COUNTIF($AG$7:$AG$31,AG24))</f>
        <v/>
      </c>
      <c r="AJ24" s="186" t="str">
        <f t="shared" si="33"/>
        <v/>
      </c>
      <c r="AK24" s="174"/>
      <c r="AL24" s="176" t="str">
        <f t="array" ref="AL24">IF(C24="","",INDEX(구분표!$I$2:$I$311, MATCH(1,(구분표!$E$2:$E$311='2추기금출'!B24)*(구분표!$F$2:$F$311='2추기금출'!C24)*(구분표!$G$2:$G$311='2추기금출'!A24),0)))</f>
        <v/>
      </c>
      <c r="AM24" s="174"/>
      <c r="AN24" s="176"/>
    </row>
    <row r="25" spans="1:40" ht="50.1" customHeight="1">
      <c r="A25" s="179"/>
      <c r="B25" s="175"/>
      <c r="C25" s="178"/>
      <c r="D25" s="180"/>
      <c r="E25" s="181"/>
      <c r="F25" s="180"/>
      <c r="G25" s="173"/>
      <c r="H25" s="29"/>
      <c r="I25" s="29"/>
      <c r="J25" s="315">
        <f t="shared" si="29"/>
        <v>0</v>
      </c>
      <c r="K25" s="29"/>
      <c r="L25" s="31"/>
      <c r="M25" s="35">
        <f t="shared" si="30"/>
        <v>0</v>
      </c>
      <c r="N25" s="340"/>
      <c r="O25" s="191"/>
      <c r="P25" s="339">
        <f t="shared" si="31"/>
        <v>0</v>
      </c>
      <c r="Q25" s="186" t="str">
        <f t="shared" si="32"/>
        <v>X</v>
      </c>
      <c r="R25" s="186"/>
      <c r="S25" s="186"/>
      <c r="T25" s="187"/>
      <c r="U25" s="176"/>
      <c r="V25" s="174"/>
      <c r="W25" s="176"/>
      <c r="X25" s="29">
        <f>IF($W25&lt;&gt;"도비",IF($U25="국도비","직접입력",SUM($K25:$L25)),)</f>
        <v>0</v>
      </c>
      <c r="Y25" s="29">
        <f>IF($W25="도비",SUM($K25:$L25),IF($U25="국도비","직접입력",SUM($K25:$L25)-$X25))</f>
        <v>0</v>
      </c>
      <c r="Z25" s="176" t="str">
        <f>IF(SUM($K25:$L25)=SUM($X25:$Y25),"OK","검토")</f>
        <v>OK</v>
      </c>
      <c r="AA25" s="174"/>
      <c r="AB25" s="176"/>
      <c r="AC25" s="29">
        <f>IF($W25&lt;&gt;"도비",IF($U25="국도비","직접입력",SUM($N25:$O25)),)</f>
        <v>0</v>
      </c>
      <c r="AD25" s="29">
        <f>IF($W25="도비",SUM(N25:O25),IF($U25="국도비","직접입력",SUM(N25:O25)-AC25))</f>
        <v>0</v>
      </c>
      <c r="AE25" s="176" t="str">
        <f>IF(SUM(N25:O25)=SUM(AC25:AD25),"OK","검토")</f>
        <v>OK</v>
      </c>
      <c r="AF25" s="174"/>
      <c r="AG25" s="176" t="str">
        <f t="shared" si="28"/>
        <v/>
      </c>
      <c r="AH25" s="174"/>
      <c r="AI25" s="175" t="str">
        <f>IF(AG25="","",COUNTIF($AG$7:$AG$31,AG25))</f>
        <v/>
      </c>
      <c r="AJ25" s="186" t="str">
        <f t="shared" si="33"/>
        <v/>
      </c>
      <c r="AK25" s="174"/>
      <c r="AL25" s="176" t="str">
        <f t="array" ref="AL25">IF(C25="","",INDEX(구분표!$I$2:$I$311, MATCH(1,(구분표!$E$2:$E$311='2추기금출'!B25)*(구분표!$F$2:$F$311='2추기금출'!C25)*(구분표!$G$2:$G$311='2추기금출'!A25),0)))</f>
        <v/>
      </c>
      <c r="AM25" s="174"/>
      <c r="AN25" s="176"/>
    </row>
    <row r="26" spans="1:40" ht="50.1" customHeight="1">
      <c r="A26" s="179"/>
      <c r="B26" s="175"/>
      <c r="C26" s="178"/>
      <c r="D26" s="180"/>
      <c r="E26" s="181"/>
      <c r="F26" s="180"/>
      <c r="G26" s="171"/>
      <c r="H26" s="29"/>
      <c r="I26" s="29"/>
      <c r="J26" s="315">
        <f t="shared" si="29"/>
        <v>0</v>
      </c>
      <c r="K26" s="29"/>
      <c r="L26" s="31"/>
      <c r="M26" s="35">
        <f t="shared" si="30"/>
        <v>0</v>
      </c>
      <c r="N26" s="338"/>
      <c r="O26" s="190"/>
      <c r="P26" s="339">
        <f t="shared" si="31"/>
        <v>0</v>
      </c>
      <c r="Q26" s="186" t="str">
        <f t="shared" si="32"/>
        <v>X</v>
      </c>
      <c r="R26" s="186"/>
      <c r="S26" s="186"/>
      <c r="T26" s="177"/>
      <c r="U26" s="176"/>
      <c r="V26" s="174"/>
      <c r="W26" s="176"/>
      <c r="X26" s="29">
        <f>IF($W26&lt;&gt;"도비",IF($U26="국도비","직접입력",SUM($K26:$L26)),)</f>
        <v>0</v>
      </c>
      <c r="Y26" s="29">
        <f>IF($W26="도비",SUM($K26:$L26),IF($U26="국도비","직접입력",SUM($K26:$L26)-$X26))</f>
        <v>0</v>
      </c>
      <c r="Z26" s="176" t="str">
        <f>IF(SUM($K26:$L26)=SUM($X26:$Y26),"OK","검토")</f>
        <v>OK</v>
      </c>
      <c r="AA26" s="174"/>
      <c r="AB26" s="176"/>
      <c r="AC26" s="29">
        <f>IF($W26&lt;&gt;"도비",IF($U26="국도비","직접입력",SUM($N26:$O26)),)</f>
        <v>0</v>
      </c>
      <c r="AD26" s="29">
        <f>IF($W26="도비",SUM(N26:O26),IF($U26="국도비","직접입력",SUM(N26:O26)-AC26))</f>
        <v>0</v>
      </c>
      <c r="AE26" s="176" t="str">
        <f>IF(SUM(N26:O26)=SUM(AC26:AD26),"OK","검토")</f>
        <v>OK</v>
      </c>
      <c r="AF26" s="174"/>
      <c r="AG26" s="176" t="str">
        <f t="shared" si="28"/>
        <v/>
      </c>
      <c r="AH26" s="174"/>
      <c r="AI26" s="175" t="str">
        <f>IF(AG26="","",COUNTIF($AG$7:$AG$31,AG26))</f>
        <v/>
      </c>
      <c r="AJ26" s="186" t="str">
        <f t="shared" si="33"/>
        <v/>
      </c>
      <c r="AK26" s="174"/>
      <c r="AL26" s="176" t="str">
        <f t="array" ref="AL26">IF(C26="","",INDEX(구분표!$I$2:$I$311, MATCH(1,(구분표!$E$2:$E$311='2추기금출'!B26)*(구분표!$F$2:$F$311='2추기금출'!C26)*(구분표!$G$2:$G$311='2추기금출'!A26),0)))</f>
        <v/>
      </c>
      <c r="AM26" s="174"/>
      <c r="AN26" s="176"/>
    </row>
    <row r="27" spans="1:40" ht="50.1" customHeight="1">
      <c r="A27" s="182" t="s">
        <v>592</v>
      </c>
      <c r="B27" s="183"/>
      <c r="C27" s="184"/>
      <c r="D27" s="183"/>
      <c r="E27" s="184"/>
      <c r="F27" s="183"/>
      <c r="G27" s="167"/>
      <c r="H27" s="192">
        <f t="shared" ref="H27:P27" si="34">SUBTOTAL(9,H28:H31)</f>
        <v>0</v>
      </c>
      <c r="I27" s="192">
        <f t="shared" si="34"/>
        <v>0</v>
      </c>
      <c r="J27" s="192">
        <f t="shared" si="34"/>
        <v>0</v>
      </c>
      <c r="K27" s="192">
        <f t="shared" si="34"/>
        <v>0</v>
      </c>
      <c r="L27" s="192">
        <f t="shared" si="34"/>
        <v>0</v>
      </c>
      <c r="M27" s="193">
        <f t="shared" si="34"/>
        <v>0</v>
      </c>
      <c r="N27" s="336">
        <f t="shared" si="34"/>
        <v>0</v>
      </c>
      <c r="O27" s="192">
        <f t="shared" si="34"/>
        <v>0</v>
      </c>
      <c r="P27" s="337">
        <f t="shared" si="34"/>
        <v>0</v>
      </c>
      <c r="Q27" s="189"/>
      <c r="R27" s="189"/>
      <c r="S27" s="189"/>
      <c r="T27" s="185"/>
      <c r="U27" s="176"/>
      <c r="V27" s="174"/>
      <c r="W27" s="176"/>
      <c r="X27" s="29"/>
      <c r="Y27" s="29"/>
      <c r="Z27" s="176"/>
      <c r="AA27" s="174"/>
      <c r="AB27" s="176"/>
      <c r="AC27" s="29"/>
      <c r="AD27" s="29"/>
      <c r="AE27" s="176"/>
      <c r="AF27" s="174"/>
      <c r="AG27" s="176" t="str">
        <f t="shared" ref="AG27:AG31" si="35">IF(W27="","",IF(W27="도비","세입없음","직접입력"))</f>
        <v/>
      </c>
      <c r="AH27" s="174"/>
      <c r="AI27" s="175"/>
      <c r="AJ27" s="186"/>
      <c r="AK27" s="174"/>
      <c r="AL27" s="176"/>
      <c r="AM27" s="174"/>
      <c r="AN27" s="176"/>
    </row>
    <row r="28" spans="1:40" ht="50.1" customHeight="1">
      <c r="A28" s="179"/>
      <c r="B28" s="175"/>
      <c r="C28" s="178"/>
      <c r="D28" s="180"/>
      <c r="E28" s="181"/>
      <c r="F28" s="180"/>
      <c r="G28" s="173"/>
      <c r="H28" s="29"/>
      <c r="I28" s="29"/>
      <c r="J28" s="315">
        <f t="shared" ref="J28:J30" si="36">H28-I28</f>
        <v>0</v>
      </c>
      <c r="K28" s="29"/>
      <c r="L28" s="31"/>
      <c r="M28" s="35">
        <f t="shared" ref="M28:M31" si="37">H28+K28+L28</f>
        <v>0</v>
      </c>
      <c r="N28" s="340"/>
      <c r="O28" s="191"/>
      <c r="P28" s="339">
        <f>H28+N28+O28</f>
        <v>0</v>
      </c>
      <c r="Q28" s="186" t="str">
        <f t="shared" ref="Q28:Q31" si="38">IF(AND((M28=0),(P28&gt;0)),"O",IF(AND((K28&lt;0),(M28-P28&lt;0)),"O","X"))</f>
        <v>X</v>
      </c>
      <c r="R28" s="186"/>
      <c r="S28" s="186"/>
      <c r="T28" s="187"/>
      <c r="U28" s="176"/>
      <c r="V28" s="174"/>
      <c r="W28" s="176"/>
      <c r="X28" s="29">
        <f>IF($W28&lt;&gt;"도비",IF($U28="국도비","직접입력",SUM($K28:$L28)),)</f>
        <v>0</v>
      </c>
      <c r="Y28" s="29">
        <f>IF($W28="도비",SUM($K28:$L28),IF($U28="국도비","직접입력",SUM($K28:$L28)-$X28))</f>
        <v>0</v>
      </c>
      <c r="Z28" s="176" t="str">
        <f>IF(SUM($K28:$L28)=SUM($X28:$Y28),"OK","검토")</f>
        <v>OK</v>
      </c>
      <c r="AA28" s="174"/>
      <c r="AB28" s="176"/>
      <c r="AC28" s="29">
        <f>IF($W28&lt;&gt;"도비",IF($U28="국도비","직접입력",SUM($N28:$O28)),)</f>
        <v>0</v>
      </c>
      <c r="AD28" s="29">
        <f>IF($W28="도비",SUM(N28:O28),IF($U28="국도비","직접입력",SUM(N28:O28)-AC28))</f>
        <v>0</v>
      </c>
      <c r="AE28" s="176" t="str">
        <f>IF(SUM(N28:O28)=SUM(AC28:AD28),"OK","검토")</f>
        <v>OK</v>
      </c>
      <c r="AF28" s="174"/>
      <c r="AG28" s="176" t="str">
        <f t="shared" si="35"/>
        <v/>
      </c>
      <c r="AH28" s="174"/>
      <c r="AI28" s="175" t="str">
        <f>IF(AG28="","",COUNTIF($AG$7:$AG$31,AG28))</f>
        <v/>
      </c>
      <c r="AJ28" s="186" t="str">
        <f t="shared" ref="AJ28:AJ31" si="39">IF(W28="","",IF(AND(W28="도비",AG28="세입없음"),"OK",IF(AND(W28&lt;&gt;"도비",AG28&lt;&gt;""),"OK","@@")))</f>
        <v/>
      </c>
      <c r="AK28" s="174"/>
      <c r="AL28" s="176" t="str">
        <f t="array" ref="AL28">IF(C28="","",INDEX(구분표!$I$2:$I$311, MATCH(1,(구분표!$E$2:$E$311='2추기금출'!B28)*(구분표!$F$2:$F$311='2추기금출'!C28)*(구분표!$G$2:$G$311='2추기금출'!A28),0)))</f>
        <v/>
      </c>
      <c r="AM28" s="174"/>
      <c r="AN28" s="176"/>
    </row>
    <row r="29" spans="1:40" s="174" customFormat="1" ht="50.1" customHeight="1">
      <c r="A29" s="179"/>
      <c r="B29" s="175"/>
      <c r="C29" s="178"/>
      <c r="D29" s="180"/>
      <c r="E29" s="181"/>
      <c r="F29" s="180"/>
      <c r="G29" s="180"/>
      <c r="H29" s="29"/>
      <c r="I29" s="29"/>
      <c r="J29" s="315">
        <f t="shared" si="36"/>
        <v>0</v>
      </c>
      <c r="K29" s="29"/>
      <c r="L29" s="31"/>
      <c r="M29" s="35">
        <f t="shared" si="37"/>
        <v>0</v>
      </c>
      <c r="N29" s="338"/>
      <c r="O29" s="190"/>
      <c r="P29" s="339">
        <f t="shared" ref="P29:P31" si="40">H29+N29+O29</f>
        <v>0</v>
      </c>
      <c r="Q29" s="186" t="str">
        <f t="shared" si="38"/>
        <v>X</v>
      </c>
      <c r="R29" s="186"/>
      <c r="S29" s="186"/>
      <c r="T29" s="177"/>
      <c r="U29" s="176"/>
      <c r="W29" s="176"/>
      <c r="X29" s="29">
        <f>IF($W29&lt;&gt;"도비",IF($U29="국도비","직접입력",SUM($K29:$L29)),)</f>
        <v>0</v>
      </c>
      <c r="Y29" s="29">
        <f>IF($W29="도비",SUM($K29:$L29),IF($U29="국도비","직접입력",SUM($K29:$L29)-$X29))</f>
        <v>0</v>
      </c>
      <c r="Z29" s="176" t="str">
        <f>IF(SUM($K29:$L29)=SUM($X29:$Y29),"OK","검토")</f>
        <v>OK</v>
      </c>
      <c r="AB29" s="176"/>
      <c r="AC29" s="29">
        <f>IF($W29&lt;&gt;"도비",IF($U29="국도비","직접입력",SUM($N29:$O29)),)</f>
        <v>0</v>
      </c>
      <c r="AD29" s="29">
        <f>IF($W29="도비",SUM(N29:O29),IF($U29="국도비","직접입력",SUM(N29:O29)-AC29))</f>
        <v>0</v>
      </c>
      <c r="AE29" s="176" t="str">
        <f>IF(SUM(N29:O29)=SUM(AC29:AD29),"OK","검토")</f>
        <v>OK</v>
      </c>
      <c r="AG29" s="176" t="str">
        <f t="shared" si="35"/>
        <v/>
      </c>
      <c r="AI29" s="175" t="str">
        <f>IF(AG29="","",COUNTIF($AG$7:$AG$31,AG29))</f>
        <v/>
      </c>
      <c r="AJ29" s="186" t="str">
        <f t="shared" si="39"/>
        <v/>
      </c>
      <c r="AL29" s="176" t="str">
        <f t="array" ref="AL29">IF(C29="","",INDEX(구분표!$I$2:$I$311, MATCH(1,(구분표!$E$2:$E$311='2추기금출'!B29)*(구분표!$F$2:$F$311='2추기금출'!C29)*(구분표!$G$2:$G$311='2추기금출'!A29),0)))</f>
        <v/>
      </c>
      <c r="AN29" s="176"/>
    </row>
    <row r="30" spans="1:40" s="174" customFormat="1" ht="50.1" customHeight="1">
      <c r="A30" s="179"/>
      <c r="B30" s="175"/>
      <c r="C30" s="178"/>
      <c r="D30" s="180"/>
      <c r="E30" s="181"/>
      <c r="F30" s="180"/>
      <c r="G30" s="180"/>
      <c r="H30" s="29"/>
      <c r="I30" s="29"/>
      <c r="J30" s="315">
        <f t="shared" si="36"/>
        <v>0</v>
      </c>
      <c r="K30" s="29"/>
      <c r="L30" s="31"/>
      <c r="M30" s="35">
        <f t="shared" si="37"/>
        <v>0</v>
      </c>
      <c r="N30" s="338"/>
      <c r="O30" s="190"/>
      <c r="P30" s="339">
        <f t="shared" si="40"/>
        <v>0</v>
      </c>
      <c r="Q30" s="186" t="str">
        <f t="shared" ref="Q30" si="41">IF(AND((M30=0),(P30&gt;0)),"O",IF(AND((K30&lt;0),(M30-P30&lt;0)),"O","X"))</f>
        <v>X</v>
      </c>
      <c r="R30" s="186"/>
      <c r="S30" s="186"/>
      <c r="T30" s="177"/>
      <c r="U30" s="176"/>
      <c r="W30" s="176"/>
      <c r="X30" s="29">
        <f>IF($W30&lt;&gt;"도비",IF($U30="국도비","직접입력",SUM($K30:$L30)),)</f>
        <v>0</v>
      </c>
      <c r="Y30" s="29">
        <f>IF($W30="도비",SUM($K30:$L30),IF($U30="국도비","직접입력",SUM($K30:$L30)-$X30))</f>
        <v>0</v>
      </c>
      <c r="Z30" s="176" t="str">
        <f>IF(SUM($K30:$L30)=SUM($X30:$Y30),"OK","검토")</f>
        <v>OK</v>
      </c>
      <c r="AB30" s="176"/>
      <c r="AC30" s="29">
        <f>IF($W30&lt;&gt;"도비",IF($U30="국도비","직접입력",SUM($N30:$O30)),)</f>
        <v>0</v>
      </c>
      <c r="AD30" s="29">
        <f>IF($W30="도비",SUM(N30:O30),IF($U30="국도비","직접입력",SUM(N30:O30)-AC30))</f>
        <v>0</v>
      </c>
      <c r="AE30" s="176" t="str">
        <f>IF(SUM(N30:O30)=SUM(AC30:AD30),"OK","검토")</f>
        <v>OK</v>
      </c>
      <c r="AG30" s="176" t="str">
        <f t="shared" ref="AG30" si="42">IF(W30="","",IF(W30="도비","세입없음","직접입력"))</f>
        <v/>
      </c>
      <c r="AI30" s="175" t="str">
        <f>IF(AG30="","",COUNTIF($AG$7:$AG$31,AG30))</f>
        <v/>
      </c>
      <c r="AJ30" s="186" t="str">
        <f t="shared" ref="AJ30" si="43">IF(W30="","",IF(AND(W30="도비",AG30="세입없음"),"OK",IF(AND(W30&lt;&gt;"도비",AG30&lt;&gt;""),"OK","@@")))</f>
        <v/>
      </c>
      <c r="AL30" s="176" t="str">
        <f t="array" ref="AL30">IF(C30="","",INDEX(구분표!$I$2:$I$311, MATCH(1,(구분표!$E$2:$E$311='2추기금출'!B30)*(구분표!$F$2:$F$311='2추기금출'!C30)*(구분표!$G$2:$G$311='2추기금출'!A30),0)))</f>
        <v/>
      </c>
      <c r="AN30" s="176"/>
    </row>
    <row r="31" spans="1:40" ht="50.1" customHeight="1" thickBot="1">
      <c r="A31" s="179"/>
      <c r="B31" s="175"/>
      <c r="C31" s="178"/>
      <c r="D31" s="180"/>
      <c r="E31" s="181"/>
      <c r="F31" s="180"/>
      <c r="G31" s="180"/>
      <c r="H31" s="29"/>
      <c r="I31" s="29"/>
      <c r="J31" s="315">
        <f>H31-I31</f>
        <v>0</v>
      </c>
      <c r="K31" s="29"/>
      <c r="L31" s="31"/>
      <c r="M31" s="35">
        <f t="shared" si="37"/>
        <v>0</v>
      </c>
      <c r="N31" s="341"/>
      <c r="O31" s="342"/>
      <c r="P31" s="343">
        <f t="shared" si="40"/>
        <v>0</v>
      </c>
      <c r="Q31" s="186" t="str">
        <f t="shared" si="38"/>
        <v>X</v>
      </c>
      <c r="R31" s="186"/>
      <c r="S31" s="186"/>
      <c r="T31" s="177"/>
      <c r="U31" s="176"/>
      <c r="V31" s="174"/>
      <c r="W31" s="176"/>
      <c r="X31" s="29">
        <f>IF($W31&lt;&gt;"도비",IF($U31="국도비","직접입력",SUM($K31:$L31)),)</f>
        <v>0</v>
      </c>
      <c r="Y31" s="29">
        <f>IF($W31="도비",SUM($K31:$L31),IF($U31="국도비","직접입력",SUM($K31:$L31)-$X31))</f>
        <v>0</v>
      </c>
      <c r="Z31" s="176" t="str">
        <f>IF(SUM($K31:$L31)=SUM($X31:$Y31),"OK","검토")</f>
        <v>OK</v>
      </c>
      <c r="AA31" s="174"/>
      <c r="AB31" s="176"/>
      <c r="AC31" s="29">
        <f>IF($W31&lt;&gt;"도비",IF($U31="국도비","직접입력",SUM($N31:$O31)),)</f>
        <v>0</v>
      </c>
      <c r="AD31" s="29">
        <f>IF($W31="도비",SUM(N31:O31),IF($U31="국도비","직접입력",SUM(N31:O31)-AC31))</f>
        <v>0</v>
      </c>
      <c r="AE31" s="176" t="str">
        <f>IF(SUM(N31:O31)=SUM(AC31:AD31),"OK","검토")</f>
        <v>OK</v>
      </c>
      <c r="AF31" s="174"/>
      <c r="AG31" s="176" t="str">
        <f t="shared" si="35"/>
        <v/>
      </c>
      <c r="AH31" s="174"/>
      <c r="AI31" s="175" t="str">
        <f>IF(AG31="","",COUNTIF($AG$7:$AG$31,AG31))</f>
        <v/>
      </c>
      <c r="AJ31" s="186" t="str">
        <f t="shared" si="39"/>
        <v/>
      </c>
      <c r="AK31" s="174"/>
      <c r="AL31" s="176" t="str">
        <f t="array" ref="AL31">IF(C31="","",INDEX(구분표!$I$2:$I$311, MATCH(1,(구분표!$E$2:$E$311='2추기금출'!B31)*(구분표!$F$2:$F$311='2추기금출'!C31)*(구분표!$G$2:$G$311='2추기금출'!A31),0)))</f>
        <v/>
      </c>
      <c r="AM31" s="174"/>
      <c r="AN31" s="176"/>
    </row>
  </sheetData>
  <sheetProtection formatCells="0" autoFilter="0"/>
  <autoFilter ref="A6:AN3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3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2" sqref="B2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94"/>
      <c r="B1" s="514" t="s">
        <v>632</v>
      </c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94"/>
      <c r="P1" s="94"/>
      <c r="Q1" s="94"/>
    </row>
    <row r="2" spans="1:17" ht="18.75" customHeight="1">
      <c r="A2" s="94"/>
      <c r="B2" s="95"/>
      <c r="C2" s="96"/>
      <c r="D2" s="96"/>
      <c r="E2" s="96"/>
      <c r="F2" s="94"/>
      <c r="G2" s="97"/>
      <c r="H2" s="97"/>
      <c r="I2" s="97"/>
      <c r="J2" s="97"/>
      <c r="K2" s="94"/>
      <c r="L2" s="94"/>
      <c r="M2" s="94"/>
      <c r="N2" s="98" t="s">
        <v>556</v>
      </c>
      <c r="O2" s="98"/>
      <c r="P2" s="98"/>
      <c r="Q2" s="98"/>
    </row>
    <row r="3" spans="1:17" ht="0.75" customHeight="1" thickBot="1">
      <c r="A3" s="94"/>
      <c r="B3" s="96"/>
      <c r="C3" s="96"/>
      <c r="D3" s="96"/>
      <c r="E3" s="96"/>
      <c r="F3" s="94"/>
      <c r="G3" s="97"/>
      <c r="H3" s="97"/>
      <c r="I3" s="97"/>
      <c r="J3" s="97"/>
      <c r="K3" s="94"/>
      <c r="L3" s="94"/>
      <c r="M3" s="94"/>
      <c r="N3" s="98"/>
      <c r="O3" s="98"/>
      <c r="P3" s="98"/>
      <c r="Q3" s="98"/>
    </row>
    <row r="4" spans="1:17" s="99" customFormat="1" ht="27.75" customHeight="1">
      <c r="B4" s="515" t="s">
        <v>557</v>
      </c>
      <c r="C4" s="517" t="s">
        <v>558</v>
      </c>
      <c r="D4" s="519" t="s">
        <v>559</v>
      </c>
      <c r="E4" s="259" t="s">
        <v>587</v>
      </c>
      <c r="F4" s="260"/>
      <c r="G4" s="261"/>
      <c r="H4" s="259" t="s">
        <v>588</v>
      </c>
      <c r="I4" s="260"/>
      <c r="J4" s="261"/>
      <c r="K4" s="519" t="s">
        <v>589</v>
      </c>
      <c r="L4" s="519" t="s">
        <v>590</v>
      </c>
      <c r="M4" s="520" t="s">
        <v>591</v>
      </c>
      <c r="N4" s="522" t="s">
        <v>560</v>
      </c>
    </row>
    <row r="5" spans="1:17" s="100" customFormat="1" ht="27.75" customHeight="1" thickBot="1">
      <c r="B5" s="516"/>
      <c r="C5" s="518"/>
      <c r="D5" s="518"/>
      <c r="E5" s="101" t="s">
        <v>561</v>
      </c>
      <c r="F5" s="102" t="s">
        <v>562</v>
      </c>
      <c r="G5" s="103" t="s">
        <v>563</v>
      </c>
      <c r="H5" s="101" t="s">
        <v>561</v>
      </c>
      <c r="I5" s="102" t="s">
        <v>564</v>
      </c>
      <c r="J5" s="102" t="s">
        <v>563</v>
      </c>
      <c r="K5" s="518"/>
      <c r="L5" s="518"/>
      <c r="M5" s="521"/>
      <c r="N5" s="523"/>
    </row>
    <row r="6" spans="1:17" s="99" customFormat="1" ht="32.25" customHeight="1">
      <c r="A6" s="99" t="s">
        <v>565</v>
      </c>
      <c r="B6" s="104" t="s">
        <v>586</v>
      </c>
      <c r="C6" s="105" t="s">
        <v>578</v>
      </c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511"/>
    </row>
    <row r="7" spans="1:17" s="99" customFormat="1" ht="32.25" customHeight="1">
      <c r="A7" s="99" t="s">
        <v>566</v>
      </c>
      <c r="B7" s="108"/>
      <c r="C7" s="109"/>
      <c r="D7" s="110"/>
      <c r="E7" s="110"/>
      <c r="F7" s="110"/>
      <c r="G7" s="110"/>
      <c r="H7" s="110"/>
      <c r="I7" s="110"/>
      <c r="J7" s="110"/>
      <c r="K7" s="110"/>
      <c r="L7" s="110"/>
      <c r="M7" s="111"/>
      <c r="N7" s="512"/>
    </row>
    <row r="8" spans="1:17" s="99" customFormat="1" ht="32.25" customHeight="1">
      <c r="B8" s="108"/>
      <c r="C8" s="112"/>
      <c r="D8" s="113"/>
      <c r="E8" s="113"/>
      <c r="F8" s="113"/>
      <c r="G8" s="113"/>
      <c r="H8" s="113"/>
      <c r="I8" s="113"/>
      <c r="J8" s="113"/>
      <c r="K8" s="113"/>
      <c r="L8" s="113"/>
      <c r="M8" s="114"/>
      <c r="N8" s="512"/>
    </row>
    <row r="9" spans="1:17" s="99" customFormat="1" ht="32.25" customHeight="1">
      <c r="B9" s="108"/>
      <c r="C9" s="115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512"/>
    </row>
    <row r="10" spans="1:17" s="99" customFormat="1" ht="32.25" customHeight="1">
      <c r="B10" s="118"/>
      <c r="C10" s="115" t="s">
        <v>579</v>
      </c>
      <c r="D10" s="116"/>
      <c r="E10" s="116"/>
      <c r="F10" s="116"/>
      <c r="G10" s="116"/>
      <c r="H10" s="116"/>
      <c r="I10" s="116"/>
      <c r="J10" s="116"/>
      <c r="K10" s="116"/>
      <c r="L10" s="116"/>
      <c r="M10" s="117"/>
      <c r="N10" s="512"/>
    </row>
    <row r="11" spans="1:17" s="99" customFormat="1" ht="32.25" customHeight="1">
      <c r="B11" s="119"/>
      <c r="C11" s="109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512"/>
    </row>
    <row r="12" spans="1:17" s="99" customFormat="1" ht="32.25" customHeight="1">
      <c r="B12" s="119"/>
      <c r="C12" s="112"/>
      <c r="D12" s="113"/>
      <c r="E12" s="113"/>
      <c r="F12" s="113"/>
      <c r="G12" s="113"/>
      <c r="H12" s="113"/>
      <c r="I12" s="113"/>
      <c r="J12" s="113"/>
      <c r="K12" s="113"/>
      <c r="L12" s="113"/>
      <c r="M12" s="114"/>
      <c r="N12" s="512"/>
    </row>
    <row r="13" spans="1:17" s="99" customFormat="1" ht="32.25" customHeight="1">
      <c r="B13" s="120"/>
      <c r="C13" s="112"/>
      <c r="D13" s="113"/>
      <c r="E13" s="113"/>
      <c r="F13" s="113"/>
      <c r="G13" s="113"/>
      <c r="H13" s="113"/>
      <c r="I13" s="113"/>
      <c r="J13" s="113"/>
      <c r="K13" s="113"/>
      <c r="L13" s="113"/>
      <c r="M13" s="114"/>
      <c r="N13" s="512"/>
    </row>
    <row r="14" spans="1:17" s="99" customFormat="1" ht="32.25" customHeight="1" thickBot="1">
      <c r="B14" s="121"/>
      <c r="C14" s="122" t="s">
        <v>580</v>
      </c>
      <c r="D14" s="123"/>
      <c r="E14" s="123"/>
      <c r="F14" s="123"/>
      <c r="G14" s="123"/>
      <c r="H14" s="123"/>
      <c r="I14" s="123"/>
      <c r="J14" s="123"/>
      <c r="K14" s="123"/>
      <c r="L14" s="123"/>
      <c r="M14" s="124"/>
      <c r="N14" s="513"/>
    </row>
    <row r="15" spans="1:17" s="94" customFormat="1" ht="32.25" customHeight="1">
      <c r="A15" s="94" t="s">
        <v>565</v>
      </c>
      <c r="B15" s="161" t="s">
        <v>586</v>
      </c>
      <c r="C15" s="126" t="s">
        <v>578</v>
      </c>
      <c r="D15" s="127"/>
      <c r="E15" s="127"/>
      <c r="F15" s="127"/>
      <c r="G15" s="127"/>
      <c r="H15" s="127"/>
      <c r="I15" s="127"/>
      <c r="J15" s="127"/>
      <c r="K15" s="127"/>
      <c r="L15" s="127"/>
      <c r="M15" s="128"/>
      <c r="N15" s="508"/>
    </row>
    <row r="16" spans="1:17" s="94" customFormat="1" ht="32.25" customHeight="1">
      <c r="A16" s="94" t="s">
        <v>568</v>
      </c>
      <c r="B16" s="163"/>
      <c r="C16" s="131"/>
      <c r="D16" s="132"/>
      <c r="E16" s="132"/>
      <c r="F16" s="132"/>
      <c r="G16" s="132"/>
      <c r="H16" s="132"/>
      <c r="I16" s="132"/>
      <c r="J16" s="132"/>
      <c r="K16" s="132"/>
      <c r="L16" s="132"/>
      <c r="M16" s="133"/>
      <c r="N16" s="509"/>
      <c r="O16"/>
      <c r="P16"/>
      <c r="Q16"/>
    </row>
    <row r="17" spans="1:17" s="94" customFormat="1" ht="32.25" customHeight="1">
      <c r="B17" s="135"/>
      <c r="C17" s="136"/>
      <c r="D17" s="137"/>
      <c r="E17" s="137"/>
      <c r="F17" s="137"/>
      <c r="G17" s="137"/>
      <c r="H17" s="137"/>
      <c r="I17" s="137"/>
      <c r="J17" s="137"/>
      <c r="K17" s="137"/>
      <c r="L17" s="137"/>
      <c r="M17" s="138"/>
      <c r="N17" s="509"/>
      <c r="O17"/>
      <c r="P17"/>
      <c r="Q17"/>
    </row>
    <row r="18" spans="1:17" s="94" customFormat="1" ht="32.25" customHeight="1">
      <c r="B18" s="139"/>
      <c r="C18" s="140"/>
      <c r="D18" s="141"/>
      <c r="E18" s="141"/>
      <c r="F18" s="141"/>
      <c r="G18" s="141"/>
      <c r="H18" s="141"/>
      <c r="I18" s="141"/>
      <c r="J18" s="141"/>
      <c r="K18" s="141"/>
      <c r="L18" s="141"/>
      <c r="M18" s="142"/>
      <c r="N18" s="509"/>
      <c r="O18"/>
      <c r="P18"/>
      <c r="Q18"/>
    </row>
    <row r="19" spans="1:17" s="94" customFormat="1" ht="32.25" customHeight="1">
      <c r="B19" s="139"/>
      <c r="C19" s="140" t="s">
        <v>579</v>
      </c>
      <c r="D19" s="141"/>
      <c r="E19" s="141"/>
      <c r="F19" s="141"/>
      <c r="G19" s="141"/>
      <c r="H19" s="141"/>
      <c r="I19" s="141"/>
      <c r="J19" s="141"/>
      <c r="K19" s="141"/>
      <c r="L19" s="141"/>
      <c r="M19" s="142"/>
      <c r="N19" s="509"/>
      <c r="O19"/>
      <c r="P19"/>
      <c r="Q19"/>
    </row>
    <row r="20" spans="1:17" s="94" customFormat="1" ht="32.25" customHeight="1">
      <c r="B20" s="139"/>
      <c r="C20" s="131"/>
      <c r="D20" s="132"/>
      <c r="E20" s="132"/>
      <c r="F20" s="132"/>
      <c r="G20" s="132"/>
      <c r="H20" s="132"/>
      <c r="I20" s="132"/>
      <c r="J20" s="132"/>
      <c r="K20" s="132"/>
      <c r="L20" s="132"/>
      <c r="M20" s="133"/>
      <c r="N20" s="509"/>
      <c r="O20"/>
      <c r="P20"/>
      <c r="Q20"/>
    </row>
    <row r="21" spans="1:17" s="94" customFormat="1" ht="32.25" customHeight="1">
      <c r="B21" s="162"/>
      <c r="C21" s="136"/>
      <c r="D21" s="137"/>
      <c r="E21" s="137"/>
      <c r="F21" s="137"/>
      <c r="G21" s="137"/>
      <c r="H21" s="137"/>
      <c r="I21" s="137"/>
      <c r="J21" s="137"/>
      <c r="K21" s="137"/>
      <c r="L21" s="137"/>
      <c r="M21" s="138"/>
      <c r="N21" s="509"/>
      <c r="O21"/>
      <c r="P21"/>
      <c r="Q21"/>
    </row>
    <row r="22" spans="1:17" s="94" customFormat="1" ht="32.25" customHeight="1">
      <c r="B22" s="144"/>
      <c r="C22" s="136"/>
      <c r="D22" s="137"/>
      <c r="E22" s="137"/>
      <c r="F22" s="137"/>
      <c r="G22" s="137"/>
      <c r="H22" s="137"/>
      <c r="I22" s="137"/>
      <c r="J22" s="137"/>
      <c r="K22" s="137"/>
      <c r="L22" s="137"/>
      <c r="M22" s="138"/>
      <c r="N22" s="509"/>
      <c r="O22"/>
      <c r="P22"/>
      <c r="Q22"/>
    </row>
    <row r="23" spans="1:17" s="94" customFormat="1" ht="32.25" customHeight="1" thickBot="1">
      <c r="B23" s="145"/>
      <c r="C23" s="146" t="s">
        <v>580</v>
      </c>
      <c r="D23" s="147"/>
      <c r="E23" s="147"/>
      <c r="F23" s="147"/>
      <c r="G23" s="147"/>
      <c r="H23" s="147"/>
      <c r="I23" s="147"/>
      <c r="J23" s="147"/>
      <c r="K23" s="147"/>
      <c r="L23" s="147"/>
      <c r="M23" s="148"/>
      <c r="N23" s="510"/>
      <c r="O23"/>
      <c r="P23"/>
      <c r="Q23"/>
    </row>
    <row r="24" spans="1:17" s="94" customFormat="1" ht="21.95" customHeight="1">
      <c r="A24" s="94" t="s">
        <v>567</v>
      </c>
      <c r="B24" s="125"/>
      <c r="C24" s="126"/>
      <c r="D24" s="127"/>
      <c r="E24" s="127"/>
      <c r="F24" s="127"/>
      <c r="G24" s="127"/>
      <c r="H24" s="127"/>
      <c r="I24" s="127"/>
      <c r="J24" s="127"/>
      <c r="K24" s="127"/>
      <c r="L24" s="127"/>
      <c r="M24" s="128"/>
      <c r="N24" s="129"/>
    </row>
    <row r="25" spans="1:17" s="94" customFormat="1" ht="21.95" customHeight="1">
      <c r="A25" s="94" t="s">
        <v>568</v>
      </c>
      <c r="B25" s="130"/>
      <c r="C25" s="131"/>
      <c r="D25" s="132"/>
      <c r="E25" s="132"/>
      <c r="F25" s="132"/>
      <c r="G25" s="132"/>
      <c r="H25" s="132"/>
      <c r="I25" s="132"/>
      <c r="J25" s="132"/>
      <c r="K25" s="132"/>
      <c r="L25" s="132"/>
      <c r="M25" s="133"/>
      <c r="N25" s="134"/>
      <c r="O25"/>
      <c r="P25"/>
      <c r="Q25"/>
    </row>
    <row r="26" spans="1:17" s="94" customFormat="1" ht="21.95" customHeight="1">
      <c r="B26" s="135"/>
      <c r="C26" s="136"/>
      <c r="D26" s="137"/>
      <c r="E26" s="137"/>
      <c r="F26" s="137"/>
      <c r="G26" s="137"/>
      <c r="H26" s="137"/>
      <c r="I26" s="137"/>
      <c r="J26" s="137"/>
      <c r="K26" s="137"/>
      <c r="L26" s="137"/>
      <c r="M26" s="138"/>
      <c r="N26" s="134"/>
      <c r="O26"/>
      <c r="P26"/>
      <c r="Q26"/>
    </row>
    <row r="27" spans="1:17" s="94" customFormat="1" ht="21.95" customHeight="1">
      <c r="B27" s="139"/>
      <c r="C27" s="140"/>
      <c r="D27" s="141"/>
      <c r="E27" s="141"/>
      <c r="F27" s="141"/>
      <c r="G27" s="141"/>
      <c r="H27" s="141"/>
      <c r="I27" s="141"/>
      <c r="J27" s="141"/>
      <c r="K27" s="141"/>
      <c r="L27" s="141"/>
      <c r="M27" s="142"/>
      <c r="N27" s="134"/>
      <c r="O27"/>
      <c r="P27"/>
      <c r="Q27"/>
    </row>
    <row r="28" spans="1:17" s="94" customFormat="1" ht="21.95" customHeight="1">
      <c r="B28" s="139"/>
      <c r="C28" s="140"/>
      <c r="D28" s="141"/>
      <c r="E28" s="141"/>
      <c r="F28" s="141"/>
      <c r="G28" s="141"/>
      <c r="H28" s="141"/>
      <c r="I28" s="141"/>
      <c r="J28" s="141"/>
      <c r="K28" s="141"/>
      <c r="L28" s="141"/>
      <c r="M28" s="142"/>
      <c r="N28" s="134"/>
      <c r="O28"/>
      <c r="P28"/>
      <c r="Q28"/>
    </row>
    <row r="29" spans="1:17" s="94" customFormat="1" ht="21.95" customHeight="1">
      <c r="B29" s="139"/>
      <c r="C29" s="131"/>
      <c r="D29" s="132"/>
      <c r="E29" s="132"/>
      <c r="F29" s="132"/>
      <c r="G29" s="132"/>
      <c r="H29" s="132"/>
      <c r="I29" s="132"/>
      <c r="J29" s="132"/>
      <c r="K29" s="132"/>
      <c r="L29" s="132"/>
      <c r="M29" s="133"/>
      <c r="N29" s="134"/>
      <c r="O29"/>
      <c r="P29"/>
      <c r="Q29"/>
    </row>
    <row r="30" spans="1:17" s="94" customFormat="1" ht="21.95" customHeight="1">
      <c r="B30" s="143"/>
      <c r="C30" s="136"/>
      <c r="D30" s="137"/>
      <c r="E30" s="137"/>
      <c r="F30" s="137"/>
      <c r="G30" s="137"/>
      <c r="H30" s="137"/>
      <c r="I30" s="137"/>
      <c r="J30" s="137"/>
      <c r="K30" s="137"/>
      <c r="L30" s="137"/>
      <c r="M30" s="138"/>
      <c r="N30" s="134"/>
      <c r="O30"/>
      <c r="P30"/>
      <c r="Q30"/>
    </row>
    <row r="31" spans="1:17" s="94" customFormat="1" ht="21.95" customHeight="1">
      <c r="B31" s="144"/>
      <c r="C31" s="136"/>
      <c r="D31" s="137"/>
      <c r="E31" s="137"/>
      <c r="F31" s="137"/>
      <c r="G31" s="137"/>
      <c r="H31" s="137"/>
      <c r="I31" s="137"/>
      <c r="J31" s="137"/>
      <c r="K31" s="137"/>
      <c r="L31" s="137"/>
      <c r="M31" s="138"/>
      <c r="N31" s="134"/>
      <c r="O31"/>
      <c r="P31"/>
      <c r="Q31"/>
    </row>
    <row r="32" spans="1:17" s="94" customFormat="1" ht="21.95" customHeight="1" thickBot="1">
      <c r="B32" s="145"/>
      <c r="C32" s="146"/>
      <c r="D32" s="147"/>
      <c r="E32" s="147"/>
      <c r="F32" s="147"/>
      <c r="G32" s="147"/>
      <c r="H32" s="147"/>
      <c r="I32" s="147"/>
      <c r="J32" s="147"/>
      <c r="K32" s="147"/>
      <c r="L32" s="147"/>
      <c r="M32" s="148"/>
      <c r="N32" s="149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horizontalDpi="4294967295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2추일입</vt:lpstr>
      <vt:lpstr>2추일출</vt:lpstr>
      <vt:lpstr>2추특입</vt:lpstr>
      <vt:lpstr>2추특출</vt:lpstr>
      <vt:lpstr>2추기금입</vt:lpstr>
      <vt:lpstr>2추기금출</vt:lpstr>
      <vt:lpstr>계속비</vt:lpstr>
      <vt:lpstr>'2추기금입'!Print_Area</vt:lpstr>
      <vt:lpstr>'2추기금출'!Print_Area</vt:lpstr>
      <vt:lpstr>'2추일입'!Print_Area</vt:lpstr>
      <vt:lpstr>'2추일출'!Print_Area</vt:lpstr>
      <vt:lpstr>'2추특입'!Print_Area</vt:lpstr>
      <vt:lpstr>'2추특출'!Print_Area</vt:lpstr>
      <vt:lpstr>계속비!Print_Area</vt:lpstr>
      <vt:lpstr>총괄표!Print_Area</vt:lpstr>
      <vt:lpstr>'2추기금입'!Print_Titles</vt:lpstr>
      <vt:lpstr>'2추기금출'!Print_Titles</vt:lpstr>
      <vt:lpstr>'2추일입'!Print_Titles</vt:lpstr>
      <vt:lpstr>'2추일출'!Print_Titles</vt:lpstr>
      <vt:lpstr>'2추특출'!Print_Titles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2017-09-01T08:45:05Z</cp:lastPrinted>
  <dcterms:created xsi:type="dcterms:W3CDTF">2015-06-26T00:14:49Z</dcterms:created>
  <dcterms:modified xsi:type="dcterms:W3CDTF">2017-09-01T08:54:10Z</dcterms:modified>
</cp:coreProperties>
</file>