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28800" windowHeight="13800" tabRatio="804" firstSheet="3" activeTab="8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2추일입" sheetId="13" r:id="rId7"/>
    <sheet name="2추일출" sheetId="15" r:id="rId8"/>
    <sheet name="2추특입" sheetId="18" r:id="rId9"/>
    <sheet name="2추특출" sheetId="19" r:id="rId10"/>
  </sheets>
  <definedNames>
    <definedName name="_xlnm._FilterDatabase" localSheetId="6" hidden="1">'2추일입'!$A$6:$AS$72</definedName>
    <definedName name="_xlnm._FilterDatabase" localSheetId="7" hidden="1">'2추일출'!$A$6:$AQ$59</definedName>
    <definedName name="_xlnm._FilterDatabase" localSheetId="8" hidden="1">'2추특입'!$A$6:$AS$16</definedName>
    <definedName name="_xlnm._FilterDatabase" localSheetId="9" hidden="1">'2추특출'!$B$6:$AP$80</definedName>
    <definedName name="_xlnm.Print_Area" localSheetId="6">'2추일입'!$A$1:$T$72</definedName>
    <definedName name="_xlnm.Print_Area" localSheetId="7">'2추일출'!$A$1:$V$59</definedName>
    <definedName name="_xlnm.Print_Area" localSheetId="8">'2추특입'!$A:$T</definedName>
    <definedName name="_xlnm.Print_Area" localSheetId="9">'2추특출'!$A$1:$V$80</definedName>
    <definedName name="_xlnm.Print_Area" localSheetId="5">총괄표!$A$1:$I$42</definedName>
    <definedName name="_xlnm.Print_Titles" localSheetId="6">'2추일입'!$4:$5</definedName>
    <definedName name="_xlnm.Print_Titles" localSheetId="7">'2추일출'!$3:$5</definedName>
    <definedName name="_xlnm.Print_Titles" localSheetId="9">'2추특출'!$3:$5</definedName>
  </definedNames>
  <calcPr calcId="145621"/>
</workbook>
</file>

<file path=xl/calcChain.xml><?xml version="1.0" encoding="utf-8"?>
<calcChain xmlns="http://schemas.openxmlformats.org/spreadsheetml/2006/main">
  <c r="C39" i="4" l="1"/>
  <c r="R10" i="15" l="1"/>
  <c r="R9" i="15"/>
  <c r="AI73" i="19" l="1"/>
  <c r="AE73" i="19"/>
  <c r="AF73" i="19" s="1"/>
  <c r="AG73" i="19" s="1"/>
  <c r="Z73" i="19"/>
  <c r="AA73" i="19" s="1"/>
  <c r="AB73" i="19" s="1"/>
  <c r="AI72" i="19"/>
  <c r="AE72" i="19"/>
  <c r="AF72" i="19" s="1"/>
  <c r="AG72" i="19" s="1"/>
  <c r="Z72" i="19"/>
  <c r="AA72" i="19" s="1"/>
  <c r="AI70" i="19"/>
  <c r="AE70" i="19"/>
  <c r="AF70" i="19" s="1"/>
  <c r="Z70" i="19"/>
  <c r="AI69" i="19"/>
  <c r="AE69" i="19"/>
  <c r="Z69" i="19"/>
  <c r="AA69" i="19" s="1"/>
  <c r="AB69" i="19" s="1"/>
  <c r="AI68" i="19"/>
  <c r="AE68" i="19"/>
  <c r="AF68" i="19" s="1"/>
  <c r="AG68" i="19" s="1"/>
  <c r="AA68" i="19"/>
  <c r="AB68" i="19" s="1"/>
  <c r="Z68" i="19"/>
  <c r="AI67" i="19"/>
  <c r="AE67" i="19"/>
  <c r="AF67" i="19" s="1"/>
  <c r="AG67" i="19" s="1"/>
  <c r="Z67" i="19"/>
  <c r="AA67" i="19" s="1"/>
  <c r="AI66" i="19"/>
  <c r="AE66" i="19"/>
  <c r="AF66" i="19" s="1"/>
  <c r="Z66" i="19"/>
  <c r="AI65" i="19"/>
  <c r="AE65" i="19"/>
  <c r="Z65" i="19"/>
  <c r="AA65" i="19" s="1"/>
  <c r="AB65" i="19" s="1"/>
  <c r="AI64" i="19"/>
  <c r="AE64" i="19"/>
  <c r="AF64" i="19" s="1"/>
  <c r="Z64" i="19"/>
  <c r="AA64" i="19" s="1"/>
  <c r="AB64" i="19" s="1"/>
  <c r="AI63" i="19"/>
  <c r="AE63" i="19"/>
  <c r="AF63" i="19" s="1"/>
  <c r="AG63" i="19" s="1"/>
  <c r="Z63" i="19"/>
  <c r="AA63" i="19" s="1"/>
  <c r="AI62" i="19"/>
  <c r="AE62" i="19"/>
  <c r="AF62" i="19" s="1"/>
  <c r="Z62" i="19"/>
  <c r="AI61" i="19"/>
  <c r="AE61" i="19"/>
  <c r="Z61" i="19"/>
  <c r="AA61" i="19" s="1"/>
  <c r="AB61" i="19" s="1"/>
  <c r="AI60" i="19"/>
  <c r="AE60" i="19"/>
  <c r="AF60" i="19" s="1"/>
  <c r="Z60" i="19"/>
  <c r="AA60" i="19" s="1"/>
  <c r="AI59" i="19"/>
  <c r="AE59" i="19"/>
  <c r="Z59" i="19"/>
  <c r="AA59" i="19" s="1"/>
  <c r="AI58" i="19"/>
  <c r="AE58" i="19"/>
  <c r="AF58" i="19" s="1"/>
  <c r="Z58" i="19"/>
  <c r="AI57" i="19"/>
  <c r="AE57" i="19"/>
  <c r="Z57" i="19"/>
  <c r="AA57" i="19" s="1"/>
  <c r="AB57" i="19" s="1"/>
  <c r="AI56" i="19"/>
  <c r="AE56" i="19"/>
  <c r="AF56" i="19" s="1"/>
  <c r="AG56" i="19" s="1"/>
  <c r="Z56" i="19"/>
  <c r="AI55" i="19"/>
  <c r="AE55" i="19"/>
  <c r="AF55" i="19" s="1"/>
  <c r="Z55" i="19"/>
  <c r="AA55" i="19" s="1"/>
  <c r="AI54" i="19"/>
  <c r="AE54" i="19"/>
  <c r="AF54" i="19" s="1"/>
  <c r="Z54" i="19"/>
  <c r="AI53" i="19"/>
  <c r="AE53" i="19"/>
  <c r="Z53" i="19"/>
  <c r="AA53" i="19" s="1"/>
  <c r="AI52" i="19"/>
  <c r="AE52" i="19"/>
  <c r="AF52" i="19" s="1"/>
  <c r="Z52" i="19"/>
  <c r="AA52" i="19" s="1"/>
  <c r="AI51" i="19"/>
  <c r="AE51" i="19"/>
  <c r="Z51" i="19"/>
  <c r="AA51" i="19" s="1"/>
  <c r="AI50" i="19"/>
  <c r="AE50" i="19"/>
  <c r="AF50" i="19" s="1"/>
  <c r="Z50" i="19"/>
  <c r="AA50" i="19" s="1"/>
  <c r="AB50" i="19" s="1"/>
  <c r="AI49" i="19"/>
  <c r="AE49" i="19"/>
  <c r="AF49" i="19" s="1"/>
  <c r="AG49" i="19" s="1"/>
  <c r="AA49" i="19"/>
  <c r="AB49" i="19" s="1"/>
  <c r="Z49" i="19"/>
  <c r="AI48" i="19"/>
  <c r="AE48" i="19"/>
  <c r="AF48" i="19" s="1"/>
  <c r="AG48" i="19" s="1"/>
  <c r="Z48" i="19"/>
  <c r="AI47" i="19"/>
  <c r="AE47" i="19"/>
  <c r="AF47" i="19" s="1"/>
  <c r="Z47" i="19"/>
  <c r="AA47" i="19" s="1"/>
  <c r="AI46" i="19"/>
  <c r="AE46" i="19"/>
  <c r="AF46" i="19" s="1"/>
  <c r="Z46" i="19"/>
  <c r="AA46" i="19" s="1"/>
  <c r="AB46" i="19" s="1"/>
  <c r="AI45" i="19"/>
  <c r="AE45" i="19"/>
  <c r="AF45" i="19" s="1"/>
  <c r="AG45" i="19" s="1"/>
  <c r="Z45" i="19"/>
  <c r="AA45" i="19" s="1"/>
  <c r="AI44" i="19"/>
  <c r="AE44" i="19"/>
  <c r="AF44" i="19" s="1"/>
  <c r="AA44" i="19"/>
  <c r="Z44" i="19"/>
  <c r="AI43" i="19"/>
  <c r="AE43" i="19"/>
  <c r="Z43" i="19"/>
  <c r="AA43" i="19" s="1"/>
  <c r="AI42" i="19"/>
  <c r="AE42" i="19"/>
  <c r="AF42" i="19" s="1"/>
  <c r="Z42" i="19"/>
  <c r="AA42" i="19" s="1"/>
  <c r="AB42" i="19" s="1"/>
  <c r="AI41" i="19"/>
  <c r="AE41" i="19"/>
  <c r="AF41" i="19" s="1"/>
  <c r="AG41" i="19" s="1"/>
  <c r="Z41" i="19"/>
  <c r="AA41" i="19" s="1"/>
  <c r="AB41" i="19" s="1"/>
  <c r="AI40" i="19"/>
  <c r="AE40" i="19"/>
  <c r="AF40" i="19" s="1"/>
  <c r="AG40" i="19" s="1"/>
  <c r="Z40" i="19"/>
  <c r="AI39" i="19"/>
  <c r="AE39" i="19"/>
  <c r="AF39" i="19" s="1"/>
  <c r="Z39" i="19"/>
  <c r="AA39" i="19" s="1"/>
  <c r="AI38" i="19"/>
  <c r="AE38" i="19"/>
  <c r="AF38" i="19" s="1"/>
  <c r="Z38" i="19"/>
  <c r="AA38" i="19" s="1"/>
  <c r="AB38" i="19" s="1"/>
  <c r="AI37" i="19"/>
  <c r="AE37" i="19"/>
  <c r="AF37" i="19" s="1"/>
  <c r="AG37" i="19" s="1"/>
  <c r="Z37" i="19"/>
  <c r="AA37" i="19" s="1"/>
  <c r="AI36" i="19"/>
  <c r="AE36" i="19"/>
  <c r="AF36" i="19" s="1"/>
  <c r="AA36" i="19"/>
  <c r="Z36" i="19"/>
  <c r="AI35" i="19"/>
  <c r="AE35" i="19"/>
  <c r="AF35" i="19" s="1"/>
  <c r="Z35" i="19"/>
  <c r="AA35" i="19" s="1"/>
  <c r="AI34" i="19"/>
  <c r="AE34" i="19"/>
  <c r="AF34" i="19" s="1"/>
  <c r="Z34" i="19"/>
  <c r="AA34" i="19" s="1"/>
  <c r="AB34" i="19" s="1"/>
  <c r="AI33" i="19"/>
  <c r="AE33" i="19"/>
  <c r="Z33" i="19"/>
  <c r="AA33" i="19" s="1"/>
  <c r="AB33" i="19" s="1"/>
  <c r="AI32" i="19"/>
  <c r="AE32" i="19"/>
  <c r="AF32" i="19" s="1"/>
  <c r="AG32" i="19" s="1"/>
  <c r="Z32" i="19"/>
  <c r="AI31" i="19"/>
  <c r="AE31" i="19"/>
  <c r="AF31" i="19" s="1"/>
  <c r="Z31" i="19"/>
  <c r="AA31" i="19" s="1"/>
  <c r="AI30" i="19"/>
  <c r="AE30" i="19"/>
  <c r="AF30" i="19" s="1"/>
  <c r="Z30" i="19"/>
  <c r="AI29" i="19"/>
  <c r="AE29" i="19"/>
  <c r="Z29" i="19"/>
  <c r="AA29" i="19" s="1"/>
  <c r="AI28" i="19"/>
  <c r="AE28" i="19"/>
  <c r="AF28" i="19" s="1"/>
  <c r="Z28" i="19"/>
  <c r="AA28" i="19" s="1"/>
  <c r="AI27" i="19"/>
  <c r="AE27" i="19"/>
  <c r="Z27" i="19"/>
  <c r="AA27" i="19" s="1"/>
  <c r="AI26" i="19"/>
  <c r="AE26" i="19"/>
  <c r="AF26" i="19" s="1"/>
  <c r="Z26" i="19"/>
  <c r="AI25" i="19"/>
  <c r="AE25" i="19"/>
  <c r="Z25" i="19"/>
  <c r="AA25" i="19" s="1"/>
  <c r="AB25" i="19" s="1"/>
  <c r="AI24" i="19"/>
  <c r="AE24" i="19"/>
  <c r="AF24" i="19" s="1"/>
  <c r="AG24" i="19" s="1"/>
  <c r="Z24" i="19"/>
  <c r="AI23" i="19"/>
  <c r="AE23" i="19"/>
  <c r="AF23" i="19" s="1"/>
  <c r="Z23" i="19"/>
  <c r="AA23" i="19" s="1"/>
  <c r="AI22" i="19"/>
  <c r="AE22" i="19"/>
  <c r="AF22" i="19" s="1"/>
  <c r="Z22" i="19"/>
  <c r="AI21" i="19"/>
  <c r="AE21" i="19"/>
  <c r="Z21" i="19"/>
  <c r="AA21" i="19" s="1"/>
  <c r="AI20" i="19"/>
  <c r="AE20" i="19"/>
  <c r="AF20" i="19" s="1"/>
  <c r="Z20" i="19"/>
  <c r="AA20" i="19" s="1"/>
  <c r="AB20" i="19" s="1"/>
  <c r="AI19" i="19"/>
  <c r="AE19" i="19"/>
  <c r="AF19" i="19" s="1"/>
  <c r="AG19" i="19" s="1"/>
  <c r="Z19" i="19"/>
  <c r="AA19" i="19" s="1"/>
  <c r="AI18" i="19"/>
  <c r="AE18" i="19"/>
  <c r="AF18" i="19" s="1"/>
  <c r="Z18" i="19"/>
  <c r="AI17" i="19"/>
  <c r="AE17" i="19"/>
  <c r="Z17" i="19"/>
  <c r="AA17" i="19" s="1"/>
  <c r="AB17" i="19" s="1"/>
  <c r="AI16" i="19"/>
  <c r="AF16" i="19"/>
  <c r="AG16" i="19" s="1"/>
  <c r="AE16" i="19"/>
  <c r="Z16" i="19"/>
  <c r="AI15" i="19"/>
  <c r="AF15" i="19"/>
  <c r="AG15" i="19" s="1"/>
  <c r="AE15" i="19"/>
  <c r="Z15" i="19"/>
  <c r="AA15" i="19" s="1"/>
  <c r="AI14" i="19"/>
  <c r="AE14" i="19"/>
  <c r="AF14" i="19" s="1"/>
  <c r="Z14" i="19"/>
  <c r="AI13" i="19"/>
  <c r="AE13" i="19"/>
  <c r="Z13" i="19"/>
  <c r="AA13" i="19" s="1"/>
  <c r="AI12" i="19"/>
  <c r="AE12" i="19"/>
  <c r="AF12" i="19" s="1"/>
  <c r="Z12" i="19"/>
  <c r="AA12" i="19" s="1"/>
  <c r="AI11" i="19"/>
  <c r="AE11" i="19"/>
  <c r="Z11" i="19"/>
  <c r="AA11" i="19" s="1"/>
  <c r="AI10" i="19"/>
  <c r="AE10" i="19"/>
  <c r="AF10" i="19" s="1"/>
  <c r="Z10" i="19"/>
  <c r="AI9" i="19"/>
  <c r="AE9" i="19"/>
  <c r="Z9" i="19"/>
  <c r="AA9" i="19" s="1"/>
  <c r="AB9" i="19" s="1"/>
  <c r="AI8" i="19"/>
  <c r="AE8" i="19"/>
  <c r="AF8" i="19" s="1"/>
  <c r="AG8" i="19" s="1"/>
  <c r="Q8" i="13"/>
  <c r="Q9" i="13"/>
  <c r="Q10" i="13"/>
  <c r="Q11" i="13"/>
  <c r="Q12" i="13"/>
  <c r="Q13" i="13"/>
  <c r="Q14" i="13"/>
  <c r="Q15" i="13"/>
  <c r="Q16" i="13"/>
  <c r="Q17" i="13"/>
  <c r="Q18" i="13"/>
  <c r="Q19" i="13"/>
  <c r="Q20" i="13"/>
  <c r="Q21" i="13"/>
  <c r="Q22" i="13"/>
  <c r="Q23" i="13"/>
  <c r="Q24" i="13"/>
  <c r="Q25" i="13"/>
  <c r="Q26" i="13"/>
  <c r="Q27" i="13"/>
  <c r="Q28" i="13"/>
  <c r="Q29" i="13"/>
  <c r="Q30" i="13"/>
  <c r="Q31" i="13"/>
  <c r="Q32" i="13"/>
  <c r="Q33" i="13"/>
  <c r="Q34" i="13"/>
  <c r="Q35" i="13"/>
  <c r="Q36" i="13"/>
  <c r="Q37" i="13"/>
  <c r="Q38" i="13"/>
  <c r="Q39" i="13"/>
  <c r="Q40" i="13"/>
  <c r="Q41" i="13"/>
  <c r="Q42" i="13"/>
  <c r="Q43" i="13"/>
  <c r="Q44" i="13"/>
  <c r="Q45" i="13"/>
  <c r="Q46" i="13"/>
  <c r="Q47" i="13"/>
  <c r="Q48" i="13"/>
  <c r="Q49" i="13"/>
  <c r="Q50" i="13"/>
  <c r="Q51" i="13"/>
  <c r="Q52" i="13"/>
  <c r="Q53" i="13"/>
  <c r="Q54" i="13"/>
  <c r="Q55" i="13"/>
  <c r="Q56" i="13"/>
  <c r="Q57" i="13"/>
  <c r="Q58" i="13"/>
  <c r="Q59" i="13"/>
  <c r="Q60" i="13"/>
  <c r="Q61" i="13"/>
  <c r="Q62" i="13"/>
  <c r="Q63" i="13"/>
  <c r="Q64" i="13"/>
  <c r="Q65" i="13"/>
  <c r="Q66" i="13"/>
  <c r="Q67" i="13"/>
  <c r="Q68" i="13"/>
  <c r="Q69" i="13"/>
  <c r="Q70" i="13"/>
  <c r="Q71" i="13"/>
  <c r="Q72" i="13"/>
  <c r="AC8" i="18"/>
  <c r="Y8" i="18"/>
  <c r="AE58" i="15"/>
  <c r="AE57" i="15"/>
  <c r="AF57" i="15" s="1"/>
  <c r="AG56" i="15"/>
  <c r="AE56" i="15"/>
  <c r="AF56" i="15" s="1"/>
  <c r="AE55" i="15"/>
  <c r="AF55" i="15" s="1"/>
  <c r="AG55" i="15" s="1"/>
  <c r="AE54" i="15"/>
  <c r="AE53" i="15"/>
  <c r="AF53" i="15" s="1"/>
  <c r="AE52" i="15"/>
  <c r="AF52" i="15" s="1"/>
  <c r="AE51" i="15"/>
  <c r="AF51" i="15" s="1"/>
  <c r="AG51" i="15" s="1"/>
  <c r="AE50" i="15"/>
  <c r="AE49" i="15"/>
  <c r="AF49" i="15" s="1"/>
  <c r="AE48" i="15"/>
  <c r="AF48" i="15" s="1"/>
  <c r="AE47" i="15"/>
  <c r="AF47" i="15" s="1"/>
  <c r="AG47" i="15" s="1"/>
  <c r="AE46" i="15"/>
  <c r="AE45" i="15"/>
  <c r="AF45" i="15" s="1"/>
  <c r="AE44" i="15"/>
  <c r="AF44" i="15" s="1"/>
  <c r="AE43" i="15"/>
  <c r="AF43" i="15" s="1"/>
  <c r="AG43" i="15" s="1"/>
  <c r="AE42" i="15"/>
  <c r="AE41" i="15"/>
  <c r="AF41" i="15" s="1"/>
  <c r="AE40" i="15"/>
  <c r="AF40" i="15" s="1"/>
  <c r="AE39" i="15"/>
  <c r="AF39" i="15" s="1"/>
  <c r="AG39" i="15" s="1"/>
  <c r="AE38" i="15"/>
  <c r="AE37" i="15"/>
  <c r="AF37" i="15" s="1"/>
  <c r="AE36" i="15"/>
  <c r="AF36" i="15" s="1"/>
  <c r="AE35" i="15"/>
  <c r="AF35" i="15" s="1"/>
  <c r="AG35" i="15" s="1"/>
  <c r="AE34" i="15"/>
  <c r="AE33" i="15"/>
  <c r="AF33" i="15" s="1"/>
  <c r="AE32" i="15"/>
  <c r="AE31" i="15"/>
  <c r="AF31" i="15" s="1"/>
  <c r="AG31" i="15" s="1"/>
  <c r="AE29" i="15"/>
  <c r="AE28" i="15"/>
  <c r="AF28" i="15" s="1"/>
  <c r="AE27" i="15"/>
  <c r="AF27" i="15" s="1"/>
  <c r="AG27" i="15" s="1"/>
  <c r="AE26" i="15"/>
  <c r="AF26" i="15" s="1"/>
  <c r="AG26" i="15" s="1"/>
  <c r="AE25" i="15"/>
  <c r="AE24" i="15"/>
  <c r="AF24" i="15" s="1"/>
  <c r="AE23" i="15"/>
  <c r="AF23" i="15" s="1"/>
  <c r="AG23" i="15" s="1"/>
  <c r="AE22" i="15"/>
  <c r="AF22" i="15" s="1"/>
  <c r="AG22" i="15" s="1"/>
  <c r="AE21" i="15"/>
  <c r="AE20" i="15"/>
  <c r="AF20" i="15" s="1"/>
  <c r="AE19" i="15"/>
  <c r="AF19" i="15" s="1"/>
  <c r="AG19" i="15" s="1"/>
  <c r="AE18" i="15"/>
  <c r="AF18" i="15" s="1"/>
  <c r="AG18" i="15" s="1"/>
  <c r="AE17" i="15"/>
  <c r="AE16" i="15"/>
  <c r="AF16" i="15" s="1"/>
  <c r="AE15" i="15"/>
  <c r="AF15" i="15" s="1"/>
  <c r="AG15" i="15" s="1"/>
  <c r="AE14" i="15"/>
  <c r="AF14" i="15" s="1"/>
  <c r="AG14" i="15" s="1"/>
  <c r="AE13" i="15"/>
  <c r="AE12" i="15"/>
  <c r="AF12" i="15" s="1"/>
  <c r="AE11" i="15"/>
  <c r="AF11" i="15" s="1"/>
  <c r="AG11" i="15" s="1"/>
  <c r="AF10" i="15"/>
  <c r="AG10" i="15" s="1"/>
  <c r="AE10" i="15"/>
  <c r="AE9" i="15"/>
  <c r="AE8" i="15"/>
  <c r="AF8" i="15" s="1"/>
  <c r="Z58" i="15"/>
  <c r="Z57" i="15"/>
  <c r="AA57" i="15" s="1"/>
  <c r="Z56" i="15"/>
  <c r="AA56" i="15" s="1"/>
  <c r="AB56" i="15" s="1"/>
  <c r="Z55" i="15"/>
  <c r="AA55" i="15" s="1"/>
  <c r="Z54" i="15"/>
  <c r="Z53" i="15"/>
  <c r="AA53" i="15" s="1"/>
  <c r="Z52" i="15"/>
  <c r="AA52" i="15" s="1"/>
  <c r="AB52" i="15" s="1"/>
  <c r="Z51" i="15"/>
  <c r="Z50" i="15"/>
  <c r="Z49" i="15"/>
  <c r="AA49" i="15" s="1"/>
  <c r="Z48" i="15"/>
  <c r="AA48" i="15" s="1"/>
  <c r="AB48" i="15" s="1"/>
  <c r="Z47" i="15"/>
  <c r="Z46" i="15"/>
  <c r="Z45" i="15"/>
  <c r="AA45" i="15" s="1"/>
  <c r="Z44" i="15"/>
  <c r="AA44" i="15" s="1"/>
  <c r="AB44" i="15" s="1"/>
  <c r="Z43" i="15"/>
  <c r="AA43" i="15" s="1"/>
  <c r="Z42" i="15"/>
  <c r="Z41" i="15"/>
  <c r="AA41" i="15" s="1"/>
  <c r="Z40" i="15"/>
  <c r="AA40" i="15" s="1"/>
  <c r="AB40" i="15" s="1"/>
  <c r="Z39" i="15"/>
  <c r="AA39" i="15" s="1"/>
  <c r="Z38" i="15"/>
  <c r="Z37" i="15"/>
  <c r="AA37" i="15" s="1"/>
  <c r="Z36" i="15"/>
  <c r="AA36" i="15" s="1"/>
  <c r="AB36" i="15" s="1"/>
  <c r="Z35" i="15"/>
  <c r="Z34" i="15"/>
  <c r="Z33" i="15"/>
  <c r="AA33" i="15" s="1"/>
  <c r="Z32" i="15"/>
  <c r="AA32" i="15" s="1"/>
  <c r="AB32" i="15" s="1"/>
  <c r="Z31" i="15"/>
  <c r="Z29" i="15"/>
  <c r="Z28" i="15"/>
  <c r="AA28" i="15" s="1"/>
  <c r="Z27" i="15"/>
  <c r="AA27" i="15" s="1"/>
  <c r="AB27" i="15" s="1"/>
  <c r="Z26" i="15"/>
  <c r="AA26" i="15" s="1"/>
  <c r="Z25" i="15"/>
  <c r="Z24" i="15"/>
  <c r="AA24" i="15" s="1"/>
  <c r="Z23" i="15"/>
  <c r="AA23" i="15" s="1"/>
  <c r="AB23" i="15" s="1"/>
  <c r="Z22" i="15"/>
  <c r="AA22" i="15" s="1"/>
  <c r="Z21" i="15"/>
  <c r="Z20" i="15"/>
  <c r="AA20" i="15" s="1"/>
  <c r="Z19" i="15"/>
  <c r="AA19" i="15" s="1"/>
  <c r="AB19" i="15" s="1"/>
  <c r="Z18" i="15"/>
  <c r="Z17" i="15"/>
  <c r="Z16" i="15"/>
  <c r="AA16" i="15" s="1"/>
  <c r="Z15" i="15"/>
  <c r="AA15" i="15" s="1"/>
  <c r="AB15" i="15" s="1"/>
  <c r="Z14" i="15"/>
  <c r="Z13" i="15"/>
  <c r="Z12" i="15"/>
  <c r="AA12" i="15" s="1"/>
  <c r="Z11" i="15"/>
  <c r="AA11" i="15" s="1"/>
  <c r="AB11" i="15" s="1"/>
  <c r="AA8" i="15"/>
  <c r="AC20" i="13"/>
  <c r="AC19" i="13"/>
  <c r="AC18" i="13"/>
  <c r="AD18" i="13" s="1"/>
  <c r="AE18" i="13" s="1"/>
  <c r="AD17" i="13"/>
  <c r="AE17" i="13" s="1"/>
  <c r="AC17" i="13"/>
  <c r="AC16" i="13"/>
  <c r="AC15" i="13"/>
  <c r="AC14" i="13"/>
  <c r="AD14" i="13" s="1"/>
  <c r="AE14" i="13" s="1"/>
  <c r="AD13" i="13"/>
  <c r="AE13" i="13" s="1"/>
  <c r="AC13" i="13"/>
  <c r="AC12" i="13"/>
  <c r="AC11" i="13"/>
  <c r="AC10" i="13"/>
  <c r="AD10" i="13" s="1"/>
  <c r="AE10" i="13" s="1"/>
  <c r="AD9" i="13"/>
  <c r="AE9" i="13" s="1"/>
  <c r="AC9" i="13"/>
  <c r="AC8" i="13"/>
  <c r="AD8" i="13" s="1"/>
  <c r="AC7" i="13"/>
  <c r="AD7" i="13" s="1"/>
  <c r="X19" i="13"/>
  <c r="Y18" i="13"/>
  <c r="X18" i="13"/>
  <c r="Z18" i="13" s="1"/>
  <c r="X17" i="13"/>
  <c r="Y17" i="13" s="1"/>
  <c r="Z17" i="13" s="1"/>
  <c r="Y16" i="13"/>
  <c r="X16" i="13"/>
  <c r="Z16" i="13" s="1"/>
  <c r="X15" i="13"/>
  <c r="Y14" i="13"/>
  <c r="Z14" i="13" s="1"/>
  <c r="X14" i="13"/>
  <c r="X13" i="13"/>
  <c r="Y13" i="13" s="1"/>
  <c r="Z13" i="13" s="1"/>
  <c r="Y12" i="13"/>
  <c r="X12" i="13"/>
  <c r="Z12" i="13" s="1"/>
  <c r="X11" i="13"/>
  <c r="Y10" i="13"/>
  <c r="Z10" i="13" s="1"/>
  <c r="X10" i="13"/>
  <c r="X9" i="13"/>
  <c r="Y9" i="13" s="1"/>
  <c r="Z9" i="13" s="1"/>
  <c r="Y8" i="13"/>
  <c r="X8" i="13"/>
  <c r="Z8" i="13" s="1"/>
  <c r="X7" i="13"/>
  <c r="Y7" i="13" s="1"/>
  <c r="AG40" i="15" l="1"/>
  <c r="AG55" i="19"/>
  <c r="AG23" i="19"/>
  <c r="AG43" i="19"/>
  <c r="AF11" i="19"/>
  <c r="AG11" i="19" s="1"/>
  <c r="AF51" i="19"/>
  <c r="AG51" i="19" s="1"/>
  <c r="AF59" i="19"/>
  <c r="AG59" i="19" s="1"/>
  <c r="AB12" i="19"/>
  <c r="AG12" i="19"/>
  <c r="AB13" i="19"/>
  <c r="AG20" i="19"/>
  <c r="AB21" i="19"/>
  <c r="AB28" i="19"/>
  <c r="AG28" i="19"/>
  <c r="AB29" i="19"/>
  <c r="AB36" i="19"/>
  <c r="AG36" i="19"/>
  <c r="AB37" i="19"/>
  <c r="AB44" i="19"/>
  <c r="AG44" i="19"/>
  <c r="AB45" i="19"/>
  <c r="AB52" i="19"/>
  <c r="AG52" i="19"/>
  <c r="AB53" i="19"/>
  <c r="AB60" i="19"/>
  <c r="AG60" i="19"/>
  <c r="AG64" i="19"/>
  <c r="AG35" i="19"/>
  <c r="AB24" i="19"/>
  <c r="AF27" i="19"/>
  <c r="AG27" i="19" s="1"/>
  <c r="AF43" i="19"/>
  <c r="AA8" i="19"/>
  <c r="AB8" i="19" s="1"/>
  <c r="AA16" i="19"/>
  <c r="AB16" i="19" s="1"/>
  <c r="AA24" i="19"/>
  <c r="AG31" i="19"/>
  <c r="AA32" i="19"/>
  <c r="AB32" i="19" s="1"/>
  <c r="AG39" i="19"/>
  <c r="AA40" i="19"/>
  <c r="AB40" i="19" s="1"/>
  <c r="AG47" i="19"/>
  <c r="AA48" i="19"/>
  <c r="AB48" i="19" s="1"/>
  <c r="AA56" i="19"/>
  <c r="AB56" i="19" s="1"/>
  <c r="AF9" i="19"/>
  <c r="AG9" i="19" s="1"/>
  <c r="AA10" i="19"/>
  <c r="AB10" i="19" s="1"/>
  <c r="AG10" i="19"/>
  <c r="AB11" i="19"/>
  <c r="AF13" i="19"/>
  <c r="AG13" i="19" s="1"/>
  <c r="AA14" i="19"/>
  <c r="AB14" i="19" s="1"/>
  <c r="AG14" i="19"/>
  <c r="AB15" i="19"/>
  <c r="AF17" i="19"/>
  <c r="AG17" i="19" s="1"/>
  <c r="AA18" i="19"/>
  <c r="AB18" i="19" s="1"/>
  <c r="AG18" i="19"/>
  <c r="AB19" i="19"/>
  <c r="AF21" i="19"/>
  <c r="AG21" i="19" s="1"/>
  <c r="AA22" i="19"/>
  <c r="AB22" i="19" s="1"/>
  <c r="AG22" i="19"/>
  <c r="AB23" i="19"/>
  <c r="AF25" i="19"/>
  <c r="AG25" i="19" s="1"/>
  <c r="AA26" i="19"/>
  <c r="AB26" i="19" s="1"/>
  <c r="AG26" i="19"/>
  <c r="AB27" i="19"/>
  <c r="AF29" i="19"/>
  <c r="AG29" i="19" s="1"/>
  <c r="AA30" i="19"/>
  <c r="AB30" i="19" s="1"/>
  <c r="AG30" i="19"/>
  <c r="AB31" i="19"/>
  <c r="AF33" i="19"/>
  <c r="AG33" i="19" s="1"/>
  <c r="AG34" i="19"/>
  <c r="AB35" i="19"/>
  <c r="AG38" i="19"/>
  <c r="AB39" i="19"/>
  <c r="AG42" i="19"/>
  <c r="AB43" i="19"/>
  <c r="AG46" i="19"/>
  <c r="AB47" i="19"/>
  <c r="AG50" i="19"/>
  <c r="AB51" i="19"/>
  <c r="AF53" i="19"/>
  <c r="AG53" i="19" s="1"/>
  <c r="AA54" i="19"/>
  <c r="AB54" i="19" s="1"/>
  <c r="AG54" i="19"/>
  <c r="AB55" i="19"/>
  <c r="AF57" i="19"/>
  <c r="AG57" i="19" s="1"/>
  <c r="AA58" i="19"/>
  <c r="AB58" i="19" s="1"/>
  <c r="AG58" i="19"/>
  <c r="AB59" i="19"/>
  <c r="AF61" i="19"/>
  <c r="AG61" i="19" s="1"/>
  <c r="AA62" i="19"/>
  <c r="AB62" i="19" s="1"/>
  <c r="AG62" i="19"/>
  <c r="AB63" i="19"/>
  <c r="AF65" i="19"/>
  <c r="AG65" i="19" s="1"/>
  <c r="AA66" i="19"/>
  <c r="AB66" i="19" s="1"/>
  <c r="AG66" i="19"/>
  <c r="AB67" i="19"/>
  <c r="AF69" i="19"/>
  <c r="AG69" i="19" s="1"/>
  <c r="AA70" i="19"/>
  <c r="AB70" i="19" s="1"/>
  <c r="AG70" i="19"/>
  <c r="AB72" i="19"/>
  <c r="Z8" i="18"/>
  <c r="AD8" i="18"/>
  <c r="AE8" i="18" s="1"/>
  <c r="AG48" i="15"/>
  <c r="AF32" i="15"/>
  <c r="AG32" i="15" s="1"/>
  <c r="AB10" i="15"/>
  <c r="AB26" i="15"/>
  <c r="AB43" i="15"/>
  <c r="AA14" i="15"/>
  <c r="AB14" i="15" s="1"/>
  <c r="AA31" i="15"/>
  <c r="AB31" i="15" s="1"/>
  <c r="AA47" i="15"/>
  <c r="AB47" i="15" s="1"/>
  <c r="AA18" i="15"/>
  <c r="AB18" i="15" s="1"/>
  <c r="AB22" i="15"/>
  <c r="AA35" i="15"/>
  <c r="AB35" i="15" s="1"/>
  <c r="AB39" i="15"/>
  <c r="AA51" i="15"/>
  <c r="AB51" i="15" s="1"/>
  <c r="AG36" i="15"/>
  <c r="AG44" i="15"/>
  <c r="AG52" i="15"/>
  <c r="AF13" i="15"/>
  <c r="AG13" i="15" s="1"/>
  <c r="AF21" i="15"/>
  <c r="AG21" i="15" s="1"/>
  <c r="AF29" i="15"/>
  <c r="AG29" i="15" s="1"/>
  <c r="AF9" i="15"/>
  <c r="AG9" i="15" s="1"/>
  <c r="AF17" i="15"/>
  <c r="AG17" i="15" s="1"/>
  <c r="AF25" i="15"/>
  <c r="AG25" i="15" s="1"/>
  <c r="AF38" i="15"/>
  <c r="AG38" i="15" s="1"/>
  <c r="AF46" i="15"/>
  <c r="AG46" i="15" s="1"/>
  <c r="AF54" i="15"/>
  <c r="AG54" i="15" s="1"/>
  <c r="AF34" i="15"/>
  <c r="AG34" i="15" s="1"/>
  <c r="AF42" i="15"/>
  <c r="AG42" i="15" s="1"/>
  <c r="AF50" i="15"/>
  <c r="AG50" i="15" s="1"/>
  <c r="AF58" i="15"/>
  <c r="AG58" i="15" s="1"/>
  <c r="AG8" i="15"/>
  <c r="AG12" i="15"/>
  <c r="AG16" i="15"/>
  <c r="AG20" i="15"/>
  <c r="AG24" i="15"/>
  <c r="AG28" i="15"/>
  <c r="AG33" i="15"/>
  <c r="AG37" i="15"/>
  <c r="AG41" i="15"/>
  <c r="AG45" i="15"/>
  <c r="AG49" i="15"/>
  <c r="AG53" i="15"/>
  <c r="AG57" i="15"/>
  <c r="AA54" i="15"/>
  <c r="AB54" i="15" s="1"/>
  <c r="AB9" i="15"/>
  <c r="AA17" i="15"/>
  <c r="AB17" i="15" s="1"/>
  <c r="AA25" i="15"/>
  <c r="AB25" i="15" s="1"/>
  <c r="AA34" i="15"/>
  <c r="AB34" i="15" s="1"/>
  <c r="AA42" i="15"/>
  <c r="AB42" i="15" s="1"/>
  <c r="AA50" i="15"/>
  <c r="AB50" i="15" s="1"/>
  <c r="AB55" i="15"/>
  <c r="AA13" i="15"/>
  <c r="AB13" i="15" s="1"/>
  <c r="AA21" i="15"/>
  <c r="AB21" i="15" s="1"/>
  <c r="AA29" i="15"/>
  <c r="AB29" i="15" s="1"/>
  <c r="AA38" i="15"/>
  <c r="AB38" i="15" s="1"/>
  <c r="AA46" i="15"/>
  <c r="AB46" i="15" s="1"/>
  <c r="AA58" i="15"/>
  <c r="AB58" i="15" s="1"/>
  <c r="AB8" i="15"/>
  <c r="AB12" i="15"/>
  <c r="AB16" i="15"/>
  <c r="AB20" i="15"/>
  <c r="AB24" i="15"/>
  <c r="AB28" i="15"/>
  <c r="AB33" i="15"/>
  <c r="AB37" i="15"/>
  <c r="AB41" i="15"/>
  <c r="AB45" i="15"/>
  <c r="AB49" i="15"/>
  <c r="AB53" i="15"/>
  <c r="AB57" i="15"/>
  <c r="AE15" i="13"/>
  <c r="AE16" i="13"/>
  <c r="AD12" i="13"/>
  <c r="AE12" i="13" s="1"/>
  <c r="AD16" i="13"/>
  <c r="AD20" i="13"/>
  <c r="AE20" i="13" s="1"/>
  <c r="AE8" i="13"/>
  <c r="AD11" i="13"/>
  <c r="AE11" i="13" s="1"/>
  <c r="AD15" i="13"/>
  <c r="AD19" i="13"/>
  <c r="AE19" i="13" s="1"/>
  <c r="AE7" i="13"/>
  <c r="Z15" i="13"/>
  <c r="Z7" i="13"/>
  <c r="Y11" i="13"/>
  <c r="Z11" i="13" s="1"/>
  <c r="Y15" i="13"/>
  <c r="Y19" i="13"/>
  <c r="Z19" i="13" s="1"/>
  <c r="B19" i="13" l="1"/>
  <c r="AL55" i="15" l="1"/>
  <c r="AL56" i="15"/>
  <c r="AL57" i="15"/>
  <c r="AL58" i="15"/>
  <c r="R54" i="15"/>
  <c r="R55" i="15"/>
  <c r="R56" i="15"/>
  <c r="R57" i="15"/>
  <c r="R58" i="15"/>
  <c r="O54" i="15"/>
  <c r="S54" i="15" s="1"/>
  <c r="O55" i="15"/>
  <c r="S55" i="15" s="1"/>
  <c r="O56" i="15"/>
  <c r="O57" i="15"/>
  <c r="S57" i="15" s="1"/>
  <c r="O58" i="15"/>
  <c r="S58" i="15" s="1"/>
  <c r="L53" i="15"/>
  <c r="L54" i="15"/>
  <c r="L55" i="15"/>
  <c r="L56" i="15"/>
  <c r="L57" i="15"/>
  <c r="L58" i="15"/>
  <c r="C55" i="15"/>
  <c r="C56" i="15"/>
  <c r="C57" i="15"/>
  <c r="C58" i="15"/>
  <c r="B14" i="13"/>
  <c r="B15" i="13"/>
  <c r="B16" i="13"/>
  <c r="B17" i="13"/>
  <c r="B18" i="13"/>
  <c r="AL66" i="19"/>
  <c r="R66" i="19"/>
  <c r="O66" i="19"/>
  <c r="L66" i="19"/>
  <c r="C66" i="19"/>
  <c r="AN66" i="19" s="1" a="1"/>
  <c r="AN66" i="19" s="1"/>
  <c r="AL67" i="19"/>
  <c r="R67" i="19"/>
  <c r="O67" i="19"/>
  <c r="L67" i="19"/>
  <c r="C67" i="19"/>
  <c r="AN67" i="19" s="1" a="1"/>
  <c r="AN67" i="19" s="1"/>
  <c r="AL68" i="19"/>
  <c r="R68" i="19"/>
  <c r="O68" i="19"/>
  <c r="L68" i="19"/>
  <c r="C68" i="19"/>
  <c r="AN68" i="19" s="1" a="1"/>
  <c r="AN68" i="19" s="1"/>
  <c r="S56" i="15" l="1"/>
  <c r="S67" i="19"/>
  <c r="S68" i="19"/>
  <c r="B58" i="15"/>
  <c r="AN58" i="15" s="1" a="1"/>
  <c r="AN58" i="15" s="1"/>
  <c r="B57" i="15"/>
  <c r="AN57" i="15" s="1" a="1"/>
  <c r="AN57" i="15" s="1"/>
  <c r="B56" i="15"/>
  <c r="AN56" i="15" s="1" a="1"/>
  <c r="AN56" i="15" s="1"/>
  <c r="B55" i="15"/>
  <c r="AN55" i="15" s="1" a="1"/>
  <c r="AN55" i="15" s="1"/>
  <c r="S66" i="19"/>
  <c r="AL65" i="19" l="1"/>
  <c r="R65" i="19"/>
  <c r="O65" i="19"/>
  <c r="L65" i="19"/>
  <c r="AN65" i="19" a="1"/>
  <c r="AN65" i="19" s="1"/>
  <c r="R64" i="19"/>
  <c r="O64" i="19"/>
  <c r="L64" i="19"/>
  <c r="C64" i="19"/>
  <c r="AN64" i="19" s="1" a="1"/>
  <c r="AN64" i="19" s="1"/>
  <c r="S65" i="19" l="1"/>
  <c r="AL64" i="19"/>
  <c r="S64" i="19"/>
  <c r="C79" i="19" l="1"/>
  <c r="C80" i="19"/>
  <c r="C78" i="19"/>
  <c r="C73" i="19"/>
  <c r="C74" i="19"/>
  <c r="C75" i="19"/>
  <c r="C76" i="19"/>
  <c r="C9" i="19"/>
  <c r="C10" i="19"/>
  <c r="C11" i="19"/>
  <c r="C12" i="19"/>
  <c r="C13" i="19"/>
  <c r="C14" i="19"/>
  <c r="C15" i="19"/>
  <c r="C16" i="19"/>
  <c r="C17" i="19"/>
  <c r="C18" i="19"/>
  <c r="C19" i="19"/>
  <c r="C20" i="19"/>
  <c r="C21" i="19"/>
  <c r="C22" i="19"/>
  <c r="C23" i="19"/>
  <c r="C24" i="19"/>
  <c r="C25" i="19"/>
  <c r="C26" i="19"/>
  <c r="C27" i="19"/>
  <c r="C28" i="19"/>
  <c r="C29" i="19"/>
  <c r="C30" i="19"/>
  <c r="C31" i="19"/>
  <c r="C32" i="19"/>
  <c r="C33" i="19"/>
  <c r="C34" i="19"/>
  <c r="C35" i="19"/>
  <c r="C36" i="19"/>
  <c r="C37" i="19"/>
  <c r="C38" i="19"/>
  <c r="C39" i="19"/>
  <c r="C40" i="19"/>
  <c r="C41" i="19"/>
  <c r="C42" i="19"/>
  <c r="C43" i="19"/>
  <c r="C44" i="19"/>
  <c r="C45" i="19"/>
  <c r="C46" i="19"/>
  <c r="C47" i="19"/>
  <c r="C48" i="19"/>
  <c r="C49" i="19"/>
  <c r="C50" i="19"/>
  <c r="C51" i="19"/>
  <c r="C52" i="19"/>
  <c r="C53" i="19"/>
  <c r="C54" i="19"/>
  <c r="C55" i="19"/>
  <c r="C56" i="19"/>
  <c r="C57" i="19"/>
  <c r="C58" i="19"/>
  <c r="C59" i="19"/>
  <c r="C60" i="19"/>
  <c r="C61" i="19"/>
  <c r="C62" i="19"/>
  <c r="C63" i="19"/>
  <c r="C69" i="19"/>
  <c r="C70" i="19"/>
  <c r="C72" i="19"/>
  <c r="B8" i="13"/>
  <c r="B9" i="13"/>
  <c r="B10" i="13"/>
  <c r="B11" i="13"/>
  <c r="B12" i="13"/>
  <c r="B13" i="13"/>
  <c r="B7" i="13"/>
  <c r="C32" i="15"/>
  <c r="B32" i="15" s="1"/>
  <c r="C33" i="15"/>
  <c r="B33" i="15" s="1"/>
  <c r="C34" i="15"/>
  <c r="B34" i="15" s="1"/>
  <c r="C35" i="15"/>
  <c r="B35" i="15" s="1"/>
  <c r="C36" i="15"/>
  <c r="B36" i="15" s="1"/>
  <c r="C37" i="15"/>
  <c r="B37" i="15" s="1"/>
  <c r="C38" i="15"/>
  <c r="B38" i="15" s="1"/>
  <c r="C39" i="15"/>
  <c r="B39" i="15" s="1"/>
  <c r="C40" i="15"/>
  <c r="B40" i="15" s="1"/>
  <c r="C41" i="15"/>
  <c r="B41" i="15" s="1"/>
  <c r="C42" i="15"/>
  <c r="B42" i="15" s="1"/>
  <c r="C43" i="15"/>
  <c r="B43" i="15" s="1"/>
  <c r="C44" i="15"/>
  <c r="B44" i="15" s="1"/>
  <c r="C45" i="15"/>
  <c r="B45" i="15" s="1"/>
  <c r="C46" i="15"/>
  <c r="B46" i="15" s="1"/>
  <c r="C47" i="15"/>
  <c r="B47" i="15" s="1"/>
  <c r="C48" i="15"/>
  <c r="B48" i="15" s="1"/>
  <c r="C49" i="15"/>
  <c r="B49" i="15" s="1"/>
  <c r="C50" i="15"/>
  <c r="B50" i="15" s="1"/>
  <c r="C51" i="15"/>
  <c r="B51" i="15" s="1"/>
  <c r="C52" i="15"/>
  <c r="B52" i="15" s="1"/>
  <c r="C53" i="15"/>
  <c r="B53" i="15" s="1"/>
  <c r="C54" i="15"/>
  <c r="B54" i="15" s="1"/>
  <c r="C59" i="15"/>
  <c r="B59" i="15" s="1"/>
  <c r="C31" i="15"/>
  <c r="B31" i="15" s="1"/>
  <c r="C11" i="15"/>
  <c r="B11" i="15" s="1"/>
  <c r="C12" i="15"/>
  <c r="B12" i="15" s="1"/>
  <c r="C13" i="15"/>
  <c r="B13" i="15" s="1"/>
  <c r="C14" i="15"/>
  <c r="B14" i="15" s="1"/>
  <c r="C15" i="15"/>
  <c r="B15" i="15" s="1"/>
  <c r="C16" i="15"/>
  <c r="B16" i="15" s="1"/>
  <c r="C17" i="15"/>
  <c r="B17" i="15" s="1"/>
  <c r="C18" i="15"/>
  <c r="B18" i="15" s="1"/>
  <c r="C19" i="15"/>
  <c r="B19" i="15" s="1"/>
  <c r="C20" i="15"/>
  <c r="B20" i="15" s="1"/>
  <c r="C21" i="15"/>
  <c r="B21" i="15" s="1"/>
  <c r="C22" i="15"/>
  <c r="B22" i="15" s="1"/>
  <c r="C23" i="15"/>
  <c r="B23" i="15" s="1"/>
  <c r="C24" i="15"/>
  <c r="B24" i="15" s="1"/>
  <c r="C25" i="15"/>
  <c r="B25" i="15" s="1"/>
  <c r="C26" i="15"/>
  <c r="B26" i="15" s="1"/>
  <c r="C27" i="15"/>
  <c r="B27" i="15" s="1"/>
  <c r="C28" i="15"/>
  <c r="B28" i="15" s="1"/>
  <c r="C29" i="15"/>
  <c r="B29" i="15" s="1"/>
  <c r="A56" i="15" l="1"/>
  <c r="A55" i="15"/>
  <c r="A57" i="15"/>
  <c r="A66" i="19"/>
  <c r="A67" i="19"/>
  <c r="A68" i="19"/>
  <c r="A65" i="19"/>
  <c r="A64" i="19"/>
  <c r="A79" i="19"/>
  <c r="A74" i="19"/>
  <c r="A19" i="19"/>
  <c r="A23" i="19"/>
  <c r="A27" i="19"/>
  <c r="A31" i="19"/>
  <c r="A35" i="19"/>
  <c r="A39" i="19"/>
  <c r="A43" i="19"/>
  <c r="A47" i="19"/>
  <c r="A51" i="19"/>
  <c r="A55" i="19"/>
  <c r="A59" i="19"/>
  <c r="A18" i="19"/>
  <c r="A14" i="19"/>
  <c r="A10" i="19"/>
  <c r="A34" i="19"/>
  <c r="A50" i="19"/>
  <c r="A62" i="19"/>
  <c r="A70" i="19"/>
  <c r="A80" i="19"/>
  <c r="A75" i="19"/>
  <c r="A20" i="19"/>
  <c r="A24" i="19"/>
  <c r="A28" i="19"/>
  <c r="A32" i="19"/>
  <c r="A36" i="19"/>
  <c r="A40" i="19"/>
  <c r="A44" i="19"/>
  <c r="A48" i="19"/>
  <c r="A52" i="19"/>
  <c r="A56" i="19"/>
  <c r="A60" i="19"/>
  <c r="A63" i="19"/>
  <c r="A17" i="19"/>
  <c r="A13" i="19"/>
  <c r="A9" i="19"/>
  <c r="A73" i="19"/>
  <c r="A26" i="19"/>
  <c r="A38" i="19"/>
  <c r="A46" i="19"/>
  <c r="A54" i="19"/>
  <c r="A11" i="19"/>
  <c r="A78" i="19"/>
  <c r="A76" i="19"/>
  <c r="A21" i="19"/>
  <c r="A25" i="19"/>
  <c r="A29" i="19"/>
  <c r="A33" i="19"/>
  <c r="A37" i="19"/>
  <c r="A41" i="19"/>
  <c r="A45" i="19"/>
  <c r="A49" i="19"/>
  <c r="A53" i="19"/>
  <c r="A57" i="19"/>
  <c r="A61" i="19"/>
  <c r="A69" i="19"/>
  <c r="A16" i="19"/>
  <c r="A12" i="19"/>
  <c r="A72" i="19"/>
  <c r="A22" i="19"/>
  <c r="A30" i="19"/>
  <c r="A42" i="19"/>
  <c r="A58" i="19"/>
  <c r="A15" i="19"/>
  <c r="A33" i="15"/>
  <c r="A37" i="15"/>
  <c r="A41" i="15"/>
  <c r="A45" i="15"/>
  <c r="A49" i="15"/>
  <c r="A53" i="15"/>
  <c r="A59" i="15"/>
  <c r="A11" i="15"/>
  <c r="A15" i="15"/>
  <c r="A19" i="15"/>
  <c r="A23" i="15"/>
  <c r="A25" i="15"/>
  <c r="A28" i="15"/>
  <c r="A34" i="15"/>
  <c r="A38" i="15"/>
  <c r="A42" i="15"/>
  <c r="A46" i="15"/>
  <c r="A50" i="15"/>
  <c r="A54" i="15"/>
  <c r="A31" i="15"/>
  <c r="A12" i="15"/>
  <c r="A16" i="15"/>
  <c r="A20" i="15"/>
  <c r="A26" i="15"/>
  <c r="A29" i="15"/>
  <c r="A36" i="15"/>
  <c r="A14" i="15"/>
  <c r="A39" i="15"/>
  <c r="A47" i="15"/>
  <c r="A13" i="15"/>
  <c r="A21" i="15"/>
  <c r="A27" i="15"/>
  <c r="A32" i="15"/>
  <c r="A48" i="15"/>
  <c r="A35" i="15"/>
  <c r="A43" i="15"/>
  <c r="A51" i="15"/>
  <c r="A9" i="15"/>
  <c r="A17" i="15"/>
  <c r="A24" i="15"/>
  <c r="A8" i="15"/>
  <c r="A44" i="15"/>
  <c r="A52" i="15"/>
  <c r="A10" i="15"/>
  <c r="A18" i="15"/>
  <c r="A40" i="15"/>
  <c r="A58" i="15"/>
  <c r="A22" i="15"/>
  <c r="AN49" i="15" l="1" a="1"/>
  <c r="AN49" i="15" s="1"/>
  <c r="AL49" i="15"/>
  <c r="R49" i="15"/>
  <c r="O49" i="15"/>
  <c r="S49" i="15" s="1"/>
  <c r="L49" i="15"/>
  <c r="AN48" i="15" a="1"/>
  <c r="AN48" i="15" s="1"/>
  <c r="AL48" i="15"/>
  <c r="R48" i="15"/>
  <c r="O48" i="15"/>
  <c r="L48" i="15"/>
  <c r="AN47" i="15" a="1"/>
  <c r="AN47" i="15" s="1"/>
  <c r="AL47" i="15"/>
  <c r="R47" i="15"/>
  <c r="O47" i="15"/>
  <c r="S47" i="15" s="1"/>
  <c r="L47" i="15"/>
  <c r="AN43" i="15" a="1"/>
  <c r="AN43" i="15" s="1"/>
  <c r="AL43" i="15"/>
  <c r="R43" i="15"/>
  <c r="O43" i="15"/>
  <c r="L43" i="15"/>
  <c r="AN42" i="15" a="1"/>
  <c r="AN42" i="15" s="1"/>
  <c r="AL42" i="15"/>
  <c r="R42" i="15"/>
  <c r="O42" i="15"/>
  <c r="S42" i="15" s="1"/>
  <c r="L42" i="15"/>
  <c r="AN45" i="15" a="1"/>
  <c r="AN45" i="15" s="1"/>
  <c r="AL45" i="15"/>
  <c r="R45" i="15"/>
  <c r="O45" i="15"/>
  <c r="L45" i="15"/>
  <c r="AN44" i="15" a="1"/>
  <c r="AN44" i="15" s="1"/>
  <c r="AL44" i="15"/>
  <c r="R44" i="15"/>
  <c r="O44" i="15"/>
  <c r="S44" i="15" s="1"/>
  <c r="L44" i="15"/>
  <c r="AN50" i="15" a="1"/>
  <c r="AN50" i="15" s="1"/>
  <c r="AL50" i="15"/>
  <c r="R50" i="15"/>
  <c r="O50" i="15"/>
  <c r="L50" i="15"/>
  <c r="AN46" i="15" a="1"/>
  <c r="AN46" i="15" s="1"/>
  <c r="AL46" i="15"/>
  <c r="R46" i="15"/>
  <c r="O46" i="15"/>
  <c r="S46" i="15" s="1"/>
  <c r="L46" i="15"/>
  <c r="AN51" i="15" a="1"/>
  <c r="AN51" i="15" s="1"/>
  <c r="AL51" i="15"/>
  <c r="R51" i="15"/>
  <c r="O51" i="15"/>
  <c r="L51" i="15"/>
  <c r="AN41" i="15" a="1"/>
  <c r="AN41" i="15" s="1"/>
  <c r="AL41" i="15"/>
  <c r="R41" i="15"/>
  <c r="O41" i="15"/>
  <c r="S41" i="15" s="1"/>
  <c r="L41" i="15"/>
  <c r="AN23" i="15" a="1"/>
  <c r="AN23" i="15" s="1"/>
  <c r="R23" i="15"/>
  <c r="O23" i="15"/>
  <c r="S23" i="15" s="1"/>
  <c r="L23" i="15"/>
  <c r="AN22" i="15" a="1"/>
  <c r="AN22" i="15" s="1"/>
  <c r="R22" i="15"/>
  <c r="O22" i="15"/>
  <c r="S22" i="15" s="1"/>
  <c r="L22" i="15"/>
  <c r="AN21" i="15" a="1"/>
  <c r="AN21" i="15" s="1"/>
  <c r="R21" i="15"/>
  <c r="O21" i="15"/>
  <c r="S21" i="15" s="1"/>
  <c r="L21" i="15"/>
  <c r="AN25" i="15" a="1"/>
  <c r="AN25" i="15" s="1"/>
  <c r="R25" i="15"/>
  <c r="O25" i="15"/>
  <c r="S25" i="15" s="1"/>
  <c r="L25" i="15"/>
  <c r="AN24" i="15" a="1"/>
  <c r="AN24" i="15" s="1"/>
  <c r="AL24" i="15"/>
  <c r="R24" i="15"/>
  <c r="O24" i="15"/>
  <c r="L24" i="15"/>
  <c r="AN27" i="15" a="1"/>
  <c r="AN27" i="15" s="1"/>
  <c r="AL27" i="15"/>
  <c r="R27" i="15"/>
  <c r="O27" i="15"/>
  <c r="S27" i="15" s="1"/>
  <c r="L27" i="15"/>
  <c r="AN26" i="15" a="1"/>
  <c r="AN26" i="15" s="1"/>
  <c r="AL26" i="15"/>
  <c r="R26" i="15"/>
  <c r="O26" i="15"/>
  <c r="L26" i="15"/>
  <c r="AN62" i="19" a="1"/>
  <c r="AN62" i="19" s="1"/>
  <c r="AL62" i="19"/>
  <c r="R62" i="19"/>
  <c r="O62" i="19"/>
  <c r="L62" i="19"/>
  <c r="AN61" i="19" a="1"/>
  <c r="AN61" i="19" s="1"/>
  <c r="R61" i="19"/>
  <c r="O61" i="19"/>
  <c r="L61" i="19"/>
  <c r="S24" i="15" l="1"/>
  <c r="S50" i="15"/>
  <c r="S43" i="15"/>
  <c r="S26" i="15"/>
  <c r="S51" i="15"/>
  <c r="S45" i="15"/>
  <c r="S48" i="15"/>
  <c r="AL25" i="15"/>
  <c r="AL61" i="19"/>
  <c r="S61" i="19"/>
  <c r="S62" i="19"/>
  <c r="AL21" i="15"/>
  <c r="AL22" i="15"/>
  <c r="AL23" i="15"/>
  <c r="AL9" i="19" l="1"/>
  <c r="AL10" i="19"/>
  <c r="AL12" i="19"/>
  <c r="AL13" i="19"/>
  <c r="AL14" i="19"/>
  <c r="AL15" i="19"/>
  <c r="AL16" i="19"/>
  <c r="AL17" i="19"/>
  <c r="AL18" i="19"/>
  <c r="AL20" i="19"/>
  <c r="AL21" i="19"/>
  <c r="AL22" i="19"/>
  <c r="AL23" i="19"/>
  <c r="AL24" i="19"/>
  <c r="AL25" i="19"/>
  <c r="AL26" i="19"/>
  <c r="AL27" i="19"/>
  <c r="AL28" i="19"/>
  <c r="AL29" i="19"/>
  <c r="AL30" i="19"/>
  <c r="AL32" i="19"/>
  <c r="AL33" i="19"/>
  <c r="AL34" i="19"/>
  <c r="AL36" i="19"/>
  <c r="AL37" i="19"/>
  <c r="AL38" i="19"/>
  <c r="AL39" i="19"/>
  <c r="AL40" i="19"/>
  <c r="AL41" i="19"/>
  <c r="AL42" i="19"/>
  <c r="AL44" i="19"/>
  <c r="AL45" i="19"/>
  <c r="AL46" i="19"/>
  <c r="AL47" i="19"/>
  <c r="AL48" i="19"/>
  <c r="AL49" i="19"/>
  <c r="AL50" i="19"/>
  <c r="AL52" i="19"/>
  <c r="AL53" i="19"/>
  <c r="AL54" i="19"/>
  <c r="AL55" i="19"/>
  <c r="AL56" i="19"/>
  <c r="AL57" i="19"/>
  <c r="AL58" i="19"/>
  <c r="AL60" i="19"/>
  <c r="AL63" i="19"/>
  <c r="AK69" i="19"/>
  <c r="AL69" i="19"/>
  <c r="R8" i="15"/>
  <c r="O8" i="15"/>
  <c r="L8" i="15"/>
  <c r="O9" i="15"/>
  <c r="S9" i="15" s="1"/>
  <c r="O10" i="15"/>
  <c r="S10" i="15" s="1"/>
  <c r="O11" i="15"/>
  <c r="S11" i="15" s="1"/>
  <c r="O12" i="15"/>
  <c r="O13" i="15"/>
  <c r="O14" i="15"/>
  <c r="O15" i="15"/>
  <c r="S15" i="15" s="1"/>
  <c r="O16" i="15"/>
  <c r="O17" i="15"/>
  <c r="O18" i="15"/>
  <c r="O19" i="15"/>
  <c r="S19" i="15" s="1"/>
  <c r="O20" i="15"/>
  <c r="O28" i="15"/>
  <c r="O29" i="15"/>
  <c r="O31" i="15"/>
  <c r="O32" i="15"/>
  <c r="O33" i="15"/>
  <c r="O34" i="15"/>
  <c r="O35" i="15"/>
  <c r="S35" i="15" s="1"/>
  <c r="O36" i="15"/>
  <c r="O37" i="15"/>
  <c r="O38" i="15"/>
  <c r="O39" i="15"/>
  <c r="S39" i="15" s="1"/>
  <c r="O40" i="15"/>
  <c r="O52" i="15"/>
  <c r="O53" i="15"/>
  <c r="O59" i="15"/>
  <c r="S59" i="15" s="1"/>
  <c r="R11" i="15"/>
  <c r="R12" i="15"/>
  <c r="R13" i="15"/>
  <c r="R14" i="15"/>
  <c r="R15" i="15"/>
  <c r="R16" i="15"/>
  <c r="R17" i="15"/>
  <c r="R18" i="15"/>
  <c r="R19" i="15"/>
  <c r="R20" i="15"/>
  <c r="R28" i="15"/>
  <c r="R29" i="15"/>
  <c r="R31" i="15"/>
  <c r="R32" i="15"/>
  <c r="R33" i="15"/>
  <c r="R34" i="15"/>
  <c r="R35" i="15"/>
  <c r="R36" i="15"/>
  <c r="R37" i="15"/>
  <c r="R38" i="15"/>
  <c r="R39" i="15"/>
  <c r="R40" i="15"/>
  <c r="R52" i="15"/>
  <c r="R53" i="15"/>
  <c r="R59" i="15"/>
  <c r="P8" i="13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36" i="13"/>
  <c r="P37" i="13"/>
  <c r="P38" i="13"/>
  <c r="P39" i="13"/>
  <c r="P40" i="13"/>
  <c r="P41" i="13"/>
  <c r="P42" i="13"/>
  <c r="P43" i="13"/>
  <c r="P44" i="13"/>
  <c r="P45" i="13"/>
  <c r="P46" i="13"/>
  <c r="P47" i="13"/>
  <c r="P48" i="13"/>
  <c r="P49" i="13"/>
  <c r="P50" i="13"/>
  <c r="P51" i="13"/>
  <c r="P52" i="13"/>
  <c r="P53" i="13"/>
  <c r="P54" i="13"/>
  <c r="P55" i="13"/>
  <c r="P56" i="13"/>
  <c r="P57" i="13"/>
  <c r="P58" i="13"/>
  <c r="P59" i="13"/>
  <c r="P60" i="13"/>
  <c r="P61" i="13"/>
  <c r="P62" i="13"/>
  <c r="P63" i="13"/>
  <c r="P64" i="13"/>
  <c r="P65" i="13"/>
  <c r="P66" i="13"/>
  <c r="P67" i="13"/>
  <c r="P68" i="13"/>
  <c r="P69" i="13"/>
  <c r="P70" i="13"/>
  <c r="P71" i="13"/>
  <c r="P72" i="13"/>
  <c r="P7" i="13"/>
  <c r="M8" i="13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M40" i="13"/>
  <c r="M41" i="13"/>
  <c r="M42" i="13"/>
  <c r="M43" i="13"/>
  <c r="M44" i="13"/>
  <c r="M45" i="13"/>
  <c r="M46" i="13"/>
  <c r="M47" i="13"/>
  <c r="M48" i="13"/>
  <c r="M49" i="13"/>
  <c r="M50" i="13"/>
  <c r="M51" i="13"/>
  <c r="M52" i="13"/>
  <c r="M53" i="13"/>
  <c r="M54" i="13"/>
  <c r="M55" i="13"/>
  <c r="M56" i="13"/>
  <c r="M57" i="13"/>
  <c r="M58" i="13"/>
  <c r="M59" i="13"/>
  <c r="M60" i="13"/>
  <c r="M61" i="13"/>
  <c r="M62" i="13"/>
  <c r="M63" i="13"/>
  <c r="M64" i="13"/>
  <c r="M65" i="13"/>
  <c r="M66" i="13"/>
  <c r="M67" i="13"/>
  <c r="M68" i="13"/>
  <c r="M69" i="13"/>
  <c r="M70" i="13"/>
  <c r="M71" i="13"/>
  <c r="M72" i="13"/>
  <c r="M7" i="13"/>
  <c r="P13" i="18"/>
  <c r="M13" i="18"/>
  <c r="P16" i="18"/>
  <c r="M16" i="18"/>
  <c r="P15" i="18"/>
  <c r="M15" i="18"/>
  <c r="P14" i="18"/>
  <c r="M14" i="18"/>
  <c r="P12" i="18"/>
  <c r="M12" i="18"/>
  <c r="M9" i="18"/>
  <c r="P9" i="18"/>
  <c r="M10" i="18"/>
  <c r="P10" i="18"/>
  <c r="P8" i="18"/>
  <c r="M8" i="18"/>
  <c r="R79" i="19"/>
  <c r="O79" i="19"/>
  <c r="R80" i="19"/>
  <c r="O80" i="19"/>
  <c r="R78" i="19"/>
  <c r="O78" i="19"/>
  <c r="R76" i="19"/>
  <c r="O76" i="19"/>
  <c r="R75" i="19"/>
  <c r="O75" i="19"/>
  <c r="R74" i="19"/>
  <c r="O74" i="19"/>
  <c r="R73" i="19"/>
  <c r="O73" i="19"/>
  <c r="R72" i="19"/>
  <c r="O72" i="19"/>
  <c r="R69" i="19"/>
  <c r="O69" i="19"/>
  <c r="R70" i="19"/>
  <c r="O59" i="19"/>
  <c r="R8" i="19"/>
  <c r="O8" i="19"/>
  <c r="S52" i="15" l="1"/>
  <c r="S37" i="15"/>
  <c r="S33" i="15"/>
  <c r="S28" i="15"/>
  <c r="S17" i="15"/>
  <c r="S13" i="15"/>
  <c r="S40" i="15"/>
  <c r="S36" i="15"/>
  <c r="S32" i="15"/>
  <c r="S20" i="15"/>
  <c r="S16" i="15"/>
  <c r="S12" i="15"/>
  <c r="S53" i="15"/>
  <c r="S38" i="15"/>
  <c r="S34" i="15"/>
  <c r="S29" i="15"/>
  <c r="S18" i="15"/>
  <c r="S14" i="15"/>
  <c r="S69" i="19"/>
  <c r="AL59" i="19"/>
  <c r="AL51" i="19"/>
  <c r="AL43" i="19"/>
  <c r="AL35" i="19"/>
  <c r="AL31" i="19"/>
  <c r="AL19" i="19"/>
  <c r="AL11" i="19"/>
  <c r="R30" i="15"/>
  <c r="R7" i="15"/>
  <c r="O30" i="15"/>
  <c r="O7" i="15"/>
  <c r="R9" i="19" l="1"/>
  <c r="R10" i="19"/>
  <c r="R11" i="19"/>
  <c r="R12" i="19"/>
  <c r="R13" i="19"/>
  <c r="R14" i="19"/>
  <c r="R15" i="19"/>
  <c r="R16" i="19"/>
  <c r="R17" i="19"/>
  <c r="R18" i="19"/>
  <c r="R19" i="19"/>
  <c r="R20" i="19"/>
  <c r="R21" i="19"/>
  <c r="R22" i="19"/>
  <c r="R23" i="19"/>
  <c r="R24" i="19"/>
  <c r="R25" i="19"/>
  <c r="R26" i="19"/>
  <c r="R27" i="19"/>
  <c r="R28" i="19"/>
  <c r="R29" i="19"/>
  <c r="R30" i="19"/>
  <c r="R31" i="19"/>
  <c r="R32" i="19"/>
  <c r="R33" i="19"/>
  <c r="R34" i="19"/>
  <c r="R35" i="19"/>
  <c r="R36" i="19"/>
  <c r="R37" i="19"/>
  <c r="R38" i="19"/>
  <c r="R39" i="19"/>
  <c r="R40" i="19"/>
  <c r="R41" i="19"/>
  <c r="R42" i="19"/>
  <c r="R43" i="19"/>
  <c r="R44" i="19"/>
  <c r="R45" i="19"/>
  <c r="R46" i="19"/>
  <c r="R47" i="19"/>
  <c r="R48" i="19"/>
  <c r="R49" i="19"/>
  <c r="R50" i="19"/>
  <c r="R51" i="19"/>
  <c r="R52" i="19"/>
  <c r="R53" i="19"/>
  <c r="R54" i="19"/>
  <c r="R55" i="19"/>
  <c r="R56" i="19"/>
  <c r="R57" i="19"/>
  <c r="R58" i="19"/>
  <c r="R59" i="19"/>
  <c r="S59" i="19" s="1"/>
  <c r="R60" i="19"/>
  <c r="R63" i="19"/>
  <c r="O9" i="19"/>
  <c r="O10" i="19"/>
  <c r="O11" i="19"/>
  <c r="O12" i="19"/>
  <c r="O13" i="19"/>
  <c r="O14" i="19"/>
  <c r="O15" i="19"/>
  <c r="O16" i="19"/>
  <c r="O17" i="19"/>
  <c r="O18" i="19"/>
  <c r="O19" i="19"/>
  <c r="O20" i="19"/>
  <c r="O21" i="19"/>
  <c r="O22" i="19"/>
  <c r="O23" i="19"/>
  <c r="O24" i="19"/>
  <c r="O25" i="19"/>
  <c r="O26" i="19"/>
  <c r="O27" i="19"/>
  <c r="O28" i="19"/>
  <c r="O29" i="19"/>
  <c r="O30" i="19"/>
  <c r="O31" i="19"/>
  <c r="O32" i="19"/>
  <c r="O33" i="19"/>
  <c r="O34" i="19"/>
  <c r="O35" i="19"/>
  <c r="O36" i="19"/>
  <c r="O37" i="19"/>
  <c r="O38" i="19"/>
  <c r="O39" i="19"/>
  <c r="O40" i="19"/>
  <c r="O41" i="19"/>
  <c r="O42" i="19"/>
  <c r="O43" i="19"/>
  <c r="O44" i="19"/>
  <c r="O45" i="19"/>
  <c r="O46" i="19"/>
  <c r="O47" i="19"/>
  <c r="O48" i="19"/>
  <c r="O49" i="19"/>
  <c r="O50" i="19"/>
  <c r="O51" i="19"/>
  <c r="O52" i="19"/>
  <c r="O53" i="19"/>
  <c r="O54" i="19"/>
  <c r="O55" i="19"/>
  <c r="O56" i="19"/>
  <c r="O57" i="19"/>
  <c r="O58" i="19"/>
  <c r="O60" i="19"/>
  <c r="O63" i="19"/>
  <c r="O70" i="19"/>
  <c r="S63" i="19" l="1"/>
  <c r="S57" i="19"/>
  <c r="S53" i="19"/>
  <c r="S49" i="19"/>
  <c r="S45" i="19"/>
  <c r="S41" i="19"/>
  <c r="S37" i="19"/>
  <c r="S33" i="19"/>
  <c r="S29" i="19"/>
  <c r="S25" i="19"/>
  <c r="S21" i="19"/>
  <c r="S17" i="19"/>
  <c r="S13" i="19"/>
  <c r="S9" i="19"/>
  <c r="S58" i="19"/>
  <c r="S54" i="19"/>
  <c r="S50" i="19"/>
  <c r="S46" i="19"/>
  <c r="S42" i="19"/>
  <c r="S38" i="19"/>
  <c r="S34" i="19"/>
  <c r="S30" i="19"/>
  <c r="S26" i="19"/>
  <c r="S14" i="19"/>
  <c r="S10" i="19"/>
  <c r="S52" i="19"/>
  <c r="S44" i="19"/>
  <c r="S36" i="19"/>
  <c r="S28" i="19"/>
  <c r="S20" i="19"/>
  <c r="S16" i="19"/>
  <c r="S12" i="19"/>
  <c r="S56" i="19"/>
  <c r="S48" i="19"/>
  <c r="S40" i="19"/>
  <c r="S32" i="19"/>
  <c r="S24" i="19"/>
  <c r="S60" i="19"/>
  <c r="S55" i="19"/>
  <c r="S51" i="19"/>
  <c r="S47" i="19"/>
  <c r="S43" i="19"/>
  <c r="S39" i="19"/>
  <c r="S35" i="19"/>
  <c r="S31" i="19"/>
  <c r="S27" i="19"/>
  <c r="S19" i="19"/>
  <c r="S11" i="19"/>
  <c r="S23" i="19"/>
  <c r="S22" i="19"/>
  <c r="S18" i="19"/>
  <c r="S15" i="19"/>
  <c r="J9" i="13"/>
  <c r="AN53" i="15" l="1" a="1"/>
  <c r="AN53" i="15" s="1"/>
  <c r="AN52" i="15" a="1"/>
  <c r="AN52" i="15" s="1"/>
  <c r="L52" i="15"/>
  <c r="AN40" i="15" a="1"/>
  <c r="AN40" i="15" s="1"/>
  <c r="L40" i="15"/>
  <c r="AN39" i="15" a="1"/>
  <c r="AN39" i="15" s="1"/>
  <c r="AL39" i="15"/>
  <c r="L39" i="15"/>
  <c r="AN38" i="15" a="1"/>
  <c r="AN38" i="15" s="1"/>
  <c r="L38" i="15"/>
  <c r="AL53" i="15" l="1"/>
  <c r="AL52" i="15"/>
  <c r="AL40" i="15"/>
  <c r="AL38" i="15"/>
  <c r="AN20" i="15" l="1" a="1"/>
  <c r="AN20" i="15" s="1"/>
  <c r="AL20" i="15"/>
  <c r="L20" i="15"/>
  <c r="AN19" i="15" a="1"/>
  <c r="AN19" i="15" s="1"/>
  <c r="AL19" i="15"/>
  <c r="L19" i="15"/>
  <c r="AN18" i="15" a="1"/>
  <c r="AN18" i="15" s="1"/>
  <c r="AL18" i="15"/>
  <c r="L18" i="15"/>
  <c r="AN17" i="15" a="1"/>
  <c r="AN17" i="15" s="1"/>
  <c r="L17" i="15"/>
  <c r="AN16" i="15" a="1"/>
  <c r="AN16" i="15" s="1"/>
  <c r="L16" i="15"/>
  <c r="AL16" i="15" l="1"/>
  <c r="AL17" i="15"/>
  <c r="AN9" i="19" l="1" a="1"/>
  <c r="AN9" i="19" s="1"/>
  <c r="AN10" i="19" a="1"/>
  <c r="AN10" i="19" s="1"/>
  <c r="AN11" i="19" a="1"/>
  <c r="AN11" i="19" s="1"/>
  <c r="AN12" i="19" a="1"/>
  <c r="AN12" i="19" s="1"/>
  <c r="AN13" i="19" a="1"/>
  <c r="AN13" i="19" s="1"/>
  <c r="AN14" i="19" a="1"/>
  <c r="AN14" i="19" s="1"/>
  <c r="AN15" i="19" a="1"/>
  <c r="AN15" i="19" s="1"/>
  <c r="AN16" i="19" a="1"/>
  <c r="AN16" i="19" s="1"/>
  <c r="AN17" i="19" a="1"/>
  <c r="AN17" i="19" s="1"/>
  <c r="AN18" i="19" a="1"/>
  <c r="AN18" i="19" s="1"/>
  <c r="AN19" i="19" a="1"/>
  <c r="AN19" i="19" s="1"/>
  <c r="AN20" i="19" a="1"/>
  <c r="AN20" i="19" s="1"/>
  <c r="AN21" i="19" a="1"/>
  <c r="AN21" i="19" s="1"/>
  <c r="AN22" i="19" a="1"/>
  <c r="AN22" i="19" s="1"/>
  <c r="AN23" i="19" a="1"/>
  <c r="AN23" i="19" s="1"/>
  <c r="AN24" i="19" a="1"/>
  <c r="AN24" i="19" s="1"/>
  <c r="AN25" i="19" a="1"/>
  <c r="AN25" i="19" s="1"/>
  <c r="AN26" i="19" a="1"/>
  <c r="AN26" i="19" s="1"/>
  <c r="AN27" i="19" a="1"/>
  <c r="AN27" i="19" s="1"/>
  <c r="AN28" i="19" a="1"/>
  <c r="AN28" i="19" s="1"/>
  <c r="AN29" i="19" a="1"/>
  <c r="AN29" i="19" s="1"/>
  <c r="AN30" i="19" a="1"/>
  <c r="AN30" i="19" s="1"/>
  <c r="AN31" i="19" a="1"/>
  <c r="AN31" i="19" s="1"/>
  <c r="AN32" i="19" a="1"/>
  <c r="AN32" i="19" s="1"/>
  <c r="AN33" i="19" a="1"/>
  <c r="AN33" i="19" s="1"/>
  <c r="AN34" i="19" a="1"/>
  <c r="AN34" i="19" s="1"/>
  <c r="AN35" i="19" a="1"/>
  <c r="AN35" i="19" s="1"/>
  <c r="AN36" i="19" a="1"/>
  <c r="AN36" i="19" s="1"/>
  <c r="AN37" i="19" a="1"/>
  <c r="AN37" i="19" s="1"/>
  <c r="AN38" i="19" a="1"/>
  <c r="AN38" i="19" s="1"/>
  <c r="AN39" i="19" a="1"/>
  <c r="AN39" i="19" s="1"/>
  <c r="AN40" i="19" a="1"/>
  <c r="AN40" i="19" s="1"/>
  <c r="AN41" i="19" a="1"/>
  <c r="AN41" i="19" s="1"/>
  <c r="AN42" i="19" a="1"/>
  <c r="AN42" i="19" s="1"/>
  <c r="AN43" i="19" a="1"/>
  <c r="AN43" i="19" s="1"/>
  <c r="AN44" i="19" a="1"/>
  <c r="AN44" i="19" s="1"/>
  <c r="AN45" i="19" a="1"/>
  <c r="AN45" i="19" s="1"/>
  <c r="AN46" i="19" a="1"/>
  <c r="AN46" i="19" s="1"/>
  <c r="AN47" i="19" a="1"/>
  <c r="AN47" i="19" s="1"/>
  <c r="AN48" i="19" a="1"/>
  <c r="AN48" i="19" s="1"/>
  <c r="AN49" i="19" a="1"/>
  <c r="AN49" i="19" s="1"/>
  <c r="AN50" i="19" a="1"/>
  <c r="AN50" i="19" s="1"/>
  <c r="AN51" i="19" a="1"/>
  <c r="AN51" i="19" s="1"/>
  <c r="AN52" i="19" a="1"/>
  <c r="AN52" i="19" s="1"/>
  <c r="AN53" i="19" a="1"/>
  <c r="AN53" i="19" s="1"/>
  <c r="AN54" i="19" a="1"/>
  <c r="AN54" i="19" s="1"/>
  <c r="AN55" i="19" a="1"/>
  <c r="AN55" i="19" s="1"/>
  <c r="AN56" i="19" a="1"/>
  <c r="AN56" i="19" s="1"/>
  <c r="AN57" i="19" a="1"/>
  <c r="AN57" i="19" s="1"/>
  <c r="AN58" i="19" a="1"/>
  <c r="AN58" i="19" s="1"/>
  <c r="AN59" i="19" a="1"/>
  <c r="AN59" i="19" s="1"/>
  <c r="AN60" i="19" a="1"/>
  <c r="AN60" i="19" s="1"/>
  <c r="AN63" i="19" a="1"/>
  <c r="AN63" i="19" s="1"/>
  <c r="AN69" i="19" a="1"/>
  <c r="AN69" i="19" s="1"/>
  <c r="AN70" i="19" a="1"/>
  <c r="AN70" i="19" s="1"/>
  <c r="L9" i="19"/>
  <c r="L10" i="19"/>
  <c r="L11" i="19"/>
  <c r="L12" i="19"/>
  <c r="L13" i="19"/>
  <c r="L14" i="19"/>
  <c r="L15" i="19"/>
  <c r="L16" i="19"/>
  <c r="L17" i="19"/>
  <c r="L18" i="19"/>
  <c r="L19" i="19"/>
  <c r="L20" i="19"/>
  <c r="L21" i="19"/>
  <c r="L22" i="19"/>
  <c r="L23" i="19"/>
  <c r="L24" i="19"/>
  <c r="L25" i="19"/>
  <c r="L26" i="19"/>
  <c r="L27" i="19"/>
  <c r="L28" i="19"/>
  <c r="L29" i="19"/>
  <c r="L30" i="19"/>
  <c r="L31" i="19"/>
  <c r="L32" i="19"/>
  <c r="L33" i="19"/>
  <c r="L34" i="19"/>
  <c r="L35" i="19"/>
  <c r="L36" i="19"/>
  <c r="L37" i="19"/>
  <c r="L38" i="19"/>
  <c r="L39" i="19"/>
  <c r="L40" i="19"/>
  <c r="L41" i="19"/>
  <c r="L42" i="19"/>
  <c r="L43" i="19"/>
  <c r="L44" i="19"/>
  <c r="L45" i="19"/>
  <c r="L46" i="19"/>
  <c r="L47" i="19"/>
  <c r="L48" i="19"/>
  <c r="L49" i="19"/>
  <c r="L50" i="19"/>
  <c r="L51" i="19"/>
  <c r="L52" i="19"/>
  <c r="L53" i="19"/>
  <c r="L54" i="19"/>
  <c r="L55" i="19"/>
  <c r="L56" i="19"/>
  <c r="L57" i="19"/>
  <c r="L58" i="19"/>
  <c r="L59" i="19"/>
  <c r="L60" i="19"/>
  <c r="L63" i="19"/>
  <c r="L69" i="19"/>
  <c r="B36" i="4" l="1"/>
  <c r="K77" i="19" l="1"/>
  <c r="J77" i="19"/>
  <c r="K71" i="19"/>
  <c r="J71" i="19"/>
  <c r="M71" i="19"/>
  <c r="K7" i="19"/>
  <c r="J7" i="19"/>
  <c r="L80" i="19"/>
  <c r="L79" i="19"/>
  <c r="L78" i="19"/>
  <c r="L76" i="19"/>
  <c r="L75" i="19"/>
  <c r="L74" i="19"/>
  <c r="L73" i="19"/>
  <c r="L72" i="19"/>
  <c r="L70" i="19"/>
  <c r="L8" i="19"/>
  <c r="J8" i="18"/>
  <c r="J7" i="13"/>
  <c r="H7" i="18"/>
  <c r="J16" i="18"/>
  <c r="J15" i="18"/>
  <c r="J14" i="18"/>
  <c r="J13" i="18"/>
  <c r="J12" i="18"/>
  <c r="J10" i="18"/>
  <c r="J9" i="18"/>
  <c r="H11" i="18"/>
  <c r="I11" i="18"/>
  <c r="I7" i="18"/>
  <c r="K30" i="15"/>
  <c r="J30" i="15"/>
  <c r="K7" i="15"/>
  <c r="J7" i="15"/>
  <c r="L9" i="15"/>
  <c r="L10" i="15"/>
  <c r="L11" i="15"/>
  <c r="L12" i="15"/>
  <c r="L13" i="15"/>
  <c r="L14" i="15"/>
  <c r="L15" i="15"/>
  <c r="L28" i="15"/>
  <c r="L29" i="15"/>
  <c r="L31" i="15"/>
  <c r="L32" i="15"/>
  <c r="L33" i="15"/>
  <c r="L34" i="15"/>
  <c r="L35" i="15"/>
  <c r="L36" i="15"/>
  <c r="L37" i="15"/>
  <c r="L59" i="15"/>
  <c r="J8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J52" i="13"/>
  <c r="J53" i="13"/>
  <c r="J54" i="13"/>
  <c r="J55" i="13"/>
  <c r="J56" i="13"/>
  <c r="J57" i="13"/>
  <c r="J58" i="13"/>
  <c r="J59" i="13"/>
  <c r="J60" i="13"/>
  <c r="J61" i="13"/>
  <c r="J62" i="13"/>
  <c r="J63" i="13"/>
  <c r="J64" i="13"/>
  <c r="J65" i="13"/>
  <c r="J66" i="13"/>
  <c r="J67" i="13"/>
  <c r="J68" i="13"/>
  <c r="J69" i="13"/>
  <c r="J70" i="13"/>
  <c r="J71" i="13"/>
  <c r="J72" i="13"/>
  <c r="I6" i="13"/>
  <c r="H6" i="13"/>
  <c r="J11" i="18" l="1"/>
  <c r="J6" i="15"/>
  <c r="L77" i="19"/>
  <c r="L71" i="19"/>
  <c r="H6" i="18"/>
  <c r="I6" i="18"/>
  <c r="L7" i="15"/>
  <c r="L30" i="15"/>
  <c r="L7" i="19"/>
  <c r="J6" i="19"/>
  <c r="K6" i="19"/>
  <c r="K6" i="15"/>
  <c r="C31" i="4" l="1"/>
  <c r="C32" i="4"/>
  <c r="C33" i="4"/>
  <c r="C34" i="4"/>
  <c r="C35" i="4"/>
  <c r="C36" i="4"/>
  <c r="C37" i="4"/>
  <c r="C38" i="4"/>
  <c r="C40" i="4"/>
  <c r="AN8" i="19" l="1" a="1"/>
  <c r="AN8" i="19" s="1"/>
  <c r="AN75" i="19" a="1"/>
  <c r="AN75" i="19" s="1"/>
  <c r="AL75" i="19"/>
  <c r="AI75" i="19"/>
  <c r="AK75" i="19" s="1"/>
  <c r="AE75" i="19"/>
  <c r="AF75" i="19" s="1"/>
  <c r="AG75" i="19" s="1"/>
  <c r="Z75" i="19"/>
  <c r="AN74" i="19" a="1"/>
  <c r="AN74" i="19" s="1"/>
  <c r="AL74" i="19"/>
  <c r="AI74" i="19"/>
  <c r="AK74" i="19" s="1"/>
  <c r="AE74" i="19"/>
  <c r="Z74" i="19"/>
  <c r="AA74" i="19" s="1"/>
  <c r="AN73" i="19" a="1"/>
  <c r="AN73" i="19" s="1"/>
  <c r="AL73" i="19"/>
  <c r="AK73" i="19"/>
  <c r="AN72" i="19" a="1"/>
  <c r="AN72" i="19" s="1"/>
  <c r="AL72" i="19"/>
  <c r="AN79" i="19" a="1"/>
  <c r="AN79" i="19" s="1"/>
  <c r="AL79" i="19"/>
  <c r="AI79" i="19"/>
  <c r="AK79" i="19" s="1"/>
  <c r="AE79" i="19"/>
  <c r="AF79" i="19" s="1"/>
  <c r="Z79" i="19"/>
  <c r="AN78" i="19" a="1"/>
  <c r="AN78" i="19" s="1"/>
  <c r="AL78" i="19"/>
  <c r="AI78" i="19"/>
  <c r="AK78" i="19" s="1"/>
  <c r="AE78" i="19"/>
  <c r="Z78" i="19"/>
  <c r="AA78" i="19" s="1"/>
  <c r="AB78" i="19" s="1"/>
  <c r="AI14" i="18" a="1"/>
  <c r="AI14" i="18" s="1"/>
  <c r="AG14" i="18" s="1"/>
  <c r="AC14" i="18"/>
  <c r="AD14" i="18" s="1"/>
  <c r="AE14" i="18" s="1"/>
  <c r="X14" i="18"/>
  <c r="AI13" i="18" a="1"/>
  <c r="AI13" i="18" s="1"/>
  <c r="AG13" i="18" s="1"/>
  <c r="AC13" i="18"/>
  <c r="X13" i="18"/>
  <c r="Y13" i="18" s="1"/>
  <c r="Z13" i="18" s="1"/>
  <c r="AI12" i="18" a="1"/>
  <c r="AI12" i="18" s="1"/>
  <c r="AG12" i="18" s="1"/>
  <c r="AC12" i="18"/>
  <c r="AD12" i="18" s="1"/>
  <c r="AE12" i="18" s="1"/>
  <c r="X12" i="18"/>
  <c r="AI8" i="18" a="1"/>
  <c r="AI8" i="18" s="1"/>
  <c r="AG8" i="18" s="1"/>
  <c r="AN54" i="15" a="1"/>
  <c r="AN54" i="15" s="1"/>
  <c r="AL54" i="15"/>
  <c r="AN37" i="15" a="1"/>
  <c r="AN37" i="15" s="1"/>
  <c r="AL37" i="15"/>
  <c r="AN36" i="15" a="1"/>
  <c r="AN36" i="15" s="1"/>
  <c r="AL36" i="15"/>
  <c r="AN35" i="15" a="1"/>
  <c r="AN35" i="15" s="1"/>
  <c r="AN34" i="15" a="1"/>
  <c r="AN34" i="15" s="1"/>
  <c r="AL34" i="15"/>
  <c r="AN33" i="15" a="1"/>
  <c r="AN33" i="15" s="1"/>
  <c r="AL33" i="15"/>
  <c r="AN32" i="15" a="1"/>
  <c r="AN32" i="15" s="1"/>
  <c r="AL32" i="15"/>
  <c r="AN31" i="15" a="1"/>
  <c r="AN31" i="15" s="1"/>
  <c r="AN29" i="15" a="1"/>
  <c r="AN29" i="15" s="1"/>
  <c r="AL29" i="15"/>
  <c r="AK29" i="15"/>
  <c r="AN28" i="15" a="1"/>
  <c r="AN28" i="15" s="1"/>
  <c r="AL28" i="15"/>
  <c r="AK28" i="15"/>
  <c r="AN15" i="15" a="1"/>
  <c r="AN15" i="15" s="1"/>
  <c r="AN14" i="15" a="1"/>
  <c r="AN14" i="15" s="1"/>
  <c r="AL14" i="15"/>
  <c r="AN13" i="15" a="1"/>
  <c r="AN13" i="15" s="1"/>
  <c r="AL13" i="15"/>
  <c r="AN12" i="15" a="1"/>
  <c r="AN12" i="15" s="1"/>
  <c r="AN11" i="15" a="1"/>
  <c r="AN11" i="15" s="1"/>
  <c r="AL11" i="15"/>
  <c r="AN10" i="15" a="1"/>
  <c r="AN10" i="15" s="1"/>
  <c r="AN9" i="15" a="1"/>
  <c r="AN9" i="15" s="1"/>
  <c r="AL9" i="15"/>
  <c r="AN8" i="15" a="1"/>
  <c r="AN8" i="15" s="1"/>
  <c r="Z59" i="15"/>
  <c r="AA59" i="15" s="1"/>
  <c r="AL8" i="19" l="1"/>
  <c r="AL31" i="15"/>
  <c r="AL35" i="15"/>
  <c r="AL10" i="15"/>
  <c r="AL8" i="15"/>
  <c r="AL12" i="15"/>
  <c r="AL15" i="15"/>
  <c r="AB74" i="19"/>
  <c r="AF74" i="19"/>
  <c r="AG74" i="19" s="1"/>
  <c r="AA75" i="19"/>
  <c r="AB75" i="19" s="1"/>
  <c r="AF78" i="19"/>
  <c r="AG78" i="19" s="1"/>
  <c r="AA79" i="19"/>
  <c r="AB79" i="19" s="1"/>
  <c r="AG79" i="19"/>
  <c r="AN14" i="18"/>
  <c r="AR14" i="18"/>
  <c r="AM14" i="18"/>
  <c r="AO14" i="18" s="1"/>
  <c r="AQ14" i="18"/>
  <c r="AS14" i="18" s="1"/>
  <c r="Y14" i="18"/>
  <c r="Z14" i="18" s="1"/>
  <c r="AR13" i="18"/>
  <c r="AM13" i="18"/>
  <c r="AO13" i="18" s="1"/>
  <c r="AQ13" i="18"/>
  <c r="AS13" i="18" s="1"/>
  <c r="AN13" i="18"/>
  <c r="AD13" i="18"/>
  <c r="AE13" i="18" s="1"/>
  <c r="AN12" i="18"/>
  <c r="AR12" i="18"/>
  <c r="AM12" i="18"/>
  <c r="AO12" i="18" s="1"/>
  <c r="AQ12" i="18"/>
  <c r="AS12" i="18" s="1"/>
  <c r="Y12" i="18"/>
  <c r="Z12" i="18" s="1"/>
  <c r="AI72" i="13" l="1" a="1"/>
  <c r="AI72" i="13" s="1"/>
  <c r="AG72" i="13" s="1"/>
  <c r="AC72" i="13"/>
  <c r="X72" i="13"/>
  <c r="Y72" i="13" s="1"/>
  <c r="AI71" i="13" a="1"/>
  <c r="AI71" i="13" s="1"/>
  <c r="AG71" i="13" s="1"/>
  <c r="AC71" i="13"/>
  <c r="AD71" i="13" s="1"/>
  <c r="X71" i="13"/>
  <c r="AI70" i="13" a="1"/>
  <c r="AI70" i="13" s="1"/>
  <c r="AG70" i="13" s="1"/>
  <c r="AR70" i="13" s="1"/>
  <c r="AC70" i="13"/>
  <c r="X70" i="13"/>
  <c r="Y70" i="13" s="1"/>
  <c r="Z70" i="13" s="1"/>
  <c r="AI69" i="13" a="1"/>
  <c r="AI69" i="13" s="1"/>
  <c r="AG69" i="13" s="1"/>
  <c r="AC69" i="13"/>
  <c r="AD69" i="13" s="1"/>
  <c r="X69" i="13"/>
  <c r="AI68" i="13" a="1"/>
  <c r="AI68" i="13" s="1"/>
  <c r="AG68" i="13" s="1"/>
  <c r="AC68" i="13"/>
  <c r="X68" i="13"/>
  <c r="Y68" i="13" s="1"/>
  <c r="AI67" i="13" a="1"/>
  <c r="AI67" i="13" s="1"/>
  <c r="AG67" i="13" s="1"/>
  <c r="AC67" i="13"/>
  <c r="AD67" i="13" s="1"/>
  <c r="X67" i="13"/>
  <c r="AI66" i="13" a="1"/>
  <c r="AI66" i="13" s="1"/>
  <c r="AG66" i="13" s="1"/>
  <c r="AM66" i="13" s="1"/>
  <c r="AC66" i="13"/>
  <c r="X66" i="13"/>
  <c r="Y66" i="13" s="1"/>
  <c r="Z66" i="13" s="1"/>
  <c r="AI65" i="13" a="1"/>
  <c r="AI65" i="13" s="1"/>
  <c r="AG65" i="13" s="1"/>
  <c r="AC65" i="13"/>
  <c r="AD65" i="13" s="1"/>
  <c r="X65" i="13"/>
  <c r="AI64" i="13" a="1"/>
  <c r="AI64" i="13" s="1"/>
  <c r="AG64" i="13" s="1"/>
  <c r="AC64" i="13"/>
  <c r="X64" i="13"/>
  <c r="Y64" i="13" s="1"/>
  <c r="AI63" i="13" a="1"/>
  <c r="AI63" i="13" s="1"/>
  <c r="AG63" i="13" s="1"/>
  <c r="AC63" i="13"/>
  <c r="AD63" i="13" s="1"/>
  <c r="X63" i="13"/>
  <c r="AI62" i="13" a="1"/>
  <c r="AI62" i="13" s="1"/>
  <c r="AG62" i="13" s="1"/>
  <c r="AR62" i="13" s="1"/>
  <c r="AC62" i="13"/>
  <c r="X62" i="13"/>
  <c r="Y62" i="13" s="1"/>
  <c r="Z62" i="13" s="1"/>
  <c r="AI61" i="13" a="1"/>
  <c r="AI61" i="13" s="1"/>
  <c r="AG61" i="13" s="1"/>
  <c r="AC61" i="13"/>
  <c r="AD61" i="13" s="1"/>
  <c r="X61" i="13"/>
  <c r="AI60" i="13" a="1"/>
  <c r="AI60" i="13" s="1"/>
  <c r="AG60" i="13" s="1"/>
  <c r="AC60" i="13"/>
  <c r="X60" i="13"/>
  <c r="Y60" i="13" s="1"/>
  <c r="AI59" i="13" a="1"/>
  <c r="AI59" i="13" s="1"/>
  <c r="AG59" i="13" s="1"/>
  <c r="AC59" i="13"/>
  <c r="AD59" i="13" s="1"/>
  <c r="X59" i="13"/>
  <c r="AI58" i="13" a="1"/>
  <c r="AI58" i="13" s="1"/>
  <c r="AG58" i="13" s="1"/>
  <c r="AM58" i="13" s="1"/>
  <c r="AC58" i="13"/>
  <c r="X58" i="13"/>
  <c r="Y58" i="13" s="1"/>
  <c r="Z58" i="13" s="1"/>
  <c r="AI57" i="13" a="1"/>
  <c r="AI57" i="13" s="1"/>
  <c r="AG57" i="13" s="1"/>
  <c r="AC57" i="13"/>
  <c r="AD57" i="13" s="1"/>
  <c r="AE57" i="13" s="1"/>
  <c r="X57" i="13"/>
  <c r="AI56" i="13" a="1"/>
  <c r="AI56" i="13" s="1"/>
  <c r="AG56" i="13" s="1"/>
  <c r="AM56" i="13" s="1"/>
  <c r="AC56" i="13"/>
  <c r="X56" i="13"/>
  <c r="Y56" i="13" s="1"/>
  <c r="AI55" i="13" a="1"/>
  <c r="AI55" i="13" s="1"/>
  <c r="AG55" i="13" s="1"/>
  <c r="AC55" i="13"/>
  <c r="AD55" i="13" s="1"/>
  <c r="X55" i="13"/>
  <c r="AI54" i="13" a="1"/>
  <c r="AI54" i="13" s="1"/>
  <c r="AG54" i="13" s="1"/>
  <c r="AC54" i="13"/>
  <c r="X54" i="13"/>
  <c r="Y54" i="13" s="1"/>
  <c r="Z54" i="13" s="1"/>
  <c r="AI53" i="13" a="1"/>
  <c r="AI53" i="13" s="1"/>
  <c r="AG53" i="13" s="1"/>
  <c r="AC53" i="13"/>
  <c r="AD53" i="13" s="1"/>
  <c r="AE53" i="13" s="1"/>
  <c r="X53" i="13"/>
  <c r="Y53" i="13" s="1"/>
  <c r="Z53" i="13" s="1"/>
  <c r="AI52" i="13" a="1"/>
  <c r="AI52" i="13" s="1"/>
  <c r="AG52" i="13" s="1"/>
  <c r="AC52" i="13"/>
  <c r="AD52" i="13" s="1"/>
  <c r="X52" i="13"/>
  <c r="Y52" i="13" s="1"/>
  <c r="AI51" i="13" a="1"/>
  <c r="AI51" i="13" s="1"/>
  <c r="AG51" i="13" s="1"/>
  <c r="AQ51" i="13" s="1"/>
  <c r="AC51" i="13"/>
  <c r="AD51" i="13" s="1"/>
  <c r="X51" i="13"/>
  <c r="AI50" i="13" a="1"/>
  <c r="AI50" i="13" s="1"/>
  <c r="AG50" i="13" s="1"/>
  <c r="AC50" i="13"/>
  <c r="X50" i="13"/>
  <c r="Y50" i="13" s="1"/>
  <c r="AI49" i="13" a="1"/>
  <c r="AI49" i="13" s="1"/>
  <c r="AG49" i="13" s="1"/>
  <c r="AC49" i="13"/>
  <c r="AD49" i="13" s="1"/>
  <c r="AE49" i="13" s="1"/>
  <c r="X49" i="13"/>
  <c r="Y49" i="13" s="1"/>
  <c r="Z49" i="13" s="1"/>
  <c r="AI48" i="13" a="1"/>
  <c r="AI48" i="13" s="1"/>
  <c r="AG48" i="13" s="1"/>
  <c r="AC48" i="13"/>
  <c r="AD48" i="13" s="1"/>
  <c r="X48" i="13"/>
  <c r="Y48" i="13" s="1"/>
  <c r="AI47" i="13" a="1"/>
  <c r="AI47" i="13" s="1"/>
  <c r="AG47" i="13" s="1"/>
  <c r="AQ47" i="13" s="1"/>
  <c r="AC47" i="13"/>
  <c r="AD47" i="13" s="1"/>
  <c r="X47" i="13"/>
  <c r="AI46" i="13" a="1"/>
  <c r="AI46" i="13" s="1"/>
  <c r="AG46" i="13" s="1"/>
  <c r="AC46" i="13"/>
  <c r="X46" i="13"/>
  <c r="Y46" i="13" s="1"/>
  <c r="Z46" i="13" s="1"/>
  <c r="AI45" i="13" a="1"/>
  <c r="AI45" i="13" s="1"/>
  <c r="AG45" i="13" s="1"/>
  <c r="AC45" i="13"/>
  <c r="X45" i="13"/>
  <c r="Y45" i="13" s="1"/>
  <c r="Z45" i="13" s="1"/>
  <c r="AI44" i="13" a="1"/>
  <c r="AI44" i="13" s="1"/>
  <c r="AG44" i="13" s="1"/>
  <c r="AM44" i="13" s="1"/>
  <c r="AC44" i="13"/>
  <c r="AD44" i="13" s="1"/>
  <c r="AE44" i="13" s="1"/>
  <c r="X44" i="13"/>
  <c r="Y44" i="13" s="1"/>
  <c r="AI43" i="13" a="1"/>
  <c r="AI43" i="13" s="1"/>
  <c r="AG43" i="13" s="1"/>
  <c r="AQ43" i="13" s="1"/>
  <c r="AC43" i="13"/>
  <c r="AD43" i="13" s="1"/>
  <c r="X43" i="13"/>
  <c r="AI42" i="13" a="1"/>
  <c r="AI42" i="13" s="1"/>
  <c r="AG42" i="13" s="1"/>
  <c r="AC42" i="13"/>
  <c r="X42" i="13"/>
  <c r="Y42" i="13" s="1"/>
  <c r="AI41" i="13" a="1"/>
  <c r="AI41" i="13" s="1"/>
  <c r="AG41" i="13" s="1"/>
  <c r="AC41" i="13"/>
  <c r="AD41" i="13" s="1"/>
  <c r="AE41" i="13" s="1"/>
  <c r="X41" i="13"/>
  <c r="Y41" i="13" s="1"/>
  <c r="Z41" i="13" s="1"/>
  <c r="AI40" i="13" a="1"/>
  <c r="AI40" i="13" s="1"/>
  <c r="AG40" i="13" s="1"/>
  <c r="AR40" i="13" s="1"/>
  <c r="AC40" i="13"/>
  <c r="X40" i="13"/>
  <c r="Y40" i="13" s="1"/>
  <c r="AI39" i="13" a="1"/>
  <c r="AI39" i="13" s="1"/>
  <c r="AG39" i="13" s="1"/>
  <c r="AQ39" i="13" s="1"/>
  <c r="AC39" i="13"/>
  <c r="AD39" i="13" s="1"/>
  <c r="X39" i="13"/>
  <c r="AI38" i="13" a="1"/>
  <c r="AI38" i="13" s="1"/>
  <c r="AG38" i="13" s="1"/>
  <c r="AC38" i="13"/>
  <c r="X38" i="13"/>
  <c r="Y38" i="13" s="1"/>
  <c r="AI37" i="13" a="1"/>
  <c r="AI37" i="13" s="1"/>
  <c r="AG37" i="13" s="1"/>
  <c r="AC37" i="13"/>
  <c r="X37" i="13"/>
  <c r="Y37" i="13" s="1"/>
  <c r="AI36" i="13" a="1"/>
  <c r="AI36" i="13" s="1"/>
  <c r="AG36" i="13" s="1"/>
  <c r="AC36" i="13"/>
  <c r="AD36" i="13" s="1"/>
  <c r="X36" i="13"/>
  <c r="Y36" i="13" s="1"/>
  <c r="Z36" i="13" s="1"/>
  <c r="AI35" i="13" a="1"/>
  <c r="AI35" i="13" s="1"/>
  <c r="AG35" i="13" s="1"/>
  <c r="AC35" i="13"/>
  <c r="AD35" i="13" s="1"/>
  <c r="AE35" i="13" s="1"/>
  <c r="X35" i="13"/>
  <c r="AI34" i="13" a="1"/>
  <c r="AI34" i="13" s="1"/>
  <c r="AG34" i="13" s="1"/>
  <c r="AC34" i="13"/>
  <c r="X34" i="13"/>
  <c r="AI33" i="13" a="1"/>
  <c r="AI33" i="13" s="1"/>
  <c r="AG33" i="13" s="1"/>
  <c r="AC33" i="13"/>
  <c r="X33" i="13"/>
  <c r="AI32" i="13" a="1"/>
  <c r="AI32" i="13" s="1"/>
  <c r="AG32" i="13" s="1"/>
  <c r="AC32" i="13"/>
  <c r="X32" i="13"/>
  <c r="Y32" i="13" s="1"/>
  <c r="Z32" i="13" s="1"/>
  <c r="AI31" i="13" a="1"/>
  <c r="AI31" i="13" s="1"/>
  <c r="AG31" i="13" s="1"/>
  <c r="AC31" i="13"/>
  <c r="AD31" i="13" s="1"/>
  <c r="AE31" i="13" s="1"/>
  <c r="X31" i="13"/>
  <c r="AI30" i="13" a="1"/>
  <c r="AI30" i="13" s="1"/>
  <c r="AG30" i="13" s="1"/>
  <c r="AC30" i="13"/>
  <c r="X30" i="13"/>
  <c r="AI29" i="13" a="1"/>
  <c r="AI29" i="13" s="1"/>
  <c r="AG29" i="13" s="1"/>
  <c r="AC29" i="13"/>
  <c r="X29" i="13"/>
  <c r="Y29" i="13" s="1"/>
  <c r="AI28" i="13" a="1"/>
  <c r="AI28" i="13" s="1"/>
  <c r="AG28" i="13" s="1"/>
  <c r="AC28" i="13"/>
  <c r="AD28" i="13" s="1"/>
  <c r="X28" i="13"/>
  <c r="Y28" i="13" s="1"/>
  <c r="Z28" i="13" s="1"/>
  <c r="AI27" i="13" a="1"/>
  <c r="AI27" i="13" s="1"/>
  <c r="AG27" i="13" s="1"/>
  <c r="AC27" i="13"/>
  <c r="AD27" i="13" s="1"/>
  <c r="AE27" i="13" s="1"/>
  <c r="X27" i="13"/>
  <c r="AI26" i="13" a="1"/>
  <c r="AI26" i="13" s="1"/>
  <c r="AG26" i="13" s="1"/>
  <c r="AC26" i="13"/>
  <c r="X26" i="13"/>
  <c r="AI25" i="13" a="1"/>
  <c r="AI25" i="13" s="1"/>
  <c r="AG25" i="13" s="1"/>
  <c r="AC25" i="13"/>
  <c r="X25" i="13"/>
  <c r="Y25" i="13" s="1"/>
  <c r="Z25" i="13" s="1"/>
  <c r="AI24" i="13" a="1"/>
  <c r="AI24" i="13" s="1"/>
  <c r="AG24" i="13" s="1"/>
  <c r="AC24" i="13"/>
  <c r="AD24" i="13" s="1"/>
  <c r="AE24" i="13" s="1"/>
  <c r="X24" i="13"/>
  <c r="Y24" i="13" s="1"/>
  <c r="Z24" i="13" s="1"/>
  <c r="AI23" i="13" a="1"/>
  <c r="AI23" i="13" s="1"/>
  <c r="AG23" i="13" s="1"/>
  <c r="AC23" i="13"/>
  <c r="AD23" i="13" s="1"/>
  <c r="AE23" i="13" s="1"/>
  <c r="X23" i="13"/>
  <c r="AI22" i="13" a="1"/>
  <c r="AI22" i="13" s="1"/>
  <c r="AG22" i="13" s="1"/>
  <c r="AC22" i="13"/>
  <c r="X22" i="13"/>
  <c r="AI21" i="13" a="1"/>
  <c r="AI21" i="13" s="1"/>
  <c r="AG21" i="13" s="1"/>
  <c r="AC21" i="13"/>
  <c r="X21" i="13"/>
  <c r="Y21" i="13" s="1"/>
  <c r="Z21" i="13" s="1"/>
  <c r="AI20" i="13" a="1"/>
  <c r="AI20" i="13" s="1"/>
  <c r="AG20" i="13" s="1"/>
  <c r="X20" i="13"/>
  <c r="Y20" i="13" s="1"/>
  <c r="Z20" i="13" s="1"/>
  <c r="AI19" i="13" a="1"/>
  <c r="AI19" i="13" s="1"/>
  <c r="AI18" i="13" a="1"/>
  <c r="AI18" i="13" s="1"/>
  <c r="AI17" i="13" a="1"/>
  <c r="AI17" i="13" s="1"/>
  <c r="AI16" i="13" a="1"/>
  <c r="AI16" i="13" s="1"/>
  <c r="AI15" i="13" a="1"/>
  <c r="AI15" i="13" s="1"/>
  <c r="AI14" i="13" a="1"/>
  <c r="AI14" i="13" s="1"/>
  <c r="AI13" i="13" a="1"/>
  <c r="AI13" i="13" s="1"/>
  <c r="AI12" i="13" a="1"/>
  <c r="AI12" i="13" s="1"/>
  <c r="AI11" i="13" a="1"/>
  <c r="AI11" i="13" s="1"/>
  <c r="AI10" i="13" a="1"/>
  <c r="AI10" i="13" s="1"/>
  <c r="AI9" i="13" a="1"/>
  <c r="AI9" i="13" s="1"/>
  <c r="AI8" i="13" a="1"/>
  <c r="AI8" i="13" s="1"/>
  <c r="AI7" i="13" a="1"/>
  <c r="AI7" i="13" s="1"/>
  <c r="AG7" i="13" s="1"/>
  <c r="AG19" i="13" l="1"/>
  <c r="AG16" i="13"/>
  <c r="AG15" i="13"/>
  <c r="AG14" i="13"/>
  <c r="AG17" i="13"/>
  <c r="AG18" i="13"/>
  <c r="AG10" i="13"/>
  <c r="AG12" i="13"/>
  <c r="AG11" i="13"/>
  <c r="AG9" i="13"/>
  <c r="AG8" i="13"/>
  <c r="AG13" i="13"/>
  <c r="AE36" i="13"/>
  <c r="AE48" i="13"/>
  <c r="Z50" i="13"/>
  <c r="Z37" i="13"/>
  <c r="AR44" i="13"/>
  <c r="AR48" i="13"/>
  <c r="AM48" i="13"/>
  <c r="AO48" i="13" s="1"/>
  <c r="AR58" i="13"/>
  <c r="AM70" i="13"/>
  <c r="AO70" i="13" s="1"/>
  <c r="AQ28" i="13"/>
  <c r="AS28" i="13" s="1"/>
  <c r="AM28" i="13"/>
  <c r="AO28" i="13" s="1"/>
  <c r="AR28" i="13"/>
  <c r="AQ32" i="13"/>
  <c r="AS32" i="13" s="1"/>
  <c r="AM32" i="13"/>
  <c r="AO32" i="13" s="1"/>
  <c r="AR32" i="13"/>
  <c r="AQ36" i="13"/>
  <c r="AS36" i="13" s="1"/>
  <c r="AR36" i="13"/>
  <c r="AM36" i="13"/>
  <c r="AO36" i="13" s="1"/>
  <c r="AE28" i="13"/>
  <c r="Z29" i="13"/>
  <c r="Z42" i="13"/>
  <c r="AR66" i="13"/>
  <c r="AD32" i="13"/>
  <c r="AE32" i="13" s="1"/>
  <c r="Y33" i="13"/>
  <c r="Z33" i="13" s="1"/>
  <c r="Z38" i="13"/>
  <c r="AD40" i="13"/>
  <c r="AE40" i="13" s="1"/>
  <c r="AM40" i="13"/>
  <c r="AO40" i="13" s="1"/>
  <c r="AD45" i="13"/>
  <c r="AE45" i="13" s="1"/>
  <c r="AE52" i="13"/>
  <c r="AS39" i="13"/>
  <c r="AS47" i="13"/>
  <c r="AN34" i="13"/>
  <c r="AR34" i="13"/>
  <c r="AM34" i="13"/>
  <c r="AO34" i="13" s="1"/>
  <c r="AQ34" i="13"/>
  <c r="AS34" i="13" s="1"/>
  <c r="AN22" i="13"/>
  <c r="AR22" i="13"/>
  <c r="AM22" i="13"/>
  <c r="AO22" i="13" s="1"/>
  <c r="AQ22" i="13"/>
  <c r="AS22" i="13" s="1"/>
  <c r="AR25" i="13"/>
  <c r="AM25" i="13"/>
  <c r="AO25" i="13" s="1"/>
  <c r="AQ25" i="13"/>
  <c r="AS25" i="13" s="1"/>
  <c r="AN25" i="13"/>
  <c r="AQ27" i="13"/>
  <c r="AS27" i="13" s="1"/>
  <c r="AN27" i="13"/>
  <c r="AR27" i="13"/>
  <c r="AM27" i="13"/>
  <c r="AO27" i="13" s="1"/>
  <c r="AR21" i="13"/>
  <c r="AM21" i="13"/>
  <c r="AO21" i="13" s="1"/>
  <c r="AQ21" i="13"/>
  <c r="AS21" i="13" s="1"/>
  <c r="AN21" i="13"/>
  <c r="AQ24" i="13"/>
  <c r="AS24" i="13" s="1"/>
  <c r="AM24" i="13"/>
  <c r="AO24" i="13" s="1"/>
  <c r="AR24" i="13"/>
  <c r="AN24" i="13"/>
  <c r="AQ37" i="13"/>
  <c r="AS37" i="13" s="1"/>
  <c r="AM37" i="13"/>
  <c r="AO37" i="13" s="1"/>
  <c r="AN37" i="13"/>
  <c r="AR37" i="13"/>
  <c r="AQ20" i="13"/>
  <c r="AS20" i="13" s="1"/>
  <c r="AM20" i="13"/>
  <c r="AO20" i="13" s="1"/>
  <c r="AN20" i="13"/>
  <c r="AR20" i="13"/>
  <c r="AN30" i="13"/>
  <c r="AR30" i="13"/>
  <c r="AM30" i="13"/>
  <c r="AO30" i="13" s="1"/>
  <c r="AQ30" i="13"/>
  <c r="AS30" i="13" s="1"/>
  <c r="AR33" i="13"/>
  <c r="AM33" i="13"/>
  <c r="AO33" i="13" s="1"/>
  <c r="AN33" i="13"/>
  <c r="AQ33" i="13"/>
  <c r="AS33" i="13" s="1"/>
  <c r="AN35" i="13"/>
  <c r="AQ35" i="13"/>
  <c r="AS35" i="13" s="1"/>
  <c r="AR35" i="13"/>
  <c r="AM35" i="13"/>
  <c r="AO35" i="13" s="1"/>
  <c r="AQ23" i="13"/>
  <c r="AS23" i="13" s="1"/>
  <c r="AN23" i="13"/>
  <c r="AR23" i="13"/>
  <c r="AM23" i="13"/>
  <c r="AO23" i="13" s="1"/>
  <c r="AR38" i="13"/>
  <c r="AM38" i="13"/>
  <c r="AO38" i="13" s="1"/>
  <c r="AQ38" i="13"/>
  <c r="AS38" i="13" s="1"/>
  <c r="AN38" i="13"/>
  <c r="AN26" i="13"/>
  <c r="AR26" i="13"/>
  <c r="AM26" i="13"/>
  <c r="AO26" i="13" s="1"/>
  <c r="AQ26" i="13"/>
  <c r="AS26" i="13" s="1"/>
  <c r="AR29" i="13"/>
  <c r="AM29" i="13"/>
  <c r="AO29" i="13" s="1"/>
  <c r="AQ29" i="13"/>
  <c r="AS29" i="13" s="1"/>
  <c r="AN29" i="13"/>
  <c r="AQ31" i="13"/>
  <c r="AS31" i="13" s="1"/>
  <c r="AN31" i="13"/>
  <c r="AR31" i="13"/>
  <c r="AM31" i="13"/>
  <c r="AO31" i="13" s="1"/>
  <c r="AS43" i="13"/>
  <c r="AD46" i="13"/>
  <c r="AE46" i="13" s="1"/>
  <c r="AS51" i="13"/>
  <c r="AN54" i="13"/>
  <c r="AR54" i="13"/>
  <c r="AM54" i="13"/>
  <c r="AO54" i="13" s="1"/>
  <c r="AQ54" i="13"/>
  <c r="AS54" i="13" s="1"/>
  <c r="AN61" i="13"/>
  <c r="AR61" i="13"/>
  <c r="AM61" i="13"/>
  <c r="AO61" i="13" s="1"/>
  <c r="AQ61" i="13"/>
  <c r="AS61" i="13" s="1"/>
  <c r="AQ71" i="13"/>
  <c r="AS71" i="13" s="1"/>
  <c r="AR71" i="13"/>
  <c r="AM71" i="13"/>
  <c r="AO71" i="13" s="1"/>
  <c r="AN71" i="13"/>
  <c r="AD22" i="13"/>
  <c r="AE22" i="13" s="1"/>
  <c r="Y23" i="13"/>
  <c r="Z23" i="13" s="1"/>
  <c r="AD26" i="13"/>
  <c r="AE26" i="13" s="1"/>
  <c r="Y27" i="13"/>
  <c r="Z27" i="13" s="1"/>
  <c r="AN28" i="13"/>
  <c r="AD30" i="13"/>
  <c r="AE30" i="13" s="1"/>
  <c r="Y31" i="13"/>
  <c r="Z31" i="13" s="1"/>
  <c r="AN32" i="13"/>
  <c r="AD34" i="13"/>
  <c r="AE34" i="13" s="1"/>
  <c r="Y35" i="13"/>
  <c r="Z35" i="13" s="1"/>
  <c r="AN36" i="13"/>
  <c r="AD38" i="13"/>
  <c r="AE38" i="13" s="1"/>
  <c r="AR41" i="13"/>
  <c r="AM41" i="13"/>
  <c r="AO41" i="13" s="1"/>
  <c r="AQ41" i="13"/>
  <c r="AS41" i="13" s="1"/>
  <c r="AN42" i="13"/>
  <c r="AR42" i="13"/>
  <c r="AM42" i="13"/>
  <c r="AO42" i="13" s="1"/>
  <c r="AQ42" i="13"/>
  <c r="AS42" i="13" s="1"/>
  <c r="AO44" i="13"/>
  <c r="AN46" i="13"/>
  <c r="AR46" i="13"/>
  <c r="AM46" i="13"/>
  <c r="AO46" i="13" s="1"/>
  <c r="AQ46" i="13"/>
  <c r="AS46" i="13" s="1"/>
  <c r="AN50" i="13"/>
  <c r="AR50" i="13"/>
  <c r="AM50" i="13"/>
  <c r="AO50" i="13" s="1"/>
  <c r="AQ50" i="13"/>
  <c r="AS50" i="13" s="1"/>
  <c r="AQ52" i="13"/>
  <c r="AS52" i="13" s="1"/>
  <c r="AN52" i="13"/>
  <c r="Y65" i="13"/>
  <c r="Z65" i="13" s="1"/>
  <c r="AN65" i="13"/>
  <c r="AR65" i="13"/>
  <c r="AM65" i="13"/>
  <c r="AO65" i="13" s="1"/>
  <c r="AQ65" i="13"/>
  <c r="AS65" i="13" s="1"/>
  <c r="AR45" i="13"/>
  <c r="AM45" i="13"/>
  <c r="AO45" i="13" s="1"/>
  <c r="AQ45" i="13"/>
  <c r="AS45" i="13" s="1"/>
  <c r="AR49" i="13"/>
  <c r="AM49" i="13"/>
  <c r="AO49" i="13" s="1"/>
  <c r="AQ49" i="13"/>
  <c r="AS49" i="13" s="1"/>
  <c r="AR53" i="13"/>
  <c r="AM53" i="13"/>
  <c r="AO53" i="13" s="1"/>
  <c r="AQ53" i="13"/>
  <c r="AS53" i="13" s="1"/>
  <c r="AO56" i="13"/>
  <c r="AQ63" i="13"/>
  <c r="AS63" i="13" s="1"/>
  <c r="AR63" i="13"/>
  <c r="AM63" i="13"/>
  <c r="AO63" i="13" s="1"/>
  <c r="AN63" i="13"/>
  <c r="AD21" i="13"/>
  <c r="AE21" i="13" s="1"/>
  <c r="Y22" i="13"/>
  <c r="Z22" i="13" s="1"/>
  <c r="AD25" i="13"/>
  <c r="AE25" i="13" s="1"/>
  <c r="Y26" i="13"/>
  <c r="Z26" i="13" s="1"/>
  <c r="AD29" i="13"/>
  <c r="AE29" i="13" s="1"/>
  <c r="Y30" i="13"/>
  <c r="Z30" i="13" s="1"/>
  <c r="AD33" i="13"/>
  <c r="AE33" i="13" s="1"/>
  <c r="Y34" i="13"/>
  <c r="Z34" i="13" s="1"/>
  <c r="AD37" i="13"/>
  <c r="AE37" i="13" s="1"/>
  <c r="Y39" i="13"/>
  <c r="Z39" i="13" s="1"/>
  <c r="AN39" i="13"/>
  <c r="AR39" i="13"/>
  <c r="AM39" i="13"/>
  <c r="AO39" i="13" s="1"/>
  <c r="AQ40" i="13"/>
  <c r="AS40" i="13" s="1"/>
  <c r="AN40" i="13"/>
  <c r="AM52" i="13"/>
  <c r="AO52" i="13" s="1"/>
  <c r="Y55" i="13"/>
  <c r="Z55" i="13" s="1"/>
  <c r="AN55" i="13"/>
  <c r="AR55" i="13"/>
  <c r="AM55" i="13"/>
  <c r="AO55" i="13" s="1"/>
  <c r="Y57" i="13"/>
  <c r="Z57" i="13" s="1"/>
  <c r="AN57" i="13"/>
  <c r="AR57" i="13"/>
  <c r="AM57" i="13"/>
  <c r="AO57" i="13" s="1"/>
  <c r="AQ57" i="13"/>
  <c r="AS57" i="13" s="1"/>
  <c r="AQ67" i="13"/>
  <c r="AS67" i="13" s="1"/>
  <c r="AR67" i="13"/>
  <c r="AM67" i="13"/>
  <c r="AO67" i="13" s="1"/>
  <c r="AN67" i="13"/>
  <c r="AD42" i="13"/>
  <c r="AE42" i="13" s="1"/>
  <c r="AD50" i="13"/>
  <c r="AE50" i="13" s="1"/>
  <c r="AN56" i="13"/>
  <c r="AR56" i="13"/>
  <c r="AQ56" i="13"/>
  <c r="AS56" i="13" s="1"/>
  <c r="Y61" i="13"/>
  <c r="Z61" i="13" s="1"/>
  <c r="AN41" i="13"/>
  <c r="Y43" i="13"/>
  <c r="Z43" i="13" s="1"/>
  <c r="AN43" i="13"/>
  <c r="AR43" i="13"/>
  <c r="AM43" i="13"/>
  <c r="AO43" i="13" s="1"/>
  <c r="AQ44" i="13"/>
  <c r="AS44" i="13" s="1"/>
  <c r="AN44" i="13"/>
  <c r="AN45" i="13"/>
  <c r="Y47" i="13"/>
  <c r="Z47" i="13" s="1"/>
  <c r="AN47" i="13"/>
  <c r="AR47" i="13"/>
  <c r="AM47" i="13"/>
  <c r="AO47" i="13" s="1"/>
  <c r="AQ48" i="13"/>
  <c r="AS48" i="13" s="1"/>
  <c r="AN48" i="13"/>
  <c r="AN49" i="13"/>
  <c r="Y51" i="13"/>
  <c r="Z51" i="13" s="1"/>
  <c r="AN51" i="13"/>
  <c r="AR51" i="13"/>
  <c r="AM51" i="13"/>
  <c r="AO51" i="13" s="1"/>
  <c r="AR52" i="13"/>
  <c r="AN53" i="13"/>
  <c r="AD54" i="13"/>
  <c r="AE54" i="13" s="1"/>
  <c r="AQ55" i="13"/>
  <c r="AS55" i="13" s="1"/>
  <c r="AQ59" i="13"/>
  <c r="AS59" i="13" s="1"/>
  <c r="AR59" i="13"/>
  <c r="AM59" i="13"/>
  <c r="AO59" i="13" s="1"/>
  <c r="AN59" i="13"/>
  <c r="Y69" i="13"/>
  <c r="Z69" i="13" s="1"/>
  <c r="AN69" i="13"/>
  <c r="AR69" i="13"/>
  <c r="AM69" i="13"/>
  <c r="AO69" i="13" s="1"/>
  <c r="AQ69" i="13"/>
  <c r="AS69" i="13" s="1"/>
  <c r="AE39" i="13"/>
  <c r="Z40" i="13"/>
  <c r="AE43" i="13"/>
  <c r="Z44" i="13"/>
  <c r="AE47" i="13"/>
  <c r="Z48" i="13"/>
  <c r="AE51" i="13"/>
  <c r="Z52" i="13"/>
  <c r="AE55" i="13"/>
  <c r="Z56" i="13"/>
  <c r="AD60" i="13"/>
  <c r="AE60" i="13" s="1"/>
  <c r="AD64" i="13"/>
  <c r="AE64" i="13" s="1"/>
  <c r="AD68" i="13"/>
  <c r="AE68" i="13" s="1"/>
  <c r="AD72" i="13"/>
  <c r="AE72" i="13" s="1"/>
  <c r="AO58" i="13"/>
  <c r="AN58" i="13"/>
  <c r="AQ58" i="13"/>
  <c r="AS58" i="13" s="1"/>
  <c r="AR60" i="13"/>
  <c r="AM60" i="13"/>
  <c r="AO60" i="13" s="1"/>
  <c r="AQ60" i="13"/>
  <c r="AS60" i="13" s="1"/>
  <c r="AN60" i="13"/>
  <c r="AN62" i="13"/>
  <c r="AQ62" i="13"/>
  <c r="AS62" i="13" s="1"/>
  <c r="AR64" i="13"/>
  <c r="AM64" i="13"/>
  <c r="AO64" i="13" s="1"/>
  <c r="AQ64" i="13"/>
  <c r="AS64" i="13" s="1"/>
  <c r="AN64" i="13"/>
  <c r="AO66" i="13"/>
  <c r="AN66" i="13"/>
  <c r="AQ66" i="13"/>
  <c r="AS66" i="13" s="1"/>
  <c r="AR68" i="13"/>
  <c r="AM68" i="13"/>
  <c r="AO68" i="13" s="1"/>
  <c r="AQ68" i="13"/>
  <c r="AS68" i="13" s="1"/>
  <c r="AN68" i="13"/>
  <c r="AN70" i="13"/>
  <c r="AQ70" i="13"/>
  <c r="AS70" i="13" s="1"/>
  <c r="AR72" i="13"/>
  <c r="AM72" i="13"/>
  <c r="AO72" i="13" s="1"/>
  <c r="AQ72" i="13"/>
  <c r="AS72" i="13" s="1"/>
  <c r="AN72" i="13"/>
  <c r="AD56" i="13"/>
  <c r="AE56" i="13" s="1"/>
  <c r="AM62" i="13"/>
  <c r="AO62" i="13" s="1"/>
  <c r="AD58" i="13"/>
  <c r="AE58" i="13" s="1"/>
  <c r="Y59" i="13"/>
  <c r="Z59" i="13" s="1"/>
  <c r="AE59" i="13"/>
  <c r="Z60" i="13"/>
  <c r="AD62" i="13"/>
  <c r="AE62" i="13" s="1"/>
  <c r="Y63" i="13"/>
  <c r="Z63" i="13" s="1"/>
  <c r="AE63" i="13"/>
  <c r="Z64" i="13"/>
  <c r="AD66" i="13"/>
  <c r="AE66" i="13" s="1"/>
  <c r="Y67" i="13"/>
  <c r="Z67" i="13" s="1"/>
  <c r="AE67" i="13"/>
  <c r="Z68" i="13"/>
  <c r="AD70" i="13"/>
  <c r="AE70" i="13" s="1"/>
  <c r="Y71" i="13"/>
  <c r="Z71" i="13" s="1"/>
  <c r="AE71" i="13"/>
  <c r="Z72" i="13"/>
  <c r="AE61" i="13"/>
  <c r="AE65" i="13"/>
  <c r="AE69" i="13"/>
  <c r="AN80" i="19" l="1" a="1"/>
  <c r="AN80" i="19" s="1"/>
  <c r="AL80" i="19"/>
  <c r="AI80" i="19"/>
  <c r="AK80" i="19" s="1"/>
  <c r="AE80" i="19"/>
  <c r="AF80" i="19" s="1"/>
  <c r="AG80" i="19" s="1"/>
  <c r="Z80" i="19"/>
  <c r="AI77" i="19"/>
  <c r="Q77" i="19"/>
  <c r="P77" i="19"/>
  <c r="N77" i="19"/>
  <c r="M77" i="19"/>
  <c r="O77" i="19" l="1"/>
  <c r="S80" i="19"/>
  <c r="S78" i="19"/>
  <c r="R77" i="19"/>
  <c r="S79" i="19"/>
  <c r="AA80" i="19"/>
  <c r="AB80" i="19" s="1"/>
  <c r="M7" i="19" l="1"/>
  <c r="N7" i="19"/>
  <c r="K11" i="18" l="1"/>
  <c r="L11" i="18"/>
  <c r="N11" i="18"/>
  <c r="O11" i="18"/>
  <c r="K7" i="18"/>
  <c r="L7" i="18"/>
  <c r="N7" i="18"/>
  <c r="O7" i="18"/>
  <c r="J7" i="18"/>
  <c r="N71" i="19"/>
  <c r="P71" i="19"/>
  <c r="Q71" i="19"/>
  <c r="P7" i="19"/>
  <c r="Q7" i="19"/>
  <c r="M30" i="15"/>
  <c r="N30" i="15"/>
  <c r="P30" i="15"/>
  <c r="Q30" i="15"/>
  <c r="M7" i="15"/>
  <c r="N7" i="15"/>
  <c r="Q7" i="15"/>
  <c r="N3" i="19" l="1"/>
  <c r="L3" i="19"/>
  <c r="M3" i="19"/>
  <c r="Q3" i="19"/>
  <c r="P3" i="19"/>
  <c r="Q6" i="15"/>
  <c r="N3" i="15"/>
  <c r="Q3" i="15"/>
  <c r="L3" i="15"/>
  <c r="M3" i="15"/>
  <c r="L6" i="18"/>
  <c r="J6" i="18"/>
  <c r="K6" i="18"/>
  <c r="O6" i="18"/>
  <c r="N6" i="18"/>
  <c r="C25" i="4" s="1"/>
  <c r="N6" i="19"/>
  <c r="M6" i="19"/>
  <c r="L6" i="15"/>
  <c r="L6" i="13" l="1"/>
  <c r="N6" i="13"/>
  <c r="O6" i="13"/>
  <c r="N6" i="15"/>
  <c r="M6" i="15" l="1"/>
  <c r="Z76" i="19" l="1"/>
  <c r="AA76" i="19" s="1"/>
  <c r="O71" i="19" l="1"/>
  <c r="O7" i="19"/>
  <c r="P7" i="15" l="1"/>
  <c r="O3" i="15" l="1"/>
  <c r="O6" i="15"/>
  <c r="J6" i="13"/>
  <c r="AI71" i="19" l="1"/>
  <c r="AL70" i="19"/>
  <c r="AA6" i="19" l="1"/>
  <c r="Z6" i="19"/>
  <c r="AK70" i="19"/>
  <c r="S70" i="19"/>
  <c r="AE59" i="15" l="1"/>
  <c r="AM19" i="13" l="1"/>
  <c r="AO19" i="13" s="1"/>
  <c r="AN19" i="13"/>
  <c r="AQ19" i="13"/>
  <c r="AS19" i="13" s="1"/>
  <c r="AR19" i="13"/>
  <c r="AK26" i="15"/>
  <c r="AK27" i="15"/>
  <c r="AK55" i="15"/>
  <c r="AK54" i="15"/>
  <c r="AK57" i="15"/>
  <c r="AK56" i="15"/>
  <c r="AK58" i="15"/>
  <c r="AM14" i="13"/>
  <c r="AO14" i="13" s="1"/>
  <c r="AQ17" i="13"/>
  <c r="AS17" i="13" s="1"/>
  <c r="AR15" i="13"/>
  <c r="AN16" i="13"/>
  <c r="AQ14" i="13"/>
  <c r="AS14" i="13" s="1"/>
  <c r="AN17" i="13"/>
  <c r="AM15" i="13"/>
  <c r="AO15" i="13" s="1"/>
  <c r="AR16" i="13"/>
  <c r="AN14" i="13"/>
  <c r="AR17" i="13"/>
  <c r="AQ15" i="13"/>
  <c r="AS15" i="13" s="1"/>
  <c r="AQ16" i="13"/>
  <c r="AS16" i="13" s="1"/>
  <c r="AR14" i="13"/>
  <c r="AM17" i="13"/>
  <c r="AO17" i="13" s="1"/>
  <c r="AN15" i="13"/>
  <c r="AM16" i="13"/>
  <c r="AO16" i="13" s="1"/>
  <c r="AM18" i="13"/>
  <c r="AO18" i="13" s="1"/>
  <c r="AQ18" i="13"/>
  <c r="AS18" i="13" s="1"/>
  <c r="AR18" i="13"/>
  <c r="AN18" i="13"/>
  <c r="AK25" i="15"/>
  <c r="AK24" i="15"/>
  <c r="AK53" i="15"/>
  <c r="AK52" i="15"/>
  <c r="AK48" i="15"/>
  <c r="AK40" i="15"/>
  <c r="AK43" i="15"/>
  <c r="AK42" i="15"/>
  <c r="AK21" i="15"/>
  <c r="AK44" i="15"/>
  <c r="AK22" i="15"/>
  <c r="AK49" i="15"/>
  <c r="AK23" i="15"/>
  <c r="AK47" i="15"/>
  <c r="AK46" i="15"/>
  <c r="AK41" i="15"/>
  <c r="AK51" i="15"/>
  <c r="AK45" i="15"/>
  <c r="AK50" i="15"/>
  <c r="AK35" i="15"/>
  <c r="AK39" i="15"/>
  <c r="AK36" i="15"/>
  <c r="AK31" i="15"/>
  <c r="AK34" i="15"/>
  <c r="AK33" i="15"/>
  <c r="AK38" i="15"/>
  <c r="AK32" i="15"/>
  <c r="AK37" i="15"/>
  <c r="AK16" i="15"/>
  <c r="AK20" i="15"/>
  <c r="AK13" i="15"/>
  <c r="AK18" i="15"/>
  <c r="AK15" i="15"/>
  <c r="AK17" i="15"/>
  <c r="AK12" i="15"/>
  <c r="AK10" i="15"/>
  <c r="AK14" i="15"/>
  <c r="AK19" i="15"/>
  <c r="AK8" i="15"/>
  <c r="AK11" i="15"/>
  <c r="AK9" i="15"/>
  <c r="AM9" i="13"/>
  <c r="AO9" i="13" s="1"/>
  <c r="AN11" i="13"/>
  <c r="AM12" i="13"/>
  <c r="AO12" i="13" s="1"/>
  <c r="AR10" i="13"/>
  <c r="AM13" i="13"/>
  <c r="AO13" i="13" s="1"/>
  <c r="AQ8" i="13"/>
  <c r="AS8" i="13" s="1"/>
  <c r="AM7" i="13"/>
  <c r="AO7" i="13" s="1"/>
  <c r="AQ9" i="13"/>
  <c r="AS9" i="13" s="1"/>
  <c r="AR11" i="13"/>
  <c r="AN12" i="13"/>
  <c r="AM10" i="13"/>
  <c r="AO10" i="13" s="1"/>
  <c r="AQ13" i="13"/>
  <c r="AS13" i="13" s="1"/>
  <c r="AN8" i="13"/>
  <c r="AN7" i="13"/>
  <c r="AR7" i="13"/>
  <c r="AN9" i="13"/>
  <c r="AM11" i="13"/>
  <c r="AO11" i="13" s="1"/>
  <c r="AR12" i="13"/>
  <c r="AQ10" i="13"/>
  <c r="AS10" i="13" s="1"/>
  <c r="AN13" i="13"/>
  <c r="AR8" i="13"/>
  <c r="AQ7" i="13"/>
  <c r="AS7" i="13" s="1"/>
  <c r="AM8" i="13"/>
  <c r="AO8" i="13" s="1"/>
  <c r="AR9" i="13"/>
  <c r="AQ11" i="13"/>
  <c r="AS11" i="13" s="1"/>
  <c r="AQ12" i="13"/>
  <c r="AS12" i="13" s="1"/>
  <c r="AN10" i="13"/>
  <c r="AR13" i="13"/>
  <c r="AN59" i="15" a="1"/>
  <c r="AN59" i="15" s="1"/>
  <c r="AL59" i="15"/>
  <c r="S75" i="19"/>
  <c r="AB59" i="15"/>
  <c r="AF59" i="15"/>
  <c r="AG59" i="15" s="1"/>
  <c r="F30" i="4"/>
  <c r="E30" i="4"/>
  <c r="B25" i="4" l="1"/>
  <c r="T6" i="18"/>
  <c r="D25" i="4"/>
  <c r="Q6" i="19"/>
  <c r="P6" i="19"/>
  <c r="L6" i="19"/>
  <c r="AL76" i="19"/>
  <c r="AI76" i="19"/>
  <c r="AE76" i="19"/>
  <c r="AF76" i="19" s="1"/>
  <c r="AI16" i="18" a="1"/>
  <c r="AI16" i="18" s="1"/>
  <c r="AG16" i="18" s="1"/>
  <c r="AC16" i="18"/>
  <c r="X16" i="18"/>
  <c r="B16" i="18"/>
  <c r="A16" i="18"/>
  <c r="AI15" i="18" a="1"/>
  <c r="AI15" i="18" s="1"/>
  <c r="AG15" i="18" s="1"/>
  <c r="AC15" i="18"/>
  <c r="X15" i="18"/>
  <c r="Y15" i="18" s="1"/>
  <c r="AI10" i="18" a="1"/>
  <c r="AI10" i="18" s="1"/>
  <c r="AG10" i="18" s="1"/>
  <c r="AC10" i="18"/>
  <c r="X10" i="18"/>
  <c r="Y10" i="18" s="1"/>
  <c r="Z10" i="18" s="1"/>
  <c r="B10" i="18"/>
  <c r="A10" i="18"/>
  <c r="AI9" i="18" a="1"/>
  <c r="AI9" i="18" s="1"/>
  <c r="AG9" i="18" s="1"/>
  <c r="AC9" i="18"/>
  <c r="X9" i="18"/>
  <c r="Y9" i="18" s="1"/>
  <c r="Z9" i="18" s="1"/>
  <c r="M7" i="18"/>
  <c r="AR8" i="18" l="1"/>
  <c r="AQ8" i="18"/>
  <c r="AS8" i="18" s="1"/>
  <c r="AK61" i="19"/>
  <c r="AK72" i="19"/>
  <c r="AK68" i="19"/>
  <c r="AK65" i="19"/>
  <c r="AK62" i="19"/>
  <c r="AK67" i="19"/>
  <c r="AM8" i="18"/>
  <c r="AO8" i="18" s="1"/>
  <c r="AN8" i="18"/>
  <c r="AK63" i="19"/>
  <c r="AK66" i="19"/>
  <c r="AK64" i="19"/>
  <c r="AK76" i="19"/>
  <c r="AK33" i="19"/>
  <c r="AK49" i="19"/>
  <c r="AK18" i="19"/>
  <c r="AK53" i="19"/>
  <c r="AK8" i="19"/>
  <c r="AK9" i="19"/>
  <c r="AK38" i="19"/>
  <c r="AK42" i="19"/>
  <c r="AK23" i="19"/>
  <c r="AK40" i="19"/>
  <c r="AK35" i="19"/>
  <c r="AK21" i="19"/>
  <c r="AK37" i="19"/>
  <c r="AK19" i="19"/>
  <c r="AK11" i="19"/>
  <c r="AK26" i="19"/>
  <c r="AK44" i="19"/>
  <c r="AK16" i="19"/>
  <c r="AK13" i="19"/>
  <c r="AK30" i="19"/>
  <c r="AK15" i="19"/>
  <c r="AK27" i="19"/>
  <c r="AK34" i="19"/>
  <c r="AK45" i="19"/>
  <c r="AK25" i="19"/>
  <c r="AK12" i="19"/>
  <c r="AK60" i="19"/>
  <c r="AK28" i="19"/>
  <c r="AK10" i="19"/>
  <c r="AK48" i="19"/>
  <c r="AK14" i="19"/>
  <c r="AK41" i="19"/>
  <c r="AK43" i="19"/>
  <c r="AK47" i="19"/>
  <c r="AK54" i="19"/>
  <c r="AK32" i="19"/>
  <c r="AK29" i="19"/>
  <c r="AK39" i="19"/>
  <c r="AK56" i="19"/>
  <c r="AK58" i="19"/>
  <c r="AK22" i="19"/>
  <c r="AK46" i="19"/>
  <c r="AK50" i="19"/>
  <c r="AK51" i="19"/>
  <c r="AK59" i="19"/>
  <c r="AK24" i="19"/>
  <c r="AK52" i="19"/>
  <c r="AK36" i="19"/>
  <c r="AK57" i="19"/>
  <c r="AK20" i="19"/>
  <c r="AK31" i="19"/>
  <c r="AK17" i="19"/>
  <c r="AK55" i="19"/>
  <c r="E25" i="4"/>
  <c r="P7" i="18"/>
  <c r="M11" i="18"/>
  <c r="M6" i="18" s="1"/>
  <c r="P11" i="18"/>
  <c r="S8" i="19"/>
  <c r="R7" i="19"/>
  <c r="R71" i="19"/>
  <c r="O3" i="19"/>
  <c r="P6" i="13"/>
  <c r="M6" i="13"/>
  <c r="Q8" i="18"/>
  <c r="X6" i="18"/>
  <c r="Z3" i="19" s="1"/>
  <c r="S8" i="15"/>
  <c r="S31" i="15"/>
  <c r="AR16" i="18"/>
  <c r="AN16" i="18"/>
  <c r="AM16" i="18"/>
  <c r="AO16" i="18" s="1"/>
  <c r="AM15" i="18"/>
  <c r="AO15" i="18" s="1"/>
  <c r="AN15" i="18"/>
  <c r="AN9" i="18"/>
  <c r="AM9" i="18"/>
  <c r="AO9" i="18" s="1"/>
  <c r="AR10" i="18"/>
  <c r="AN10" i="18"/>
  <c r="AM10" i="18"/>
  <c r="AO10" i="18" s="1"/>
  <c r="F25" i="4"/>
  <c r="G25" i="4"/>
  <c r="AN76" i="19" a="1"/>
  <c r="AN76" i="19" s="1"/>
  <c r="S72" i="19"/>
  <c r="S74" i="19"/>
  <c r="S76" i="19"/>
  <c r="S73" i="19"/>
  <c r="AB76" i="19"/>
  <c r="AD10" i="18"/>
  <c r="AE10" i="18" s="1"/>
  <c r="AR9" i="18"/>
  <c r="AD9" i="18"/>
  <c r="AE9" i="18" s="1"/>
  <c r="AD15" i="18"/>
  <c r="AE15" i="18" s="1"/>
  <c r="AD16" i="18"/>
  <c r="AE16" i="18" s="1"/>
  <c r="Y16" i="18"/>
  <c r="Z16" i="18" s="1"/>
  <c r="AQ16" i="18"/>
  <c r="AS16" i="18" s="1"/>
  <c r="AQ10" i="18"/>
  <c r="AS10" i="18" s="1"/>
  <c r="AQ9" i="18"/>
  <c r="AS9" i="18" s="1"/>
  <c r="AG76" i="19"/>
  <c r="AE6" i="19"/>
  <c r="AR15" i="18"/>
  <c r="AQ15" i="18"/>
  <c r="AS15" i="18" s="1"/>
  <c r="Q9" i="18"/>
  <c r="Q10" i="18"/>
  <c r="Q13" i="18"/>
  <c r="Q14" i="18"/>
  <c r="Q16" i="18"/>
  <c r="Q12" i="18"/>
  <c r="Q15" i="18"/>
  <c r="Z15" i="18"/>
  <c r="I25" i="4" l="1"/>
  <c r="P2" i="13"/>
  <c r="AO6" i="18"/>
  <c r="AN6" i="18"/>
  <c r="H25" i="4"/>
  <c r="R3" i="19"/>
  <c r="P6" i="18"/>
  <c r="P3" i="18" s="1"/>
  <c r="R6" i="19"/>
  <c r="R2" i="19" s="1"/>
  <c r="O6" i="19"/>
  <c r="AC6" i="18"/>
  <c r="AE3" i="19" s="1"/>
  <c r="X3" i="18"/>
  <c r="AF6" i="19"/>
  <c r="AF3" i="19" s="1"/>
  <c r="Y6" i="18"/>
  <c r="AM6" i="18" l="1"/>
  <c r="Q2" i="19"/>
  <c r="AC3" i="18"/>
  <c r="AB6" i="19"/>
  <c r="AB3" i="19" s="1"/>
  <c r="Z6" i="18"/>
  <c r="Z3" i="18" s="1"/>
  <c r="Y3" i="18"/>
  <c r="AG6" i="19"/>
  <c r="AG3" i="19" s="1"/>
  <c r="AD6" i="18"/>
  <c r="AE6" i="18"/>
  <c r="AE3" i="18" l="1"/>
  <c r="AE6" i="15" l="1"/>
  <c r="Z6" i="15"/>
  <c r="AK59" i="15"/>
  <c r="AR6" i="18" l="1"/>
  <c r="AS6" i="18"/>
  <c r="AQ6" i="18"/>
  <c r="AA6" i="15"/>
  <c r="AA3" i="15" s="1"/>
  <c r="B39" i="4" l="1"/>
  <c r="B16" i="4" s="1"/>
  <c r="K8" i="3" l="1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32" i="4"/>
  <c r="B9" i="4" s="1"/>
  <c r="B33" i="4"/>
  <c r="B10" i="4" s="1"/>
  <c r="B34" i="4"/>
  <c r="B11" i="4" s="1"/>
  <c r="B35" i="4"/>
  <c r="B12" i="4" s="1"/>
  <c r="B13" i="4"/>
  <c r="B37" i="4"/>
  <c r="B14" i="4" s="1"/>
  <c r="B38" i="4"/>
  <c r="B15" i="4" s="1"/>
  <c r="B40" i="4"/>
  <c r="B17" i="4" s="1"/>
  <c r="D30" i="4"/>
  <c r="B24" i="4" s="1"/>
  <c r="B7" i="4" l="1"/>
  <c r="B23" i="4"/>
  <c r="C30" i="4"/>
  <c r="B30" i="4"/>
  <c r="Q7" i="13" l="1"/>
  <c r="K6" i="13"/>
  <c r="D24" i="4"/>
  <c r="D23" i="4" l="1"/>
  <c r="G9" i="4"/>
  <c r="G10" i="4"/>
  <c r="G11" i="4"/>
  <c r="G12" i="4"/>
  <c r="G13" i="4"/>
  <c r="G14" i="4"/>
  <c r="G15" i="4"/>
  <c r="G16" i="4"/>
  <c r="G17" i="4"/>
  <c r="F8" i="4"/>
  <c r="F17" i="4"/>
  <c r="F10" i="4"/>
  <c r="F11" i="4"/>
  <c r="F12" i="4"/>
  <c r="F13" i="4"/>
  <c r="F14" i="4"/>
  <c r="F15" i="4"/>
  <c r="F16" i="4"/>
  <c r="G8" i="4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D10" i="3"/>
  <c r="C24" i="4"/>
  <c r="L8" i="4" s="1"/>
  <c r="G24" i="4"/>
  <c r="L7" i="4" l="1"/>
  <c r="E15" i="4"/>
  <c r="E11" i="4"/>
  <c r="E14" i="4"/>
  <c r="E10" i="4"/>
  <c r="E17" i="4"/>
  <c r="E13" i="4"/>
  <c r="E9" i="4"/>
  <c r="E8" i="4"/>
  <c r="E16" i="4"/>
  <c r="E12" i="4"/>
  <c r="H14" i="4"/>
  <c r="H10" i="4"/>
  <c r="H17" i="4"/>
  <c r="H13" i="4"/>
  <c r="H8" i="4"/>
  <c r="H16" i="4"/>
  <c r="H12" i="4"/>
  <c r="H15" i="4"/>
  <c r="H11" i="4"/>
  <c r="E24" i="4"/>
  <c r="E23" i="4" s="1"/>
  <c r="I8" i="4"/>
  <c r="G23" i="4"/>
  <c r="D12" i="3"/>
  <c r="D8" i="3"/>
  <c r="D7" i="3"/>
  <c r="M9" i="4"/>
  <c r="N9" i="4" s="1"/>
  <c r="L25" i="4"/>
  <c r="K24" i="4"/>
  <c r="K23" i="4" s="1"/>
  <c r="C23" i="4"/>
  <c r="C7" i="4"/>
  <c r="D7" i="4"/>
  <c r="I11" i="4"/>
  <c r="I13" i="4"/>
  <c r="I15" i="4"/>
  <c r="I17" i="4"/>
  <c r="I14" i="4"/>
  <c r="I12" i="4"/>
  <c r="I16" i="4"/>
  <c r="G7" i="4"/>
  <c r="I10" i="4"/>
  <c r="L9" i="3"/>
  <c r="E7" i="4" l="1"/>
  <c r="D6" i="3"/>
  <c r="E6" i="3" s="1"/>
  <c r="D9" i="3"/>
  <c r="E9" i="3" s="1"/>
  <c r="D3" i="4"/>
  <c r="AB6" i="15"/>
  <c r="AQ6" i="13" l="1"/>
  <c r="AO6" i="13"/>
  <c r="AM6" i="13"/>
  <c r="D5" i="3"/>
  <c r="E5" i="3" s="1"/>
  <c r="AB3" i="15"/>
  <c r="B8" i="3" l="1"/>
  <c r="I8" i="3"/>
  <c r="AD6" i="13"/>
  <c r="AR6" i="13"/>
  <c r="B11" i="3"/>
  <c r="F11" i="3" s="1"/>
  <c r="I12" i="3"/>
  <c r="M12" i="3" s="1"/>
  <c r="I11" i="3"/>
  <c r="M11" i="3" s="1"/>
  <c r="B12" i="3"/>
  <c r="F12" i="3" s="1"/>
  <c r="AC6" i="13"/>
  <c r="AS6" i="13"/>
  <c r="B10" i="3"/>
  <c r="F10" i="3" s="1"/>
  <c r="I7" i="3"/>
  <c r="B7" i="3"/>
  <c r="X6" i="13"/>
  <c r="X3" i="13" s="1"/>
  <c r="AN6" i="13"/>
  <c r="Y6" i="13"/>
  <c r="I13" i="3"/>
  <c r="M13" i="3" s="1"/>
  <c r="B13" i="3"/>
  <c r="I10" i="3"/>
  <c r="M10" i="3" s="1"/>
  <c r="B6" i="3" l="1"/>
  <c r="B9" i="3"/>
  <c r="C9" i="3" s="1"/>
  <c r="AD3" i="13"/>
  <c r="M9" i="3"/>
  <c r="I6" i="3"/>
  <c r="J6" i="3" s="1"/>
  <c r="AC3" i="13"/>
  <c r="I9" i="3"/>
  <c r="J9" i="3" s="1"/>
  <c r="F13" i="3"/>
  <c r="F9" i="3" s="1"/>
  <c r="AE3" i="15"/>
  <c r="Z3" i="15"/>
  <c r="AE6" i="13"/>
  <c r="AE3" i="13" s="1"/>
  <c r="Z6" i="13"/>
  <c r="Z3" i="13" s="1"/>
  <c r="B5" i="3" l="1"/>
  <c r="C5" i="3" s="1"/>
  <c r="C6" i="3"/>
  <c r="I5" i="3"/>
  <c r="J5" i="3" s="1"/>
  <c r="F9" i="4" l="1"/>
  <c r="H9" i="4" s="1"/>
  <c r="H7" i="4" s="1"/>
  <c r="AF6" i="15"/>
  <c r="L6" i="3" s="1"/>
  <c r="K1" i="3"/>
  <c r="M1" i="3" s="1"/>
  <c r="I9" i="4" l="1"/>
  <c r="I7" i="4" s="1"/>
  <c r="F7" i="4"/>
  <c r="G3" i="4" s="1"/>
  <c r="P3" i="15"/>
  <c r="P6" i="15"/>
  <c r="AF3" i="15" l="1"/>
  <c r="F24" i="4"/>
  <c r="L5" i="3"/>
  <c r="AG6" i="15"/>
  <c r="AG3" i="15" s="1"/>
  <c r="R6" i="15"/>
  <c r="R2" i="15" s="1"/>
  <c r="Q2" i="15" s="1"/>
  <c r="R3" i="15"/>
  <c r="I24" i="4" l="1"/>
  <c r="H24" i="4"/>
  <c r="H23" i="4" s="1"/>
  <c r="F23" i="4"/>
  <c r="M8" i="4"/>
  <c r="N8" i="4" l="1"/>
  <c r="M7" i="4"/>
  <c r="N7" i="4" s="1"/>
  <c r="G4" i="4" s="1"/>
  <c r="I23" i="4"/>
  <c r="L23" i="4" s="1"/>
  <c r="L24" i="4"/>
</calcChain>
</file>

<file path=xl/sharedStrings.xml><?xml version="1.0" encoding="utf-8"?>
<sst xmlns="http://schemas.openxmlformats.org/spreadsheetml/2006/main" count="1853" uniqueCount="621">
  <si>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</si>
  <si>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</si>
  <si>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</si>
  <si>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</si>
  <si>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</si>
  <si>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</si>
  <si>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</si>
  <si>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</si>
  <si>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</si>
  <si>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</si>
  <si>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</si>
  <si>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</si>
  <si>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</si>
  <si>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</si>
  <si>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</si>
  <si>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</si>
  <si>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</si>
  <si>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</si>
  <si>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</si>
  <si>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</si>
  <si>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</si>
  <si>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</si>
  <si>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</si>
  <si>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</si>
  <si>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</si>
  <si>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</si>
  <si>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</si>
  <si>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</si>
  <si>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</si>
  <si>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</si>
  <si>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</si>
  <si>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</si>
  <si>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</si>
  <si>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</si>
  <si>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</si>
  <si>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</si>
  <si>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</si>
  <si>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</si>
  <si>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</si>
  <si>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</si>
  <si>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</si>
  <si>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</si>
  <si>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</si>
  <si>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</si>
  <si>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</si>
  <si>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</si>
  <si>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</si>
  <si>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</si>
  <si>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</si>
  <si>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</si>
  <si>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</si>
  <si>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</si>
  <si>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</si>
  <si>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</si>
  <si>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</si>
  <si>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</si>
  <si>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</si>
  <si>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</si>
  <si>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</si>
  <si>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</si>
  <si>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</si>
  <si>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</si>
  <si>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</si>
  <si>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</si>
  <si>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</si>
  <si>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</si>
  <si>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</si>
  <si>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</si>
  <si>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</si>
  <si>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</si>
  <si>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</si>
  <si>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</si>
  <si>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</si>
  <si>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</si>
  <si>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</si>
  <si>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</si>
  <si>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공정경제과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</si>
  <si>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</si>
  <si>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</si>
  <si>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</si>
  <si>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</si>
  <si>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</si>
  <si>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</si>
  <si>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</si>
  <si>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</si>
  <si>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</si>
  <si>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</si>
  <si>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</si>
  <si>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</si>
  <si>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</si>
  <si>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</si>
  <si>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</si>
  <si>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</si>
  <si>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</si>
  <si>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</si>
  <si>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</si>
  <si>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</si>
  <si>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</si>
  <si>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</si>
  <si>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</si>
  <si>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</si>
  <si>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</si>
  <si>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</si>
  <si>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</si>
  <si>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</si>
  <si>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</si>
  <si>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</si>
  <si>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</si>
  <si>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</si>
  <si>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</si>
  <si>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</si>
  <si>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</si>
  <si>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</si>
  <si>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</si>
  <si>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</si>
  <si>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</si>
  <si>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</si>
  <si>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</si>
  <si>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</si>
  <si>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</si>
  <si>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</si>
  <si>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</si>
  <si>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</si>
  <si>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</si>
  <si>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</si>
  <si>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</si>
  <si>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</si>
  <si>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</si>
  <si>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</si>
  <si>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</si>
  <si>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</si>
  <si>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</si>
  <si>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</si>
  <si>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</si>
  <si>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</si>
  <si>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</si>
  <si>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</si>
  <si>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</si>
  <si>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</si>
  <si>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</si>
  <si>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</si>
  <si>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</si>
  <si>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</si>
  <si>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</si>
  <si>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</si>
  <si>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</si>
  <si>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</si>
  <si>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</si>
  <si>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</si>
  <si>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</si>
  <si>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</si>
  <si>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</si>
  <si>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</si>
  <si>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</si>
  <si>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</si>
  <si>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</si>
  <si>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</si>
  <si>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</si>
  <si>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</si>
  <si>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</si>
  <si>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</si>
  <si>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</si>
  <si>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</si>
  <si>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</si>
  <si>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</si>
  <si>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</si>
  <si>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</si>
  <si>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</si>
  <si>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</si>
  <si>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</si>
  <si>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</si>
  <si>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</si>
  <si>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</si>
  <si>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</si>
  <si>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</si>
  <si>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</si>
  <si>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</si>
  <si>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</si>
  <si>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</si>
  <si>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</si>
  <si>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</si>
  <si>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</si>
  <si>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</si>
  <si>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</si>
  <si>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</si>
  <si>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</si>
  <si>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</si>
  <si>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</si>
  <si>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</si>
  <si>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</si>
  <si>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</si>
  <si>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</si>
  <si>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</si>
  <si>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</si>
  <si>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</si>
  <si>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</si>
  <si>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</si>
  <si>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</si>
  <si>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</si>
  <si>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</si>
  <si>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</si>
  <si>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</si>
  <si>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</si>
  <si>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</si>
  <si>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</si>
  <si>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</si>
  <si>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</si>
  <si>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</si>
  <si>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</si>
  <si>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</si>
  <si>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</si>
  <si>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</si>
  <si>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</si>
  <si>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</si>
  <si>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</si>
  <si>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</si>
  <si>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</si>
  <si>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</si>
  <si>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</si>
  <si>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</si>
  <si>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</si>
  <si>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</si>
  <si>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</si>
  <si>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</si>
  <si>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</si>
  <si>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</si>
  <si>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</si>
  <si>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</si>
  <si>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</si>
  <si>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</si>
  <si>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</si>
  <si>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</si>
  <si>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</si>
  <si>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</si>
  <si>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</si>
  <si>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</si>
  <si>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</si>
  <si>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</si>
  <si>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</si>
  <si>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</si>
  <si>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</si>
  <si>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</si>
  <si>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</si>
  <si>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</si>
  <si>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</si>
  <si>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</si>
  <si>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</si>
  <si>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</si>
  <si>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</si>
  <si>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</si>
  <si>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</si>
  <si>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</si>
  <si>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</si>
  <si>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</si>
  <si>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</si>
  <si>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</si>
  <si>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</si>
  <si>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</si>
  <si>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</si>
  <si>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</si>
  <si>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</si>
  <si>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</si>
  <si>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</si>
  <si>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</si>
  <si>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</si>
  <si>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</si>
  <si>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</si>
  <si>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</si>
  <si>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</si>
  <si>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</si>
  <si>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</si>
  <si>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</si>
  <si>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</si>
  <si>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</si>
  <si>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</si>
  <si>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</si>
  <si>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</si>
  <si>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</si>
  <si>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</si>
  <si>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</si>
  <si>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</si>
  <si>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</si>
  <si>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</si>
  <si>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</si>
  <si>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</si>
  <si>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</si>
  <si>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</si>
  <si>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</si>
  <si>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</si>
  <si>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</si>
  <si>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</si>
  <si>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</si>
  <si>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</si>
  <si>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</si>
  <si>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</si>
  <si>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</si>
  <si>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</si>
  <si>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</si>
  <si>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</si>
  <si>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</si>
  <si>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</si>
  <si>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</si>
  <si>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</si>
  <si>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</si>
  <si>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</si>
  <si>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</si>
  <si>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</si>
  <si>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</si>
  <si>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</si>
  <si>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</si>
  <si>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</si>
  <si>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</si>
  <si>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</si>
  <si>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</si>
  <si>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</si>
  <si>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</si>
  <si>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</si>
  <si>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</si>
  <si>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</si>
  <si>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</si>
  <si>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</si>
  <si>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</si>
  <si>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</si>
  <si>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교통정보센터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</si>
  <si>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</si>
  <si>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</si>
  <si>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</si>
  <si>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</si>
  <si>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</si>
  <si>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</si>
  <si>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</si>
  <si>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</si>
  <si>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</si>
  <si>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</si>
  <si>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</si>
  <si>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</si>
  <si>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</si>
  <si>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</si>
  <si>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</si>
  <si>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</si>
  <si>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</si>
  <si>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</si>
  <si>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</si>
  <si>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</si>
  <si>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</si>
  <si>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</si>
  <si>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</si>
  <si>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</si>
  <si>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</si>
  <si>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</si>
  <si>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</si>
  <si>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</si>
  <si>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</si>
  <si>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</si>
  <si>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</si>
  <si>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</si>
  <si>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</si>
  <si>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</si>
  <si>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</si>
  <si>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</si>
  <si>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</si>
  <si>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</si>
  <si>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</si>
  <si>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</si>
  <si>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</si>
  <si>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</si>
  <si>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</si>
  <si>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</si>
  <si>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</si>
  <si>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</si>
  <si>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</si>
  <si>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</si>
  <si>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</si>
  <si>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</si>
  <si>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</si>
  <si>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</si>
  <si>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</si>
  <si>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</si>
  <si>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</si>
  <si>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</si>
  <si>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</si>
  <si>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</si>
  <si>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</si>
  <si>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</si>
  <si>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</si>
  <si>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</si>
  <si>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</si>
  <si>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</si>
  <si>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</si>
  <si>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</si>
  <si>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</si>
  <si>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</si>
  <si>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</si>
  <si>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</si>
  <si>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</si>
  <si>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</si>
  <si>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</si>
  <si>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</si>
  <si>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</si>
  <si>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</si>
  <si>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</si>
  <si>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</si>
  <si>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</si>
  <si>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</si>
  <si>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</si>
  <si>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</si>
  <si>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</si>
  <si>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</si>
  <si>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</si>
  <si>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</si>
  <si>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</si>
  <si>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</si>
  <si>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</si>
  <si>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</si>
  <si>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</si>
  <si>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</si>
  <si>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</si>
  <si>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</si>
  <si>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</si>
  <si>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</si>
  <si>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</si>
  <si>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</si>
  <si>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</si>
  <si>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</si>
  <si>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</si>
  <si>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</si>
  <si>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</si>
  <si>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</si>
  <si>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</si>
  <si>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</si>
  <si>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</si>
  <si>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</si>
  <si>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</si>
  <si>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</si>
  <si>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</si>
  <si>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</si>
  <si>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</si>
  <si>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</si>
  <si>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</si>
  <si>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</si>
  <si>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</si>
  <si>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</si>
  <si>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</si>
  <si>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</si>
  <si>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</si>
  <si>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</si>
  <si>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</si>
  <si>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</si>
  <si>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</si>
  <si>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</si>
  <si>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</si>
  <si>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</si>
  <si>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</si>
  <si>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</si>
  <si>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</si>
  <si>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</si>
  <si>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</si>
  <si>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</si>
  <si>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</si>
  <si>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</si>
  <si>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</si>
  <si>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</si>
  <si>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</si>
  <si>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</si>
  <si>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</si>
  <si>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</si>
  <si>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</si>
  <si>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</si>
  <si>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</si>
  <si>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</si>
  <si>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</si>
  <si>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</si>
  <si>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</si>
  <si>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</si>
  <si>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</si>
  <si>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</si>
  <si>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</si>
  <si>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</si>
  <si>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</si>
  <si>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</si>
  <si>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</si>
  <si>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</si>
  <si>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</si>
  <si>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</si>
  <si>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</si>
  <si>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</si>
  <si>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</si>
  <si>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</si>
  <si>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</si>
  <si>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</si>
  <si>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</si>
  <si>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</si>
  <si>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</si>
  <si>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</si>
  <si>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</si>
  <si>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</si>
  <si>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</si>
  <si>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</si>
  <si>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</si>
  <si>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</si>
  <si>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</si>
  <si>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</si>
  <si>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</si>
  <si>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</si>
  <si>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</si>
  <si>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</si>
  <si>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</si>
  <si>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</si>
  <si>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</si>
  <si>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</si>
  <si>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</si>
  <si>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</si>
  <si>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</si>
  <si>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교육컨설팅과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</si>
  <si>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</si>
  <si>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</si>
  <si>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</si>
  <si>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</si>
  <si>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</si>
  <si>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</si>
  <si>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</si>
  <si>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</si>
  <si>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</si>
  <si>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</si>
  <si>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</si>
  <si>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</si>
  <si>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</si>
  <si>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</si>
  <si>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</si>
  <si>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</si>
  <si>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</si>
  <si>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</si>
  <si>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</si>
  <si>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</si>
  <si>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</si>
  <si>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</si>
  <si>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</si>
  <si>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</si>
  <si>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</si>
  <si>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</si>
  <si>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</si>
  <si>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</si>
  <si>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</si>
  <si>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</si>
  <si>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</si>
  <si>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</si>
  <si>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</si>
  <si>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증감액</t>
    <phoneticPr fontId="1" type="noConversion"/>
  </si>
  <si>
    <t>연정
구분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</si>
  <si>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</si>
  <si>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</si>
  <si>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</si>
  <si>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</si>
  <si>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</si>
  <si>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</si>
  <si>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</si>
  <si>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</si>
  <si>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</si>
  <si>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</si>
  <si>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>부서명</t>
    <phoneticPr fontId="1" type="noConversion"/>
  </si>
  <si>
    <t>(                특별회계)</t>
    <phoneticPr fontId="1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</si>
  <si>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</si>
  <si>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</si>
  <si>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</si>
  <si>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</si>
  <si>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</si>
  <si>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</si>
  <si>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</si>
  <si>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</si>
  <si>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</si>
  <si>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</si>
  <si>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대응구조과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</si>
  <si>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</si>
  <si>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</si>
  <si>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</si>
  <si>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</si>
  <si>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</si>
  <si>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</si>
  <si>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기정액
(나)</t>
    <phoneticPr fontId="1" type="noConversion"/>
  </si>
  <si>
    <t>상임위 예산안
조정액(라)</t>
    <phoneticPr fontId="25" type="noConversion"/>
  </si>
  <si>
    <t>예결위 예산안
조정액(사)</t>
    <phoneticPr fontId="25" type="noConversion"/>
  </si>
  <si>
    <t>상임위 변경사유
(심의 참고자료)</t>
    <phoneticPr fontId="1" type="noConversion"/>
  </si>
  <si>
    <t>비고
(상임위 부대의견)</t>
    <phoneticPr fontId="1" type="noConversion"/>
  </si>
  <si>
    <t xml:space="preserve"> </t>
    <phoneticPr fontId="1" type="noConversion"/>
  </si>
  <si>
    <t>상임위 조정
예산안
(마=가+라)</t>
    <phoneticPr fontId="25" type="noConversion"/>
  </si>
  <si>
    <t>예결위 조정
예산안
(아=가+사)</t>
    <phoneticPr fontId="25" type="noConversion"/>
  </si>
  <si>
    <t>비고
(예결위 부대의견)</t>
    <phoneticPr fontId="1" type="noConversion"/>
  </si>
  <si>
    <t>(예비비 계수 조종용)</t>
    <phoneticPr fontId="1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</si>
  <si>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</si>
  <si>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</si>
  <si>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 xml:space="preserve"> - 2017년도 제2회 경기도 추가경정 예산안</t>
    <phoneticPr fontId="1" type="noConversion"/>
  </si>
  <si>
    <t xml:space="preserve"> - 2017년도 제2회 경기도 기금운용계획 변경안</t>
    <phoneticPr fontId="1" type="noConversion"/>
  </si>
  <si>
    <r>
      <t xml:space="preserve">2017년도 제2회 추가경정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</si>
  <si>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제2회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</si>
  <si>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제2회 추경
예산안
(가)</t>
    <phoneticPr fontId="25" type="noConversion"/>
  </si>
  <si>
    <t>제2회 추경
증감액
(다=가-나)</t>
    <phoneticPr fontId="1" type="noConversion"/>
  </si>
  <si>
    <r>
      <t xml:space="preserve">2017년도 제2회 추가경정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</si>
  <si>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제2회 추가경정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</si>
  <si>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도시환경위원회</t>
    <phoneticPr fontId="1" type="noConversion"/>
  </si>
  <si>
    <t>도시재생과</t>
    <phoneticPr fontId="1" type="noConversion"/>
  </si>
  <si>
    <t>도시주택실</t>
    <phoneticPr fontId="1" type="noConversion"/>
  </si>
  <si>
    <t>신규</t>
  </si>
  <si>
    <t>연정</t>
  </si>
  <si>
    <t>도시재생특별회계 전출금
 - 도시재생특별회계 전출금</t>
    <phoneticPr fontId="1" type="noConversion"/>
  </si>
  <si>
    <t>축산산림국</t>
    <phoneticPr fontId="1" type="noConversion"/>
  </si>
  <si>
    <t>공원녹지과</t>
    <phoneticPr fontId="1" type="noConversion"/>
  </si>
  <si>
    <t>경기아이누리놀이터 조성(자체/지원)
 - 경기아이누리놀이터 조성</t>
    <phoneticPr fontId="1" type="noConversion"/>
  </si>
  <si>
    <t>구도심 낙후지역 도시재생사업
지원</t>
    <phoneticPr fontId="1" type="noConversion"/>
  </si>
  <si>
    <t>연정과제인 도시공원 등 생태숲
조성</t>
    <phoneticPr fontId="1" type="noConversion"/>
  </si>
  <si>
    <t>수자원본부</t>
    <phoneticPr fontId="1" type="noConversion"/>
  </si>
  <si>
    <t>수질정책과</t>
    <phoneticPr fontId="1" type="noConversion"/>
  </si>
  <si>
    <t>2회추경</t>
  </si>
  <si>
    <t>일반</t>
  </si>
  <si>
    <t>팔당지역관리(자체/직접)
 - 미래세대를 위한 물환경교육실시</t>
    <phoneticPr fontId="1" type="noConversion"/>
  </si>
  <si>
    <t>(도시재생특별회계)</t>
    <phoneticPr fontId="1" type="noConversion"/>
  </si>
  <si>
    <t>도시재생과</t>
    <phoneticPr fontId="1" type="noConversion"/>
  </si>
  <si>
    <t>일반회계전입금</t>
    <phoneticPr fontId="1" type="noConversion"/>
  </si>
  <si>
    <t>(  특별회계)</t>
    <phoneticPr fontId="1" type="noConversion"/>
  </si>
  <si>
    <t>체계적이고 원활한 물환경교육을
위하여 반영</t>
    <phoneticPr fontId="1" type="noConversion"/>
  </si>
  <si>
    <t>연정사업으로 구도심 
낙후지역 도시재생
사업지원</t>
    <phoneticPr fontId="1" type="noConversion"/>
  </si>
  <si>
    <t>예비비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</si>
</sst>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_ "/>
    <numFmt numFmtId="181" formatCode="#,##0.00&quot;₩&quot;\!\ &quot;F&quot;;[Red]&quot;₩&quot;\!\-#,##0.00&quot;₩&quot;\!\ &quot;F&quot;"/>
    <numFmt numFmtId="182" formatCode="&quot;?#,##0;\-&quot;&quot;?&quot;#,##0"/>
    <numFmt numFmtId="183" formatCode="&quot;?#,##0.00;\-&quot;&quot;?&quot;#,##0.00"/>
    <numFmt numFmtId="184" formatCode="&quot;RM&quot;#,##0.00_);[Red]&quot;₩&quot;\!\(&quot;RM&quot;#,##0.00&quot;₩&quot;\!\)"/>
    <numFmt numFmtId="185" formatCode="0.000"/>
  </numFmts>
  <fonts count="7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8"/>
      <color theme="1"/>
      <name val="맑은 고딕"/>
      <family val="3"/>
      <charset val="129"/>
    </font>
    <font>
      <sz val="12"/>
      <name val="맑은 고딕"/>
      <family val="2"/>
      <charset val="129"/>
      <scheme val="major"/>
    </font>
    <font>
      <sz val="11"/>
      <name val="맑은 고딕"/>
      <family val="2"/>
      <charset val="129"/>
      <scheme val="major"/>
    </font>
    <font>
      <sz val="10"/>
      <name val="맑은 고딕"/>
      <family val="2"/>
      <charset val="129"/>
      <scheme val="major"/>
    </font>
  </fonts>
  <fills count="6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6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351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30" fillId="0" borderId="0" applyFill="0" applyAlignment="0"/>
    <xf numFmtId="0" fontId="30" fillId="0" borderId="0" applyNumberFormat="0" applyBorder="0" applyProtection="0"/>
    <xf numFmtId="0" fontId="30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44" fillId="0" borderId="0" applyNumberFormat="0" applyFont="0" applyFill="0" applyBorder="0" applyAlignment="0" applyProtection="0"/>
    <xf numFmtId="41" fontId="44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49" fillId="20" borderId="0" applyNumberFormat="0" applyBorder="0" applyAlignment="0" applyProtection="0">
      <alignment vertical="center"/>
    </xf>
    <xf numFmtId="0" fontId="49" fillId="21" borderId="0" applyNumberFormat="0" applyBorder="0" applyAlignment="0" applyProtection="0">
      <alignment vertical="center"/>
    </xf>
    <xf numFmtId="0" fontId="49" fillId="22" borderId="0" applyNumberFormat="0" applyBorder="0" applyAlignment="0" applyProtection="0">
      <alignment vertical="center"/>
    </xf>
    <xf numFmtId="0" fontId="49" fillId="23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9" fillId="24" borderId="0" applyNumberFormat="0" applyBorder="0" applyAlignment="0" applyProtection="0">
      <alignment vertical="center"/>
    </xf>
    <xf numFmtId="0" fontId="49" fillId="25" borderId="0" applyNumberFormat="0" applyBorder="0" applyAlignment="0" applyProtection="0">
      <alignment vertical="center"/>
    </xf>
    <xf numFmtId="0" fontId="49" fillId="26" borderId="0" applyNumberFormat="0" applyBorder="0" applyAlignment="0" applyProtection="0">
      <alignment vertical="center"/>
    </xf>
    <xf numFmtId="0" fontId="49" fillId="27" borderId="0" applyNumberFormat="0" applyBorder="0" applyAlignment="0" applyProtection="0">
      <alignment vertical="center"/>
    </xf>
    <xf numFmtId="0" fontId="49" fillId="23" borderId="0" applyNumberFormat="0" applyBorder="0" applyAlignment="0" applyProtection="0">
      <alignment vertical="center"/>
    </xf>
    <xf numFmtId="0" fontId="49" fillId="25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0" fontId="50" fillId="33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6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37" borderId="37" applyNumberFormat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29" fillId="13" borderId="38" applyNumberFormat="0" applyFont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39" borderId="39" applyNumberFormat="0" applyAlignment="0" applyProtection="0">
      <alignment vertical="center"/>
    </xf>
    <xf numFmtId="0" fontId="57" fillId="0" borderId="40" applyNumberFormat="0" applyFill="0" applyAlignment="0" applyProtection="0">
      <alignment vertical="center"/>
    </xf>
    <xf numFmtId="0" fontId="58" fillId="0" borderId="41" applyNumberFormat="0" applyFill="0" applyAlignment="0" applyProtection="0">
      <alignment vertical="center"/>
    </xf>
    <xf numFmtId="0" fontId="59" fillId="24" borderId="37" applyNumberFormat="0" applyAlignment="0" applyProtection="0">
      <alignment vertical="center"/>
    </xf>
    <xf numFmtId="0" fontId="60" fillId="0" borderId="42" applyNumberFormat="0" applyFill="0" applyAlignment="0" applyProtection="0">
      <alignment vertical="center"/>
    </xf>
    <xf numFmtId="0" fontId="61" fillId="0" borderId="43" applyNumberFormat="0" applyFill="0" applyAlignment="0" applyProtection="0">
      <alignment vertical="center"/>
    </xf>
    <xf numFmtId="0" fontId="62" fillId="0" borderId="44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22" borderId="0" applyNumberFormat="0" applyBorder="0" applyAlignment="0" applyProtection="0">
      <alignment vertical="center"/>
    </xf>
    <xf numFmtId="0" fontId="65" fillId="37" borderId="45" applyNumberFormat="0" applyAlignment="0" applyProtection="0">
      <alignment vertical="center"/>
    </xf>
    <xf numFmtId="0" fontId="66" fillId="0" borderId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0" fontId="67" fillId="0" borderId="0" applyFont="0" applyFill="0" applyBorder="0" applyAlignment="0" applyProtection="0"/>
    <xf numFmtId="182" fontId="29" fillId="0" borderId="0" applyFont="0" applyFill="0" applyBorder="0" applyAlignment="0" applyProtection="0"/>
    <xf numFmtId="183" fontId="29" fillId="0" borderId="0" applyFont="0" applyFill="0" applyBorder="0" applyAlignment="0" applyProtection="0"/>
    <xf numFmtId="0" fontId="68" fillId="0" borderId="0" applyFont="0" applyFill="0" applyBorder="0" applyAlignment="0" applyProtection="0"/>
    <xf numFmtId="184" fontId="29" fillId="0" borderId="0" applyFont="0" applyFill="0" applyBorder="0" applyAlignment="0" applyProtection="0"/>
    <xf numFmtId="38" fontId="69" fillId="37" borderId="0" applyNumberFormat="0" applyBorder="0" applyAlignment="0" applyProtection="0"/>
    <xf numFmtId="0" fontId="70" fillId="0" borderId="46" applyNumberFormat="0" applyAlignment="0" applyProtection="0">
      <alignment horizontal="left" vertical="center"/>
    </xf>
    <xf numFmtId="0" fontId="70" fillId="0" borderId="10">
      <alignment horizontal="left" vertical="center"/>
    </xf>
    <xf numFmtId="10" fontId="69" fillId="13" borderId="2" applyNumberFormat="0" applyBorder="0" applyAlignment="0" applyProtection="0"/>
    <xf numFmtId="184" fontId="29" fillId="0" borderId="0"/>
    <xf numFmtId="0" fontId="44" fillId="0" borderId="0"/>
    <xf numFmtId="10" fontId="44" fillId="0" borderId="0" applyFont="0" applyFill="0" applyBorder="0" applyAlignment="0" applyProtection="0"/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9" borderId="0" applyNumberFormat="0" applyBorder="0" applyAlignment="0" applyProtection="0">
      <alignment vertical="center"/>
    </xf>
    <xf numFmtId="0" fontId="49" fillId="49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58" borderId="37" applyNumberFormat="0" applyAlignment="0" applyProtection="0">
      <alignment vertical="center"/>
    </xf>
    <xf numFmtId="0" fontId="52" fillId="58" borderId="37" applyNumberFormat="0" applyAlignment="0" applyProtection="0">
      <alignment vertical="center"/>
    </xf>
    <xf numFmtId="0" fontId="53" fillId="41" borderId="0" applyNumberFormat="0" applyBorder="0" applyAlignment="0" applyProtection="0">
      <alignment vertical="center"/>
    </xf>
    <xf numFmtId="0" fontId="53" fillId="41" borderId="0" applyNumberFormat="0" applyBorder="0" applyAlignment="0" applyProtection="0">
      <alignment vertical="center"/>
    </xf>
    <xf numFmtId="0" fontId="29" fillId="59" borderId="38" applyNumberFormat="0" applyFont="0" applyAlignment="0" applyProtection="0">
      <alignment vertical="center"/>
    </xf>
    <xf numFmtId="0" fontId="29" fillId="59" borderId="38" applyNumberFormat="0" applyFont="0" applyAlignment="0" applyProtection="0">
      <alignment vertical="center"/>
    </xf>
    <xf numFmtId="9" fontId="30" fillId="0" borderId="0" applyFont="0" applyFill="0" applyAlignment="0" applyProtection="0"/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61" borderId="39" applyNumberFormat="0" applyAlignment="0" applyProtection="0">
      <alignment vertical="center"/>
    </xf>
    <xf numFmtId="0" fontId="56" fillId="61" borderId="39" applyNumberFormat="0" applyAlignment="0" applyProtection="0">
      <alignment vertical="center"/>
    </xf>
    <xf numFmtId="185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57" fillId="0" borderId="40" applyNumberFormat="0" applyFill="0" applyAlignment="0" applyProtection="0">
      <alignment vertical="center"/>
    </xf>
    <xf numFmtId="0" fontId="58" fillId="0" borderId="41" applyNumberFormat="0" applyFill="0" applyAlignment="0" applyProtection="0">
      <alignment vertical="center"/>
    </xf>
    <xf numFmtId="0" fontId="59" fillId="45" borderId="37" applyNumberFormat="0" applyAlignment="0" applyProtection="0">
      <alignment vertical="center"/>
    </xf>
    <xf numFmtId="0" fontId="59" fillId="45" borderId="37" applyNumberFormat="0" applyAlignment="0" applyProtection="0">
      <alignment vertical="center"/>
    </xf>
    <xf numFmtId="0" fontId="60" fillId="0" borderId="42" applyNumberFormat="0" applyFill="0" applyAlignment="0" applyProtection="0">
      <alignment vertical="center"/>
    </xf>
    <xf numFmtId="0" fontId="61" fillId="0" borderId="43" applyNumberFormat="0" applyFill="0" applyAlignment="0" applyProtection="0">
      <alignment vertical="center"/>
    </xf>
    <xf numFmtId="0" fontId="62" fillId="0" borderId="44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42" borderId="0" applyNumberFormat="0" applyBorder="0" applyAlignment="0" applyProtection="0">
      <alignment vertical="center"/>
    </xf>
    <xf numFmtId="0" fontId="64" fillId="42" borderId="0" applyNumberFormat="0" applyBorder="0" applyAlignment="0" applyProtection="0">
      <alignment vertical="center"/>
    </xf>
    <xf numFmtId="0" fontId="65" fillId="58" borderId="45" applyNumberFormat="0" applyAlignment="0" applyProtection="0">
      <alignment vertical="center"/>
    </xf>
    <xf numFmtId="0" fontId="65" fillId="58" borderId="45" applyNumberFormat="0" applyAlignment="0" applyProtection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/>
    <xf numFmtId="184" fontId="29" fillId="0" borderId="0"/>
    <xf numFmtId="0" fontId="49" fillId="40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9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3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50" fillId="56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52" fillId="58" borderId="37" applyNumberFormat="0" applyAlignment="0" applyProtection="0">
      <alignment vertical="center"/>
    </xf>
    <xf numFmtId="0" fontId="53" fillId="41" borderId="0" applyNumberFormat="0" applyBorder="0" applyAlignment="0" applyProtection="0">
      <alignment vertical="center"/>
    </xf>
    <xf numFmtId="0" fontId="29" fillId="59" borderId="38" applyNumberFormat="0" applyFont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6" fillId="61" borderId="39" applyNumberFormat="0" applyAlignment="0" applyProtection="0">
      <alignment vertical="center"/>
    </xf>
    <xf numFmtId="0" fontId="59" fillId="45" borderId="37" applyNumberFormat="0" applyAlignment="0" applyProtection="0">
      <alignment vertical="center"/>
    </xf>
    <xf numFmtId="0" fontId="64" fillId="42" borderId="0" applyNumberFormat="0" applyBorder="0" applyAlignment="0" applyProtection="0">
      <alignment vertical="center"/>
    </xf>
    <xf numFmtId="0" fontId="65" fillId="58" borderId="45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44" fillId="0" borderId="0" applyNumberFormat="0" applyFont="0" applyFill="0" applyBorder="0" applyAlignment="0" applyProtection="0"/>
    <xf numFmtId="0" fontId="72" fillId="0" borderId="0">
      <alignment vertical="center"/>
    </xf>
    <xf numFmtId="0" fontId="44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73" fillId="0" borderId="0">
      <alignment vertical="center"/>
    </xf>
  </cellStyleXfs>
  <cellXfs count="41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15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7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78" fontId="20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0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2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3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0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0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19" fillId="9" borderId="2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178" fontId="20" fillId="0" borderId="0" xfId="0" applyNumberFormat="1" applyFont="1" applyBorder="1">
      <alignment vertical="center"/>
    </xf>
    <xf numFmtId="0" fontId="32" fillId="0" borderId="0" xfId="0" applyFont="1" applyFill="1" applyBorder="1" applyAlignment="1">
      <alignment horizontal="left" vertical="center"/>
    </xf>
    <xf numFmtId="176" fontId="33" fillId="0" borderId="4" xfId="1" applyNumberFormat="1" applyFont="1" applyBorder="1" applyAlignment="1">
      <alignment horizontal="right" vertical="center"/>
    </xf>
    <xf numFmtId="176" fontId="33" fillId="0" borderId="8" xfId="1" applyNumberFormat="1" applyFont="1" applyBorder="1" applyAlignment="1">
      <alignment horizontal="right" vertical="center"/>
    </xf>
    <xf numFmtId="0" fontId="34" fillId="0" borderId="4" xfId="0" applyFont="1" applyBorder="1" applyAlignment="1">
      <alignment horizontal="center" vertical="center"/>
    </xf>
    <xf numFmtId="0" fontId="34" fillId="0" borderId="3" xfId="0" applyFont="1" applyBorder="1" applyAlignment="1">
      <alignment horizontal="center" vertical="center"/>
    </xf>
    <xf numFmtId="0" fontId="34" fillId="0" borderId="0" xfId="0" applyFont="1">
      <alignment vertical="center"/>
    </xf>
    <xf numFmtId="176" fontId="2" fillId="0" borderId="0" xfId="0" applyNumberFormat="1" applyFont="1">
      <alignment vertical="center"/>
    </xf>
    <xf numFmtId="176" fontId="2" fillId="6" borderId="8" xfId="1" applyNumberFormat="1" applyFont="1" applyFill="1" applyBorder="1" applyAlignment="1">
      <alignment horizontal="right" vertical="center"/>
    </xf>
    <xf numFmtId="180" fontId="37" fillId="0" borderId="0" xfId="0" applyNumberFormat="1" applyFont="1">
      <alignment vertical="center"/>
    </xf>
    <xf numFmtId="0" fontId="39" fillId="6" borderId="4" xfId="0" applyFont="1" applyFill="1" applyBorder="1" applyAlignment="1">
      <alignment horizontal="centerContinuous" vertical="center"/>
    </xf>
    <xf numFmtId="0" fontId="40" fillId="6" borderId="4" xfId="0" applyFont="1" applyFill="1" applyBorder="1" applyAlignment="1">
      <alignment horizontal="centerContinuous" vertical="center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16" fillId="6" borderId="13" xfId="0" applyFont="1" applyFill="1" applyBorder="1" applyAlignment="1">
      <alignment horizontal="centerContinuous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6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20" fillId="0" borderId="8" xfId="1" applyNumberFormat="1" applyFont="1" applyFill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0" fontId="43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vertical="center" shrinkToFit="1"/>
    </xf>
    <xf numFmtId="0" fontId="2" fillId="0" borderId="4" xfId="0" applyFont="1" applyBorder="1" applyAlignment="1" applyProtection="1">
      <alignment vertical="center" shrinkToFit="1"/>
    </xf>
    <xf numFmtId="0" fontId="2" fillId="0" borderId="11" xfId="0" applyFont="1" applyBorder="1" applyAlignment="1" applyProtection="1">
      <alignment vertical="center" wrapText="1"/>
    </xf>
    <xf numFmtId="0" fontId="2" fillId="5" borderId="4" xfId="0" applyFont="1" applyFill="1" applyBorder="1" applyProtection="1">
      <alignment vertical="center"/>
    </xf>
    <xf numFmtId="0" fontId="2" fillId="5" borderId="11" xfId="0" applyFont="1" applyFill="1" applyBorder="1" applyProtection="1">
      <alignment vertical="center"/>
    </xf>
    <xf numFmtId="0" fontId="41" fillId="5" borderId="4" xfId="0" applyFont="1" applyFill="1" applyBorder="1" applyAlignment="1" applyProtection="1">
      <alignment vertical="center" wrapText="1"/>
    </xf>
    <xf numFmtId="176" fontId="2" fillId="0" borderId="4" xfId="1" applyNumberFormat="1" applyFont="1" applyBorder="1" applyAlignment="1" applyProtection="1">
      <alignment horizontal="right" vertical="center"/>
    </xf>
    <xf numFmtId="176" fontId="2" fillId="0" borderId="8" xfId="1" applyNumberFormat="1" applyFont="1" applyBorder="1" applyAlignment="1" applyProtection="1">
      <alignment horizontal="right" vertical="center"/>
    </xf>
    <xf numFmtId="176" fontId="2" fillId="7" borderId="11" xfId="1" applyNumberFormat="1" applyFont="1" applyFill="1" applyBorder="1" applyAlignment="1" applyProtection="1">
      <alignment horizontal="right" vertical="center"/>
    </xf>
    <xf numFmtId="176" fontId="20" fillId="0" borderId="8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42" fillId="5" borderId="4" xfId="0" applyFont="1" applyFill="1" applyBorder="1" applyAlignment="1" applyProtection="1">
      <alignment vertical="center" wrapText="1"/>
    </xf>
    <xf numFmtId="0" fontId="35" fillId="0" borderId="0" xfId="0" applyFont="1" applyAlignment="1" applyProtection="1">
      <alignment horizontal="centerContinuous" vertical="center"/>
    </xf>
    <xf numFmtId="0" fontId="36" fillId="0" borderId="0" xfId="0" applyFont="1" applyProtection="1">
      <alignment vertical="center"/>
    </xf>
    <xf numFmtId="180" fontId="37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34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16" fillId="6" borderId="13" xfId="0" applyFont="1" applyFill="1" applyBorder="1" applyAlignment="1" applyProtection="1">
      <alignment horizontal="centerContinuous" vertical="center"/>
    </xf>
    <xf numFmtId="0" fontId="16" fillId="6" borderId="4" xfId="0" applyFont="1" applyFill="1" applyBorder="1" applyAlignment="1" applyProtection="1">
      <alignment horizontal="centerContinuous" vertical="center"/>
    </xf>
    <xf numFmtId="0" fontId="16" fillId="6" borderId="11" xfId="0" applyFont="1" applyFill="1" applyBorder="1" applyAlignment="1" applyProtection="1">
      <alignment horizontal="centerContinuous" vertical="center"/>
    </xf>
    <xf numFmtId="0" fontId="2" fillId="6" borderId="8" xfId="0" applyFont="1" applyFill="1" applyBorder="1" applyAlignment="1" applyProtection="1">
      <alignment horizontal="center" vertical="center"/>
    </xf>
    <xf numFmtId="0" fontId="34" fillId="6" borderId="8" xfId="0" applyFont="1" applyFill="1" applyBorder="1" applyAlignment="1" applyProtection="1">
      <alignment vertical="center" wrapText="1"/>
    </xf>
    <xf numFmtId="0" fontId="34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13" xfId="0" applyFont="1" applyBorder="1" applyProtection="1">
      <alignment vertical="center"/>
    </xf>
    <xf numFmtId="0" fontId="40" fillId="6" borderId="4" xfId="0" applyFont="1" applyFill="1" applyBorder="1" applyAlignment="1" applyProtection="1">
      <alignment horizontal="centerContinuous" vertical="center"/>
    </xf>
    <xf numFmtId="0" fontId="45" fillId="6" borderId="4" xfId="0" applyFont="1" applyFill="1" applyBorder="1" applyAlignment="1" applyProtection="1">
      <alignment horizontal="centerContinuous" vertical="center"/>
    </xf>
    <xf numFmtId="176" fontId="3" fillId="6" borderId="4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176" fontId="2" fillId="0" borderId="8" xfId="1" applyNumberFormat="1" applyFont="1" applyFill="1" applyBorder="1" applyAlignment="1" applyProtection="1">
      <alignment horizontal="right" vertical="center"/>
    </xf>
    <xf numFmtId="0" fontId="33" fillId="0" borderId="8" xfId="0" applyFont="1" applyFill="1" applyBorder="1" applyAlignment="1" applyProtection="1">
      <alignment vertical="center" wrapText="1"/>
    </xf>
    <xf numFmtId="176" fontId="2" fillId="0" borderId="5" xfId="1" applyNumberFormat="1" applyFont="1" applyBorder="1" applyAlignment="1" applyProtection="1">
      <alignment horizontal="right" vertical="center"/>
    </xf>
    <xf numFmtId="0" fontId="2" fillId="0" borderId="9" xfId="0" applyFont="1" applyBorder="1" applyAlignment="1" applyProtection="1">
      <alignment horizontal="center" vertical="center"/>
    </xf>
    <xf numFmtId="0" fontId="2" fillId="5" borderId="5" xfId="0" applyFont="1" applyFill="1" applyBorder="1" applyProtection="1">
      <alignment vertical="center"/>
    </xf>
    <xf numFmtId="0" fontId="2" fillId="5" borderId="12" xfId="0" applyFont="1" applyFill="1" applyBorder="1" applyProtection="1">
      <alignment vertical="center"/>
    </xf>
    <xf numFmtId="176" fontId="2" fillId="0" borderId="9" xfId="1" applyNumberFormat="1" applyFont="1" applyBorder="1" applyAlignment="1" applyProtection="1">
      <alignment horizontal="right" vertical="center"/>
    </xf>
    <xf numFmtId="0" fontId="35" fillId="0" borderId="0" xfId="0" applyFont="1" applyProtection="1">
      <alignment vertical="center"/>
    </xf>
    <xf numFmtId="0" fontId="34" fillId="0" borderId="8" xfId="0" applyFont="1" applyFill="1" applyBorder="1" applyAlignment="1" applyProtection="1">
      <alignment vertical="center" wrapText="1"/>
    </xf>
    <xf numFmtId="176" fontId="36" fillId="0" borderId="0" xfId="0" applyNumberFormat="1" applyFont="1" applyProtection="1">
      <alignment vertical="center"/>
    </xf>
    <xf numFmtId="176" fontId="37" fillId="0" borderId="0" xfId="0" applyNumberFormat="1" applyFont="1" applyProtection="1">
      <alignment vertical="center"/>
    </xf>
    <xf numFmtId="176" fontId="36" fillId="0" borderId="0" xfId="0" applyNumberFormat="1" applyFont="1">
      <alignment vertical="center"/>
    </xf>
    <xf numFmtId="0" fontId="2" fillId="14" borderId="8" xfId="0" applyFont="1" applyFill="1" applyBorder="1" applyAlignment="1" applyProtection="1">
      <alignment horizontal="left" vertical="center" wrapText="1"/>
    </xf>
    <xf numFmtId="0" fontId="2" fillId="6" borderId="13" xfId="0" applyFont="1" applyFill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 vertical="center"/>
    </xf>
    <xf numFmtId="176" fontId="20" fillId="0" borderId="9" xfId="1" applyNumberFormat="1" applyFont="1" applyBorder="1" applyAlignment="1" applyProtection="1">
      <alignment horizontal="right" vertical="center"/>
    </xf>
    <xf numFmtId="0" fontId="34" fillId="0" borderId="9" xfId="0" applyFont="1" applyFill="1" applyBorder="1" applyAlignment="1" applyProtection="1">
      <alignment vertical="center" wrapText="1"/>
    </xf>
    <xf numFmtId="176" fontId="3" fillId="0" borderId="4" xfId="1" applyNumberFormat="1" applyFont="1" applyBorder="1" applyAlignment="1" applyProtection="1">
      <alignment horizontal="right" vertical="center"/>
    </xf>
    <xf numFmtId="176" fontId="3" fillId="0" borderId="13" xfId="1" applyNumberFormat="1" applyFont="1" applyBorder="1" applyAlignment="1" applyProtection="1">
      <alignment horizontal="right" vertical="center"/>
    </xf>
    <xf numFmtId="176" fontId="3" fillId="7" borderId="8" xfId="1" applyNumberFormat="1" applyFont="1" applyFill="1" applyBorder="1" applyAlignment="1" applyProtection="1">
      <alignment horizontal="right" vertical="center"/>
    </xf>
    <xf numFmtId="0" fontId="27" fillId="0" borderId="0" xfId="0" applyFont="1" applyProtection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26" fillId="0" borderId="0" xfId="0" applyFont="1" applyProtection="1">
      <alignment vertical="center"/>
    </xf>
    <xf numFmtId="176" fontId="20" fillId="0" borderId="4" xfId="1" applyNumberFormat="1" applyFont="1" applyBorder="1" applyAlignment="1" applyProtection="1">
      <alignment horizontal="right" vertical="center"/>
    </xf>
    <xf numFmtId="176" fontId="20" fillId="0" borderId="5" xfId="1" applyNumberFormat="1" applyFont="1" applyBorder="1" applyAlignment="1" applyProtection="1">
      <alignment horizontal="right" vertical="center"/>
    </xf>
    <xf numFmtId="0" fontId="2" fillId="0" borderId="14" xfId="0" applyFont="1" applyBorder="1" applyAlignment="1" applyProtection="1">
      <alignment vertical="center" shrinkToFit="1"/>
    </xf>
    <xf numFmtId="0" fontId="2" fillId="0" borderId="5" xfId="0" applyFont="1" applyBorder="1" applyAlignment="1" applyProtection="1">
      <alignment vertical="center" shrinkToFit="1"/>
    </xf>
    <xf numFmtId="0" fontId="2" fillId="0" borderId="12" xfId="0" applyFont="1" applyBorder="1" applyAlignment="1" applyProtection="1">
      <alignment vertical="center" wrapText="1"/>
    </xf>
    <xf numFmtId="0" fontId="42" fillId="5" borderId="5" xfId="0" applyFont="1" applyFill="1" applyBorder="1" applyAlignment="1" applyProtection="1">
      <alignment vertical="center" wrapText="1"/>
    </xf>
    <xf numFmtId="0" fontId="2" fillId="14" borderId="9" xfId="0" applyFont="1" applyFill="1" applyBorder="1" applyAlignment="1" applyProtection="1">
      <alignment horizontal="left" vertical="center" wrapText="1"/>
    </xf>
    <xf numFmtId="0" fontId="24" fillId="8" borderId="2" xfId="0" applyFont="1" applyFill="1" applyBorder="1" applyAlignment="1" applyProtection="1">
      <alignment horizontal="center"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7" fillId="8" borderId="2" xfId="0" applyFont="1" applyFill="1" applyBorder="1" applyAlignment="1">
      <alignment horizontal="center" vertical="center"/>
    </xf>
    <xf numFmtId="0" fontId="24" fillId="8" borderId="2" xfId="0" applyFont="1" applyFill="1" applyBorder="1" applyAlignment="1">
      <alignment horizontal="center" vertical="center"/>
    </xf>
    <xf numFmtId="0" fontId="46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4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/>
    </xf>
    <xf numFmtId="0" fontId="2" fillId="0" borderId="35" xfId="0" applyFont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0" fontId="38" fillId="0" borderId="35" xfId="0" applyFont="1" applyBorder="1" applyProtection="1">
      <alignment vertical="center"/>
    </xf>
    <xf numFmtId="176" fontId="3" fillId="0" borderId="18" xfId="1" applyNumberFormat="1" applyFont="1" applyBorder="1" applyAlignment="1" applyProtection="1">
      <alignment horizontal="right" vertical="center"/>
    </xf>
    <xf numFmtId="176" fontId="3" fillId="0" borderId="35" xfId="1" applyNumberFormat="1" applyFont="1" applyBorder="1" applyAlignment="1" applyProtection="1">
      <alignment horizontal="right" vertical="center"/>
    </xf>
    <xf numFmtId="0" fontId="2" fillId="0" borderId="16" xfId="0" applyFont="1" applyBorder="1" applyAlignment="1" applyProtection="1">
      <alignment horizontal="center" vertical="center"/>
    </xf>
    <xf numFmtId="0" fontId="34" fillId="0" borderId="18" xfId="0" applyFont="1" applyFill="1" applyBorder="1" applyAlignment="1" applyProtection="1">
      <alignment horizontal="left" vertical="center" wrapText="1"/>
    </xf>
    <xf numFmtId="0" fontId="38" fillId="0" borderId="4" xfId="0" applyFont="1" applyBorder="1" applyProtection="1">
      <alignment vertical="center"/>
    </xf>
    <xf numFmtId="176" fontId="3" fillId="0" borderId="4" xfId="1" applyNumberFormat="1" applyFont="1" applyBorder="1" applyAlignment="1">
      <alignment horizontal="right" vertical="center"/>
    </xf>
    <xf numFmtId="176" fontId="3" fillId="0" borderId="13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2" fillId="0" borderId="36" xfId="0" applyFont="1" applyBorder="1">
      <alignment vertical="center"/>
    </xf>
    <xf numFmtId="0" fontId="38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35" xfId="1" applyNumberFormat="1" applyFont="1" applyBorder="1" applyAlignment="1">
      <alignment horizontal="right" vertical="center"/>
    </xf>
    <xf numFmtId="176" fontId="3" fillId="0" borderId="18" xfId="1" applyNumberFormat="1" applyFont="1" applyFill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176" fontId="3" fillId="6" borderId="8" xfId="1" applyNumberFormat="1" applyFont="1" applyFill="1" applyBorder="1" applyAlignment="1">
      <alignment horizontal="right" vertical="center"/>
    </xf>
    <xf numFmtId="176" fontId="3" fillId="0" borderId="8" xfId="1" applyNumberFormat="1" applyFont="1" applyBorder="1" applyAlignment="1">
      <alignment horizontal="right" vertical="center"/>
    </xf>
    <xf numFmtId="178" fontId="27" fillId="16" borderId="3" xfId="0" applyNumberFormat="1" applyFont="1" applyFill="1" applyBorder="1" applyAlignment="1" applyProtection="1">
      <alignment horizontal="center" vertical="center"/>
    </xf>
    <xf numFmtId="176" fontId="2" fillId="7" borderId="4" xfId="1" applyNumberFormat="1" applyFont="1" applyFill="1" applyBorder="1" applyAlignment="1" applyProtection="1">
      <alignment horizontal="right" vertical="center"/>
    </xf>
    <xf numFmtId="176" fontId="33" fillId="7" borderId="4" xfId="1" applyNumberFormat="1" applyFont="1" applyFill="1" applyBorder="1" applyAlignment="1">
      <alignment horizontal="right" vertical="center"/>
    </xf>
    <xf numFmtId="178" fontId="26" fillId="15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13" xfId="0" applyFont="1" applyBorder="1" applyAlignment="1" applyProtection="1">
      <alignment vertical="center" shrinkToFit="1"/>
    </xf>
    <xf numFmtId="0" fontId="2" fillId="0" borderId="4" xfId="0" applyFont="1" applyBorder="1" applyAlignment="1" applyProtection="1">
      <alignment vertical="center" shrinkToFit="1"/>
    </xf>
    <xf numFmtId="0" fontId="2" fillId="0" borderId="8" xfId="0" applyFont="1" applyBorder="1" applyAlignment="1" applyProtection="1">
      <alignment horizontal="left" vertical="center" wrapText="1"/>
    </xf>
    <xf numFmtId="0" fontId="34" fillId="5" borderId="4" xfId="0" applyFont="1" applyFill="1" applyBorder="1" applyAlignment="1" applyProtection="1">
      <alignment horizontal="center" vertical="center"/>
    </xf>
    <xf numFmtId="176" fontId="34" fillId="0" borderId="8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left" vertical="center"/>
    </xf>
    <xf numFmtId="176" fontId="33" fillId="0" borderId="8" xfId="1" applyNumberFormat="1" applyFont="1" applyBorder="1" applyAlignment="1" applyProtection="1">
      <alignment horizontal="right" vertical="center"/>
    </xf>
    <xf numFmtId="176" fontId="33" fillId="0" borderId="4" xfId="1" applyNumberFormat="1" applyFont="1" applyBorder="1" applyAlignment="1" applyProtection="1">
      <alignment horizontal="right" vertical="center"/>
    </xf>
    <xf numFmtId="176" fontId="3" fillId="6" borderId="13" xfId="1" applyNumberFormat="1" applyFont="1" applyFill="1" applyBorder="1" applyAlignment="1" applyProtection="1">
      <alignment horizontal="right" vertical="center"/>
    </xf>
    <xf numFmtId="176" fontId="3" fillId="6" borderId="8" xfId="1" applyNumberFormat="1" applyFont="1" applyFill="1" applyBorder="1" applyAlignment="1" applyProtection="1">
      <alignment horizontal="right" vertical="center"/>
    </xf>
    <xf numFmtId="178" fontId="27" fillId="16" borderId="48" xfId="0" applyNumberFormat="1" applyFont="1" applyFill="1" applyBorder="1" applyAlignment="1" applyProtection="1">
      <alignment horizontal="center" vertical="center"/>
    </xf>
    <xf numFmtId="176" fontId="3" fillId="6" borderId="51" xfId="1" applyNumberFormat="1" applyFont="1" applyFill="1" applyBorder="1" applyAlignment="1">
      <alignment horizontal="right" vertical="center"/>
    </xf>
    <xf numFmtId="176" fontId="3" fillId="6" borderId="49" xfId="1" applyNumberFormat="1" applyFont="1" applyFill="1" applyBorder="1" applyAlignment="1">
      <alignment horizontal="right" vertical="center"/>
    </xf>
    <xf numFmtId="176" fontId="20" fillId="0" borderId="51" xfId="1" applyNumberFormat="1" applyFont="1" applyBorder="1" applyAlignment="1">
      <alignment horizontal="right" vertical="center"/>
    </xf>
    <xf numFmtId="176" fontId="3" fillId="7" borderId="52" xfId="1" applyNumberFormat="1" applyFont="1" applyFill="1" applyBorder="1" applyAlignment="1">
      <alignment horizontal="right" vertical="center"/>
    </xf>
    <xf numFmtId="176" fontId="20" fillId="0" borderId="51" xfId="1" applyNumberFormat="1" applyFont="1" applyFill="1" applyBorder="1" applyAlignment="1">
      <alignment horizontal="right" vertical="center"/>
    </xf>
    <xf numFmtId="176" fontId="20" fillId="0" borderId="53" xfId="1" applyNumberFormat="1" applyFont="1" applyBorder="1" applyAlignment="1">
      <alignment horizontal="right" vertical="center"/>
    </xf>
    <xf numFmtId="176" fontId="20" fillId="0" borderId="54" xfId="1" applyNumberFormat="1" applyFont="1" applyBorder="1" applyAlignment="1">
      <alignment horizontal="right" vertical="center"/>
    </xf>
    <xf numFmtId="176" fontId="3" fillId="7" borderId="55" xfId="1" applyNumberFormat="1" applyFont="1" applyFill="1" applyBorder="1" applyAlignment="1">
      <alignment horizontal="right" vertical="center"/>
    </xf>
    <xf numFmtId="176" fontId="3" fillId="0" borderId="56" xfId="1" applyNumberFormat="1" applyFont="1" applyFill="1" applyBorder="1" applyAlignment="1">
      <alignment horizontal="right" vertical="center"/>
    </xf>
    <xf numFmtId="176" fontId="3" fillId="0" borderId="57" xfId="1" applyNumberFormat="1" applyFont="1" applyBorder="1" applyAlignment="1">
      <alignment horizontal="right" vertical="center"/>
    </xf>
    <xf numFmtId="176" fontId="3" fillId="0" borderId="51" xfId="1" applyNumberFormat="1" applyFont="1" applyBorder="1" applyAlignment="1">
      <alignment horizontal="right" vertical="center"/>
    </xf>
    <xf numFmtId="176" fontId="3" fillId="0" borderId="49" xfId="1" applyNumberFormat="1" applyFont="1" applyBorder="1" applyAlignment="1">
      <alignment horizontal="right" vertical="center"/>
    </xf>
    <xf numFmtId="176" fontId="3" fillId="6" borderId="51" xfId="1" applyNumberFormat="1" applyFont="1" applyFill="1" applyBorder="1" applyAlignment="1" applyProtection="1">
      <alignment horizontal="right" vertical="center"/>
    </xf>
    <xf numFmtId="176" fontId="3" fillId="6" borderId="49" xfId="1" applyNumberFormat="1" applyFont="1" applyFill="1" applyBorder="1" applyAlignment="1" applyProtection="1">
      <alignment horizontal="right" vertical="center"/>
    </xf>
    <xf numFmtId="176" fontId="20" fillId="0" borderId="51" xfId="1" applyNumberFormat="1" applyFont="1" applyFill="1" applyBorder="1" applyAlignment="1" applyProtection="1">
      <alignment horizontal="right" vertical="center"/>
    </xf>
    <xf numFmtId="176" fontId="2" fillId="0" borderId="51" xfId="1" applyNumberFormat="1" applyFont="1" applyBorder="1" applyAlignment="1" applyProtection="1">
      <alignment horizontal="right" vertical="center"/>
    </xf>
    <xf numFmtId="176" fontId="20" fillId="0" borderId="53" xfId="1" applyNumberFormat="1" applyFont="1" applyFill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left" vertical="center" shrinkToFit="1"/>
    </xf>
    <xf numFmtId="0" fontId="2" fillId="0" borderId="16" xfId="0" applyFont="1" applyBorder="1" applyAlignment="1" applyProtection="1">
      <alignment horizontal="left" vertical="center"/>
    </xf>
    <xf numFmtId="0" fontId="2" fillId="6" borderId="8" xfId="0" applyFont="1" applyFill="1" applyBorder="1" applyAlignment="1" applyProtection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176" fontId="3" fillId="7" borderId="49" xfId="1" applyNumberFormat="1" applyFont="1" applyFill="1" applyBorder="1" applyAlignment="1" applyProtection="1">
      <alignment horizontal="right" vertical="center"/>
    </xf>
    <xf numFmtId="176" fontId="20" fillId="0" borderId="58" xfId="1" applyNumberFormat="1" applyFont="1" applyBorder="1" applyAlignment="1" applyProtection="1">
      <alignment horizontal="right" vertical="center"/>
    </xf>
    <xf numFmtId="176" fontId="3" fillId="7" borderId="59" xfId="1" applyNumberFormat="1" applyFont="1" applyFill="1" applyBorder="1" applyAlignment="1" applyProtection="1">
      <alignment horizontal="right" vertical="center"/>
    </xf>
    <xf numFmtId="176" fontId="3" fillId="0" borderId="51" xfId="1" applyNumberFormat="1" applyFont="1" applyFill="1" applyBorder="1" applyAlignment="1" applyProtection="1">
      <alignment horizontal="right" vertical="center"/>
    </xf>
    <xf numFmtId="176" fontId="31" fillId="0" borderId="49" xfId="1" applyNumberFormat="1" applyFont="1" applyBorder="1" applyAlignment="1" applyProtection="1">
      <alignment horizontal="right" vertical="center"/>
    </xf>
    <xf numFmtId="178" fontId="27" fillId="16" borderId="50" xfId="0" applyNumberFormat="1" applyFont="1" applyFill="1" applyBorder="1" applyAlignment="1" applyProtection="1">
      <alignment horizontal="center" vertical="center"/>
    </xf>
    <xf numFmtId="178" fontId="27" fillId="16" borderId="18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 shrinkToFit="1"/>
    </xf>
    <xf numFmtId="0" fontId="2" fillId="0" borderId="13" xfId="0" applyFont="1" applyBorder="1" applyAlignment="1" applyProtection="1">
      <alignment horizontal="left" vertical="center" shrinkToFit="1"/>
    </xf>
    <xf numFmtId="0" fontId="2" fillId="0" borderId="18" xfId="0" applyFont="1" applyBorder="1" applyAlignment="1" applyProtection="1">
      <alignment horizontal="center" vertical="center"/>
    </xf>
    <xf numFmtId="0" fontId="34" fillId="0" borderId="18" xfId="0" applyFont="1" applyBorder="1" applyAlignment="1" applyProtection="1">
      <alignment horizontal="center" vertical="center"/>
    </xf>
    <xf numFmtId="0" fontId="34" fillId="5" borderId="5" xfId="0" applyFont="1" applyFill="1" applyBorder="1" applyAlignment="1" applyProtection="1">
      <alignment horizontal="center" vertical="center"/>
    </xf>
    <xf numFmtId="41" fontId="2" fillId="0" borderId="0" xfId="1" applyFont="1" applyProtection="1">
      <alignment vertical="center"/>
    </xf>
    <xf numFmtId="41" fontId="2" fillId="0" borderId="0" xfId="1" applyFont="1" applyAlignment="1" applyProtection="1">
      <alignment vertical="center" wrapText="1"/>
    </xf>
    <xf numFmtId="178" fontId="0" fillId="0" borderId="0" xfId="0" applyNumberFormat="1">
      <alignment vertical="center"/>
    </xf>
    <xf numFmtId="176" fontId="2" fillId="0" borderId="51" xfId="1" applyNumberFormat="1" applyFont="1" applyFill="1" applyBorder="1" applyAlignment="1">
      <alignment horizontal="right" vertical="center"/>
    </xf>
    <xf numFmtId="176" fontId="2" fillId="0" borderId="8" xfId="1" applyNumberFormat="1" applyFont="1" applyFill="1" applyBorder="1" applyAlignment="1">
      <alignment horizontal="right" vertical="center"/>
    </xf>
    <xf numFmtId="0" fontId="2" fillId="0" borderId="13" xfId="0" applyFont="1" applyFill="1" applyBorder="1" applyAlignment="1" applyProtection="1">
      <alignment horizontal="center" vertical="center"/>
    </xf>
    <xf numFmtId="0" fontId="20" fillId="0" borderId="8" xfId="0" applyFont="1" applyBorder="1" applyAlignment="1" applyProtection="1">
      <alignment horizontal="left" vertical="center" wrapText="1"/>
    </xf>
    <xf numFmtId="0" fontId="16" fillId="0" borderId="0" xfId="0" applyFont="1" applyAlignment="1">
      <alignment horizontal="centerContinuous" vertical="center"/>
    </xf>
    <xf numFmtId="0" fontId="34" fillId="0" borderId="11" xfId="0" applyFont="1" applyBorder="1" applyAlignment="1" applyProtection="1">
      <alignment vertical="center" wrapText="1"/>
    </xf>
    <xf numFmtId="0" fontId="34" fillId="5" borderId="4" xfId="0" applyFont="1" applyFill="1" applyBorder="1" applyProtection="1">
      <alignment vertical="center"/>
    </xf>
    <xf numFmtId="0" fontId="34" fillId="5" borderId="11" xfId="0" applyFont="1" applyFill="1" applyBorder="1" applyProtection="1">
      <alignment vertical="center"/>
    </xf>
    <xf numFmtId="0" fontId="74" fillId="5" borderId="4" xfId="0" applyFont="1" applyFill="1" applyBorder="1" applyAlignment="1" applyProtection="1">
      <alignment vertical="center" wrapText="1"/>
    </xf>
    <xf numFmtId="176" fontId="34" fillId="0" borderId="4" xfId="1" applyNumberFormat="1" applyFont="1" applyBorder="1" applyAlignment="1" applyProtection="1">
      <alignment horizontal="right" vertical="center"/>
    </xf>
    <xf numFmtId="0" fontId="34" fillId="0" borderId="11" xfId="0" applyFont="1" applyBorder="1" applyAlignment="1" applyProtection="1">
      <alignment vertical="center" shrinkToFit="1"/>
    </xf>
    <xf numFmtId="0" fontId="34" fillId="0" borderId="11" xfId="0" applyFont="1" applyFill="1" applyBorder="1" applyAlignment="1" applyProtection="1">
      <alignment horizontal="left" vertical="center" shrinkToFit="1"/>
    </xf>
    <xf numFmtId="0" fontId="34" fillId="5" borderId="11" xfId="0" applyFont="1" applyFill="1" applyBorder="1" applyAlignment="1" applyProtection="1">
      <alignment horizontal="center" vertical="center"/>
    </xf>
    <xf numFmtId="0" fontId="75" fillId="5" borderId="4" xfId="0" applyFont="1" applyFill="1" applyBorder="1" applyAlignment="1" applyProtection="1">
      <alignment vertical="center" wrapText="1"/>
    </xf>
    <xf numFmtId="0" fontId="34" fillId="0" borderId="12" xfId="0" applyFont="1" applyFill="1" applyBorder="1" applyAlignment="1" applyProtection="1">
      <alignment horizontal="left" vertical="center" shrinkToFit="1"/>
    </xf>
    <xf numFmtId="0" fontId="34" fillId="5" borderId="12" xfId="0" applyFont="1" applyFill="1" applyBorder="1" applyAlignment="1" applyProtection="1">
      <alignment horizontal="center" vertical="center"/>
    </xf>
    <xf numFmtId="0" fontId="75" fillId="5" borderId="5" xfId="0" applyFont="1" applyFill="1" applyBorder="1" applyAlignment="1" applyProtection="1">
      <alignment vertical="center" wrapText="1"/>
    </xf>
    <xf numFmtId="0" fontId="34" fillId="5" borderId="4" xfId="0" applyFont="1" applyFill="1" applyBorder="1">
      <alignment vertical="center"/>
    </xf>
    <xf numFmtId="0" fontId="34" fillId="5" borderId="11" xfId="0" applyFont="1" applyFill="1" applyBorder="1">
      <alignment vertical="center"/>
    </xf>
    <xf numFmtId="0" fontId="75" fillId="5" borderId="4" xfId="0" applyFont="1" applyFill="1" applyBorder="1" applyAlignment="1">
      <alignment vertical="center" wrapText="1"/>
    </xf>
    <xf numFmtId="176" fontId="34" fillId="0" borderId="4" xfId="1" applyNumberFormat="1" applyFont="1" applyBorder="1" applyAlignment="1">
      <alignment horizontal="right" vertical="center"/>
    </xf>
    <xf numFmtId="0" fontId="34" fillId="0" borderId="11" xfId="0" applyFont="1" applyBorder="1">
      <alignment vertical="center"/>
    </xf>
    <xf numFmtId="0" fontId="76" fillId="5" borderId="4" xfId="0" applyFont="1" applyFill="1" applyBorder="1">
      <alignment vertical="center"/>
    </xf>
    <xf numFmtId="0" fontId="2" fillId="0" borderId="60" xfId="0" applyFont="1" applyBorder="1" applyProtection="1">
      <alignment vertical="center"/>
    </xf>
    <xf numFmtId="0" fontId="3" fillId="10" borderId="2" xfId="0" applyFont="1" applyFill="1" applyBorder="1" applyAlignment="1">
      <alignment horizontal="center" vertical="center"/>
    </xf>
    <xf numFmtId="0" fontId="19" fillId="9" borderId="19" xfId="0" applyFont="1" applyFill="1" applyBorder="1" applyAlignment="1">
      <alignment horizontal="center" vertical="center"/>
    </xf>
    <xf numFmtId="0" fontId="19" fillId="9" borderId="22" xfId="0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19" fillId="9" borderId="2" xfId="0" applyFont="1" applyFill="1" applyBorder="1" applyAlignment="1">
      <alignment horizontal="center" vertical="center"/>
    </xf>
    <xf numFmtId="0" fontId="19" fillId="9" borderId="21" xfId="0" applyFont="1" applyFill="1" applyBorder="1" applyAlignment="1">
      <alignment horizontal="center" vertical="center"/>
    </xf>
    <xf numFmtId="0" fontId="19" fillId="9" borderId="23" xfId="0" applyFont="1" applyFill="1" applyBorder="1" applyAlignment="1">
      <alignment horizontal="center" vertical="center"/>
    </xf>
    <xf numFmtId="0" fontId="19" fillId="9" borderId="29" xfId="0" applyFont="1" applyFill="1" applyBorder="1" applyAlignment="1">
      <alignment horizontal="center" vertical="center"/>
    </xf>
    <xf numFmtId="0" fontId="19" fillId="9" borderId="31" xfId="0" applyFont="1" applyFill="1" applyBorder="1" applyAlignment="1">
      <alignment horizontal="center" vertical="center"/>
    </xf>
    <xf numFmtId="0" fontId="19" fillId="9" borderId="30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28" fillId="8" borderId="2" xfId="0" applyFont="1" applyFill="1" applyBorder="1" applyAlignment="1" applyProtection="1">
      <alignment horizontal="center" vertical="center"/>
    </xf>
    <xf numFmtId="0" fontId="27" fillId="7" borderId="34" xfId="0" applyFont="1" applyFill="1" applyBorder="1" applyAlignment="1" applyProtection="1">
      <alignment horizontal="center" vertical="center" wrapText="1"/>
    </xf>
    <xf numFmtId="0" fontId="27" fillId="7" borderId="8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/>
    </xf>
    <xf numFmtId="0" fontId="24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 wrapText="1"/>
    </xf>
    <xf numFmtId="178" fontId="26" fillId="18" borderId="17" xfId="0" applyNumberFormat="1" applyFont="1" applyFill="1" applyBorder="1" applyAlignment="1" applyProtection="1">
      <alignment horizontal="center" vertical="center" wrapText="1"/>
    </xf>
    <xf numFmtId="178" fontId="26" fillId="18" borderId="18" xfId="0" applyNumberFormat="1" applyFont="1" applyFill="1" applyBorder="1" applyAlignment="1" applyProtection="1">
      <alignment horizontal="center" vertical="center" wrapText="1"/>
    </xf>
    <xf numFmtId="178" fontId="24" fillId="16" borderId="3" xfId="0" applyNumberFormat="1" applyFont="1" applyFill="1" applyBorder="1" applyAlignment="1" applyProtection="1">
      <alignment horizontal="center" vertical="center" wrapText="1"/>
    </xf>
    <xf numFmtId="178" fontId="24" fillId="16" borderId="4" xfId="0" applyNumberFormat="1" applyFont="1" applyFill="1" applyBorder="1" applyAlignment="1" applyProtection="1">
      <alignment horizontal="center" vertical="center"/>
    </xf>
    <xf numFmtId="0" fontId="27" fillId="7" borderId="32" xfId="0" applyFont="1" applyFill="1" applyBorder="1" applyAlignment="1" applyProtection="1">
      <alignment horizontal="center" vertical="center"/>
    </xf>
    <xf numFmtId="0" fontId="27" fillId="7" borderId="13" xfId="0" applyFont="1" applyFill="1" applyBorder="1" applyAlignment="1" applyProtection="1">
      <alignment horizontal="center" vertical="center"/>
    </xf>
    <xf numFmtId="178" fontId="24" fillId="17" borderId="3" xfId="0" applyNumberFormat="1" applyFont="1" applyFill="1" applyBorder="1" applyAlignment="1">
      <alignment horizontal="center" vertical="center" wrapText="1"/>
    </xf>
    <xf numFmtId="0" fontId="47" fillId="17" borderId="4" xfId="0" applyFont="1" applyFill="1" applyBorder="1" applyAlignment="1">
      <alignment horizontal="center" vertical="center"/>
    </xf>
    <xf numFmtId="0" fontId="26" fillId="7" borderId="3" xfId="0" applyFont="1" applyFill="1" applyBorder="1" applyAlignment="1" applyProtection="1">
      <alignment horizontal="center" vertical="center"/>
    </xf>
    <xf numFmtId="0" fontId="26" fillId="7" borderId="4" xfId="0" applyFont="1" applyFill="1" applyBorder="1" applyAlignment="1" applyProtection="1">
      <alignment horizontal="center" vertical="center"/>
    </xf>
    <xf numFmtId="0" fontId="26" fillId="7" borderId="33" xfId="0" applyFont="1" applyFill="1" applyBorder="1" applyAlignment="1" applyProtection="1">
      <alignment horizontal="center" vertical="center" wrapText="1"/>
    </xf>
    <xf numFmtId="0" fontId="26" fillId="7" borderId="11" xfId="0" applyFont="1" applyFill="1" applyBorder="1" applyAlignment="1" applyProtection="1">
      <alignment horizontal="center" vertical="center" wrapText="1"/>
    </xf>
    <xf numFmtId="0" fontId="26" fillId="7" borderId="3" xfId="0" applyFont="1" applyFill="1" applyBorder="1" applyAlignment="1" applyProtection="1">
      <alignment horizontal="center" vertical="center" wrapText="1"/>
    </xf>
    <xf numFmtId="0" fontId="26" fillId="7" borderId="33" xfId="0" applyFont="1" applyFill="1" applyBorder="1" applyAlignment="1" applyProtection="1">
      <alignment horizontal="center" vertical="center"/>
    </xf>
    <xf numFmtId="0" fontId="26" fillId="7" borderId="11" xfId="0" applyFont="1" applyFill="1" applyBorder="1" applyAlignment="1" applyProtection="1">
      <alignment horizontal="center" vertical="center"/>
    </xf>
    <xf numFmtId="0" fontId="27" fillId="7" borderId="3" xfId="0" applyFont="1" applyFill="1" applyBorder="1" applyAlignment="1" applyProtection="1">
      <alignment horizontal="center" vertical="center"/>
    </xf>
    <xf numFmtId="0" fontId="27" fillId="7" borderId="4" xfId="0" applyFont="1" applyFill="1" applyBorder="1" applyAlignment="1" applyProtection="1">
      <alignment horizontal="center" vertical="center"/>
    </xf>
    <xf numFmtId="178" fontId="26" fillId="15" borderId="2" xfId="0" applyNumberFormat="1" applyFont="1" applyFill="1" applyBorder="1" applyAlignment="1" applyProtection="1">
      <alignment horizontal="center" vertical="center" wrapText="1"/>
    </xf>
    <xf numFmtId="178" fontId="26" fillId="15" borderId="2" xfId="0" applyNumberFormat="1" applyFont="1" applyFill="1" applyBorder="1" applyAlignment="1" applyProtection="1">
      <alignment horizontal="center" vertical="center"/>
    </xf>
    <xf numFmtId="178" fontId="24" fillId="15" borderId="6" xfId="0" applyNumberFormat="1" applyFont="1" applyFill="1" applyBorder="1" applyAlignment="1" applyProtection="1">
      <alignment horizontal="center" vertical="center" wrapText="1"/>
    </xf>
    <xf numFmtId="178" fontId="24" fillId="15" borderId="32" xfId="0" applyNumberFormat="1" applyFont="1" applyFill="1" applyBorder="1" applyAlignment="1" applyProtection="1">
      <alignment horizontal="center" vertical="center"/>
    </xf>
    <xf numFmtId="178" fontId="28" fillId="16" borderId="2" xfId="0" applyNumberFormat="1" applyFont="1" applyFill="1" applyBorder="1" applyAlignment="1" applyProtection="1">
      <alignment horizontal="center" vertical="center" wrapText="1"/>
    </xf>
    <xf numFmtId="178" fontId="28" fillId="16" borderId="2" xfId="0" applyNumberFormat="1" applyFont="1" applyFill="1" applyBorder="1" applyAlignment="1" applyProtection="1">
      <alignment horizontal="center" vertical="center"/>
    </xf>
    <xf numFmtId="0" fontId="26" fillId="7" borderId="4" xfId="0" applyFont="1" applyFill="1" applyBorder="1" applyAlignment="1" applyProtection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 wrapText="1"/>
    </xf>
    <xf numFmtId="178" fontId="26" fillId="17" borderId="4" xfId="0" applyNumberFormat="1" applyFont="1" applyFill="1" applyBorder="1" applyAlignment="1">
      <alignment horizontal="center" vertical="center"/>
    </xf>
    <xf numFmtId="0" fontId="48" fillId="17" borderId="4" xfId="0" applyFont="1" applyFill="1" applyBorder="1" applyAlignment="1">
      <alignment horizontal="center" vertical="center"/>
    </xf>
    <xf numFmtId="178" fontId="24" fillId="16" borderId="47" xfId="0" applyNumberFormat="1" applyFont="1" applyFill="1" applyBorder="1" applyAlignment="1" applyProtection="1">
      <alignment horizontal="center" vertical="center" wrapText="1"/>
    </xf>
    <xf numFmtId="178" fontId="24" fillId="16" borderId="49" xfId="0" applyNumberFormat="1" applyFont="1" applyFill="1" applyBorder="1" applyAlignment="1" applyProtection="1">
      <alignment horizontal="center" vertical="center"/>
    </xf>
    <xf numFmtId="0" fontId="27" fillId="8" borderId="17" xfId="0" applyFont="1" applyFill="1" applyBorder="1" applyAlignment="1" applyProtection="1">
      <alignment horizontal="center" vertical="center" wrapText="1"/>
    </xf>
    <xf numFmtId="0" fontId="27" fillId="8" borderId="18" xfId="0" applyFont="1" applyFill="1" applyBorder="1" applyAlignment="1" applyProtection="1">
      <alignment horizontal="center" vertical="center" wrapText="1"/>
    </xf>
    <xf numFmtId="0" fontId="27" fillId="8" borderId="15" xfId="0" applyFont="1" applyFill="1" applyBorder="1" applyAlignment="1" applyProtection="1">
      <alignment horizontal="center" vertical="center" wrapText="1"/>
    </xf>
    <xf numFmtId="0" fontId="27" fillId="8" borderId="16" xfId="0" applyFont="1" applyFill="1" applyBorder="1" applyAlignment="1" applyProtection="1">
      <alignment horizontal="center" vertical="center" wrapText="1"/>
    </xf>
    <xf numFmtId="0" fontId="27" fillId="7" borderId="7" xfId="0" applyFont="1" applyFill="1" applyBorder="1" applyAlignment="1" applyProtection="1">
      <alignment horizontal="center" vertical="center" wrapText="1"/>
    </xf>
    <xf numFmtId="178" fontId="27" fillId="18" borderId="17" xfId="0" applyNumberFormat="1" applyFont="1" applyFill="1" applyBorder="1" applyAlignment="1" applyProtection="1">
      <alignment horizontal="center" vertical="center" wrapText="1"/>
    </xf>
    <xf numFmtId="178" fontId="27" fillId="18" borderId="18" xfId="0" applyNumberFormat="1" applyFont="1" applyFill="1" applyBorder="1" applyAlignment="1" applyProtection="1">
      <alignment horizontal="center" vertical="center" wrapText="1"/>
    </xf>
    <xf numFmtId="178" fontId="28" fillId="16" borderId="19" xfId="0" applyNumberFormat="1" applyFont="1" applyFill="1" applyBorder="1" applyAlignment="1" applyProtection="1">
      <alignment horizontal="center" vertical="center" wrapText="1"/>
    </xf>
    <xf numFmtId="178" fontId="28" fillId="16" borderId="20" xfId="0" applyNumberFormat="1" applyFont="1" applyFill="1" applyBorder="1" applyAlignment="1" applyProtection="1">
      <alignment horizontal="center" vertical="center"/>
    </xf>
    <xf numFmtId="0" fontId="24" fillId="7" borderId="32" xfId="0" applyFont="1" applyFill="1" applyBorder="1" applyAlignment="1" applyProtection="1">
      <alignment horizontal="center" vertical="center"/>
    </xf>
    <xf numFmtId="0" fontId="24" fillId="7" borderId="13" xfId="0" applyFont="1" applyFill="1" applyBorder="1" applyAlignment="1" applyProtection="1">
      <alignment horizontal="center" vertical="center"/>
    </xf>
    <xf numFmtId="0" fontId="24" fillId="7" borderId="3" xfId="0" applyFont="1" applyFill="1" applyBorder="1" applyAlignment="1" applyProtection="1">
      <alignment horizontal="center" vertical="center"/>
    </xf>
    <xf numFmtId="0" fontId="24" fillId="7" borderId="4" xfId="0" applyFont="1" applyFill="1" applyBorder="1" applyAlignment="1" applyProtection="1">
      <alignment horizontal="center" vertical="center"/>
    </xf>
    <xf numFmtId="178" fontId="26" fillId="17" borderId="2" xfId="0" applyNumberFormat="1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/>
    </xf>
    <xf numFmtId="178" fontId="26" fillId="17" borderId="17" xfId="0" applyNumberFormat="1" applyFont="1" applyFill="1" applyBorder="1" applyAlignment="1">
      <alignment horizontal="center" vertical="center" wrapText="1"/>
    </xf>
    <xf numFmtId="0" fontId="48" fillId="17" borderId="18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/>
    </xf>
    <xf numFmtId="0" fontId="26" fillId="7" borderId="4" xfId="0" applyFont="1" applyFill="1" applyBorder="1" applyAlignment="1">
      <alignment horizontal="center" vertical="center"/>
    </xf>
    <xf numFmtId="0" fontId="24" fillId="7" borderId="32" xfId="0" applyFont="1" applyFill="1" applyBorder="1" applyAlignment="1">
      <alignment horizontal="center" vertical="center"/>
    </xf>
    <xf numFmtId="0" fontId="24" fillId="7" borderId="13" xfId="0" applyFont="1" applyFill="1" applyBorder="1" applyAlignment="1">
      <alignment horizontal="center" vertical="center"/>
    </xf>
    <xf numFmtId="0" fontId="24" fillId="7" borderId="3" xfId="0" applyFont="1" applyFill="1" applyBorder="1" applyAlignment="1">
      <alignment horizontal="center" vertical="center"/>
    </xf>
    <xf numFmtId="0" fontId="24" fillId="7" borderId="4" xfId="0" applyFont="1" applyFill="1" applyBorder="1" applyAlignment="1">
      <alignment horizontal="center" vertical="center"/>
    </xf>
    <xf numFmtId="0" fontId="26" fillId="7" borderId="33" xfId="0" applyFont="1" applyFill="1" applyBorder="1" applyAlignment="1">
      <alignment horizontal="center" vertical="center"/>
    </xf>
    <xf numFmtId="0" fontId="26" fillId="7" borderId="11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 wrapText="1"/>
    </xf>
    <xf numFmtId="0" fontId="26" fillId="7" borderId="33" xfId="0" applyFont="1" applyFill="1" applyBorder="1" applyAlignment="1">
      <alignment horizontal="center" vertical="center" wrapText="1"/>
    </xf>
    <xf numFmtId="0" fontId="26" fillId="7" borderId="11" xfId="0" applyFont="1" applyFill="1" applyBorder="1" applyAlignment="1">
      <alignment horizontal="center" vertical="center" wrapText="1"/>
    </xf>
    <xf numFmtId="0" fontId="26" fillId="7" borderId="4" xfId="0" applyFont="1" applyFill="1" applyBorder="1" applyAlignment="1">
      <alignment horizontal="center" vertical="center" wrapText="1"/>
    </xf>
    <xf numFmtId="0" fontId="28" fillId="8" borderId="2" xfId="0" applyFont="1" applyFill="1" applyBorder="1" applyAlignment="1">
      <alignment horizontal="center" vertical="center"/>
    </xf>
    <xf numFmtId="0" fontId="27" fillId="7" borderId="34" xfId="0" applyFont="1" applyFill="1" applyBorder="1" applyAlignment="1">
      <alignment horizontal="center" vertical="center" wrapText="1"/>
    </xf>
    <xf numFmtId="0" fontId="27" fillId="7" borderId="8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/>
    </xf>
    <xf numFmtId="0" fontId="24" fillId="8" borderId="2" xfId="0" applyFont="1" applyFill="1" applyBorder="1" applyAlignment="1">
      <alignment horizontal="center" vertical="center"/>
    </xf>
    <xf numFmtId="0" fontId="27" fillId="8" borderId="2" xfId="0" applyFont="1" applyFill="1" applyBorder="1" applyAlignment="1">
      <alignment horizontal="center" vertical="center"/>
    </xf>
    <xf numFmtId="178" fontId="26" fillId="18" borderId="27" xfId="0" applyNumberFormat="1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>
      <alignment horizontal="center" vertical="center" wrapText="1"/>
    </xf>
    <xf numFmtId="0" fontId="26" fillId="7" borderId="2" xfId="0" applyFont="1" applyFill="1" applyBorder="1" applyAlignment="1">
      <alignment horizontal="center" vertical="center"/>
    </xf>
    <xf numFmtId="0" fontId="24" fillId="7" borderId="6" xfId="0" applyFont="1" applyFill="1" applyBorder="1" applyAlignment="1">
      <alignment horizontal="center" vertical="center"/>
    </xf>
    <xf numFmtId="0" fontId="24" fillId="7" borderId="2" xfId="0" applyFont="1" applyFill="1" applyBorder="1" applyAlignment="1">
      <alignment horizontal="center" vertical="center"/>
    </xf>
    <xf numFmtId="0" fontId="26" fillId="7" borderId="10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 wrapText="1"/>
    </xf>
    <xf numFmtId="0" fontId="26" fillId="7" borderId="10" xfId="0" applyFont="1" applyFill="1" applyBorder="1" applyAlignment="1">
      <alignment horizontal="center" vertical="center" wrapText="1"/>
    </xf>
    <xf numFmtId="0" fontId="26" fillId="7" borderId="17" xfId="0" applyFont="1" applyFill="1" applyBorder="1" applyAlignment="1">
      <alignment horizontal="center" vertical="center" wrapText="1"/>
    </xf>
    <xf numFmtId="0" fontId="26" fillId="7" borderId="18" xfId="0" applyFont="1" applyFill="1" applyBorder="1" applyAlignment="1">
      <alignment horizontal="center" vertical="center" wrapText="1"/>
    </xf>
    <xf numFmtId="0" fontId="27" fillId="7" borderId="7" xfId="0" applyFont="1" applyFill="1" applyBorder="1" applyAlignment="1">
      <alignment horizontal="center" vertical="center" wrapText="1"/>
    </xf>
    <xf numFmtId="0" fontId="27" fillId="8" borderId="17" xfId="0" applyFont="1" applyFill="1" applyBorder="1" applyAlignment="1">
      <alignment horizontal="center" vertical="center" wrapText="1"/>
    </xf>
    <xf numFmtId="0" fontId="27" fillId="8" borderId="18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27" fillId="8" borderId="16" xfId="0" applyFont="1" applyFill="1" applyBorder="1" applyAlignment="1">
      <alignment horizontal="center" vertical="center" wrapText="1"/>
    </xf>
  </cellXfs>
  <cellStyles count="351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 8" xfId="205"/>
    <cellStyle name="표준 4 8 2" xfId="350"/>
    <cellStyle name="표준 5" xfId="149"/>
    <cellStyle name="표준 5 2 2" xfId="206"/>
    <cellStyle name="표준 6" xfId="150"/>
  </cellStyles>
  <dxfs count="0"/>
  <tableStyles count="0" defaultTableStyle="TableStyleMedium2" defaultPivotStyle="PivotStyleLight16"/>
  <colors>
    <mruColors>
      <color rgb="FFFFFFCC"/>
      <color rgb="FFCCFFFF"/>
      <color rgb="FF0000CC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4"/>
  <sheetViews>
    <sheetView zoomScale="85" zoomScaleNormal="85" workbookViewId="0">
      <pane ySplit="2" topLeftCell="A108" activePane="bottomLeft" state="frozen"/>
      <selection pane="bottomLeft" activeCell="C132" sqref="C132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210" t="s">
        <v>9</v>
      </c>
      <c r="B3" s="210" t="s">
        <v>6</v>
      </c>
      <c r="C3" s="210" t="s">
        <v>7</v>
      </c>
      <c r="D3" s="1"/>
      <c r="E3" s="210" t="s">
        <v>7</v>
      </c>
      <c r="F3" s="210" t="s">
        <v>9</v>
      </c>
      <c r="G3" s="210" t="s">
        <v>6</v>
      </c>
      <c r="H3" s="210" t="s">
        <v>8</v>
      </c>
      <c r="I3" s="210">
        <v>50101</v>
      </c>
    </row>
    <row r="4" spans="1:9">
      <c r="A4" s="210" t="s">
        <v>5</v>
      </c>
      <c r="B4" s="210" t="s">
        <v>6</v>
      </c>
      <c r="C4" s="210" t="s">
        <v>7</v>
      </c>
      <c r="D4" s="1"/>
      <c r="E4" s="210" t="s">
        <v>7</v>
      </c>
      <c r="F4" s="210" t="s">
        <v>5</v>
      </c>
      <c r="G4" s="210" t="s">
        <v>6</v>
      </c>
      <c r="H4" s="210" t="s">
        <v>10</v>
      </c>
      <c r="I4" s="210">
        <v>50102</v>
      </c>
    </row>
    <row r="5" spans="1:9">
      <c r="A5" s="210" t="s">
        <v>561</v>
      </c>
      <c r="B5" s="210" t="s">
        <v>6</v>
      </c>
      <c r="C5" s="210" t="s">
        <v>7</v>
      </c>
      <c r="D5" s="1"/>
      <c r="E5" s="210" t="s">
        <v>7</v>
      </c>
      <c r="F5" s="210" t="s">
        <v>561</v>
      </c>
      <c r="G5" s="210" t="s">
        <v>6</v>
      </c>
      <c r="H5" s="210" t="s">
        <v>11</v>
      </c>
      <c r="I5" s="210">
        <v>50103</v>
      </c>
    </row>
    <row r="6" spans="1:9">
      <c r="A6" s="210" t="s">
        <v>12</v>
      </c>
      <c r="B6" s="210" t="s">
        <v>6</v>
      </c>
      <c r="C6" s="210" t="s">
        <v>7</v>
      </c>
      <c r="D6" s="1"/>
      <c r="E6" s="210" t="s">
        <v>7</v>
      </c>
      <c r="F6" s="210" t="s">
        <v>12</v>
      </c>
      <c r="G6" s="210" t="s">
        <v>6</v>
      </c>
      <c r="H6" s="210" t="s">
        <v>13</v>
      </c>
      <c r="I6" s="210">
        <v>50104</v>
      </c>
    </row>
    <row r="7" spans="1:9">
      <c r="A7" s="210" t="s">
        <v>14</v>
      </c>
      <c r="B7" s="210" t="s">
        <v>6</v>
      </c>
      <c r="C7" s="210" t="s">
        <v>7</v>
      </c>
      <c r="D7" s="1"/>
      <c r="E7" s="210" t="s">
        <v>7</v>
      </c>
      <c r="F7" s="210" t="s">
        <v>14</v>
      </c>
      <c r="G7" s="210" t="s">
        <v>6</v>
      </c>
      <c r="H7" s="210" t="s">
        <v>15</v>
      </c>
      <c r="I7" s="210">
        <v>50105</v>
      </c>
    </row>
    <row r="8" spans="1:9">
      <c r="A8" s="210" t="s">
        <v>16</v>
      </c>
      <c r="B8" s="210" t="s">
        <v>6</v>
      </c>
      <c r="C8" s="210" t="s">
        <v>17</v>
      </c>
      <c r="D8" s="1"/>
      <c r="E8" s="210" t="s">
        <v>17</v>
      </c>
      <c r="F8" s="210" t="s">
        <v>16</v>
      </c>
      <c r="G8" s="210" t="s">
        <v>6</v>
      </c>
      <c r="H8" s="210" t="s">
        <v>18</v>
      </c>
      <c r="I8" s="210">
        <v>10101</v>
      </c>
    </row>
    <row r="9" spans="1:9">
      <c r="A9" s="210" t="s">
        <v>19</v>
      </c>
      <c r="B9" s="210" t="s">
        <v>6</v>
      </c>
      <c r="C9" s="210" t="s">
        <v>17</v>
      </c>
      <c r="D9" s="1"/>
      <c r="E9" s="210" t="s">
        <v>17</v>
      </c>
      <c r="F9" s="210" t="s">
        <v>19</v>
      </c>
      <c r="G9" s="210" t="s">
        <v>6</v>
      </c>
      <c r="H9" s="210" t="s">
        <v>20</v>
      </c>
      <c r="I9" s="210">
        <v>10102</v>
      </c>
    </row>
    <row r="10" spans="1:9">
      <c r="A10" s="210" t="s">
        <v>508</v>
      </c>
      <c r="B10" s="210" t="s">
        <v>6</v>
      </c>
      <c r="C10" s="210" t="s">
        <v>21</v>
      </c>
      <c r="D10" s="1"/>
      <c r="E10" s="210" t="s">
        <v>21</v>
      </c>
      <c r="F10" s="210" t="s">
        <v>508</v>
      </c>
      <c r="G10" s="210" t="s">
        <v>6</v>
      </c>
      <c r="H10" s="210" t="s">
        <v>22</v>
      </c>
      <c r="I10" s="210">
        <v>10201</v>
      </c>
    </row>
    <row r="11" spans="1:9">
      <c r="A11" s="210" t="s">
        <v>509</v>
      </c>
      <c r="B11" s="210" t="s">
        <v>6</v>
      </c>
      <c r="C11" s="210" t="s">
        <v>21</v>
      </c>
      <c r="D11" s="1"/>
      <c r="E11" s="210" t="s">
        <v>21</v>
      </c>
      <c r="F11" s="210" t="s">
        <v>509</v>
      </c>
      <c r="G11" s="210" t="s">
        <v>6</v>
      </c>
      <c r="H11" s="210" t="s">
        <v>23</v>
      </c>
      <c r="I11" s="210">
        <v>10202</v>
      </c>
    </row>
    <row r="12" spans="1:9">
      <c r="A12" s="210" t="s">
        <v>505</v>
      </c>
      <c r="B12" s="210" t="s">
        <v>6</v>
      </c>
      <c r="C12" s="210" t="s">
        <v>507</v>
      </c>
      <c r="D12" s="1"/>
      <c r="E12" s="210" t="s">
        <v>507</v>
      </c>
      <c r="F12" s="210" t="s">
        <v>505</v>
      </c>
      <c r="G12" s="210" t="s">
        <v>6</v>
      </c>
      <c r="H12" s="210" t="s">
        <v>24</v>
      </c>
      <c r="I12" s="210">
        <v>30101</v>
      </c>
    </row>
    <row r="13" spans="1:9">
      <c r="A13" s="210" t="s">
        <v>506</v>
      </c>
      <c r="B13" s="210" t="s">
        <v>6</v>
      </c>
      <c r="C13" s="210" t="s">
        <v>507</v>
      </c>
      <c r="D13" s="1"/>
      <c r="E13" s="210" t="s">
        <v>507</v>
      </c>
      <c r="F13" s="210" t="s">
        <v>506</v>
      </c>
      <c r="G13" s="210" t="s">
        <v>6</v>
      </c>
      <c r="H13" s="210" t="s">
        <v>25</v>
      </c>
      <c r="I13" s="210">
        <v>30102</v>
      </c>
    </row>
    <row r="14" spans="1:9">
      <c r="A14" s="210" t="s">
        <v>26</v>
      </c>
      <c r="B14" s="210" t="s">
        <v>6</v>
      </c>
      <c r="C14" s="210" t="s">
        <v>507</v>
      </c>
      <c r="D14" s="1"/>
      <c r="E14" s="210" t="s">
        <v>507</v>
      </c>
      <c r="F14" s="210" t="s">
        <v>26</v>
      </c>
      <c r="G14" s="210" t="s">
        <v>6</v>
      </c>
      <c r="H14" s="210" t="s">
        <v>27</v>
      </c>
      <c r="I14" s="210">
        <v>30103</v>
      </c>
    </row>
    <row r="15" spans="1:9">
      <c r="A15" s="210" t="s">
        <v>28</v>
      </c>
      <c r="B15" s="210" t="s">
        <v>29</v>
      </c>
      <c r="C15" s="210" t="s">
        <v>30</v>
      </c>
      <c r="D15" s="1"/>
      <c r="E15" s="210" t="s">
        <v>30</v>
      </c>
      <c r="F15" s="210" t="s">
        <v>28</v>
      </c>
      <c r="G15" s="210" t="s">
        <v>29</v>
      </c>
      <c r="H15" s="210" t="s">
        <v>31</v>
      </c>
      <c r="I15" s="210">
        <v>10301</v>
      </c>
    </row>
    <row r="16" spans="1:9">
      <c r="A16" s="210" t="s">
        <v>32</v>
      </c>
      <c r="B16" s="210" t="s">
        <v>29</v>
      </c>
      <c r="C16" s="210" t="s">
        <v>30</v>
      </c>
      <c r="D16" s="1"/>
      <c r="E16" s="210" t="s">
        <v>30</v>
      </c>
      <c r="F16" s="210" t="s">
        <v>32</v>
      </c>
      <c r="G16" s="210" t="s">
        <v>29</v>
      </c>
      <c r="H16" s="210" t="s">
        <v>33</v>
      </c>
      <c r="I16" s="210">
        <v>10302</v>
      </c>
    </row>
    <row r="17" spans="1:9">
      <c r="A17" s="210" t="s">
        <v>34</v>
      </c>
      <c r="B17" s="210" t="s">
        <v>29</v>
      </c>
      <c r="C17" s="210" t="s">
        <v>30</v>
      </c>
      <c r="D17" s="1"/>
      <c r="E17" s="210" t="s">
        <v>30</v>
      </c>
      <c r="F17" s="210" t="s">
        <v>34</v>
      </c>
      <c r="G17" s="210" t="s">
        <v>29</v>
      </c>
      <c r="H17" s="210" t="s">
        <v>35</v>
      </c>
      <c r="I17" s="210">
        <v>10303</v>
      </c>
    </row>
    <row r="18" spans="1:9">
      <c r="A18" s="210" t="s">
        <v>36</v>
      </c>
      <c r="B18" s="210" t="s">
        <v>29</v>
      </c>
      <c r="C18" s="210" t="s">
        <v>30</v>
      </c>
      <c r="D18" s="1"/>
      <c r="E18" s="210" t="s">
        <v>30</v>
      </c>
      <c r="F18" s="210" t="s">
        <v>36</v>
      </c>
      <c r="G18" s="210" t="s">
        <v>29</v>
      </c>
      <c r="H18" s="210" t="s">
        <v>37</v>
      </c>
      <c r="I18" s="210">
        <v>10304</v>
      </c>
    </row>
    <row r="19" spans="1:9">
      <c r="A19" s="210" t="s">
        <v>38</v>
      </c>
      <c r="B19" s="210" t="s">
        <v>29</v>
      </c>
      <c r="C19" s="210" t="s">
        <v>39</v>
      </c>
      <c r="D19" s="1"/>
      <c r="E19" s="210" t="s">
        <v>39</v>
      </c>
      <c r="F19" s="210" t="s">
        <v>38</v>
      </c>
      <c r="G19" s="210" t="s">
        <v>29</v>
      </c>
      <c r="H19" s="210" t="s">
        <v>40</v>
      </c>
      <c r="I19" s="210">
        <v>10401</v>
      </c>
    </row>
    <row r="20" spans="1:9">
      <c r="A20" s="210" t="s">
        <v>41</v>
      </c>
      <c r="B20" s="210" t="s">
        <v>29</v>
      </c>
      <c r="C20" s="210" t="s">
        <v>39</v>
      </c>
      <c r="D20" s="1"/>
      <c r="E20" s="210" t="s">
        <v>39</v>
      </c>
      <c r="F20" s="210" t="s">
        <v>41</v>
      </c>
      <c r="G20" s="210" t="s">
        <v>29</v>
      </c>
      <c r="H20" s="210" t="s">
        <v>42</v>
      </c>
      <c r="I20" s="210">
        <v>10402</v>
      </c>
    </row>
    <row r="21" spans="1:9">
      <c r="A21" s="210" t="s">
        <v>43</v>
      </c>
      <c r="B21" s="210" t="s">
        <v>29</v>
      </c>
      <c r="C21" s="210" t="s">
        <v>39</v>
      </c>
      <c r="D21" s="1"/>
      <c r="E21" s="210" t="s">
        <v>39</v>
      </c>
      <c r="F21" s="210" t="s">
        <v>43</v>
      </c>
      <c r="G21" s="210" t="s">
        <v>29</v>
      </c>
      <c r="H21" s="210" t="s">
        <v>44</v>
      </c>
      <c r="I21" s="210">
        <v>10403</v>
      </c>
    </row>
    <row r="22" spans="1:9">
      <c r="A22" s="210" t="s">
        <v>45</v>
      </c>
      <c r="B22" s="210" t="s">
        <v>29</v>
      </c>
      <c r="C22" s="210" t="s">
        <v>39</v>
      </c>
      <c r="D22" s="1"/>
      <c r="E22" s="210" t="s">
        <v>39</v>
      </c>
      <c r="F22" s="210" t="s">
        <v>45</v>
      </c>
      <c r="G22" s="210" t="s">
        <v>29</v>
      </c>
      <c r="H22" s="210" t="s">
        <v>46</v>
      </c>
      <c r="I22" s="210">
        <v>10404</v>
      </c>
    </row>
    <row r="23" spans="1:9">
      <c r="A23" s="210" t="s">
        <v>47</v>
      </c>
      <c r="B23" s="210" t="s">
        <v>29</v>
      </c>
      <c r="C23" s="210" t="s">
        <v>39</v>
      </c>
      <c r="D23" s="1"/>
      <c r="E23" s="210" t="s">
        <v>39</v>
      </c>
      <c r="F23" s="210" t="s">
        <v>47</v>
      </c>
      <c r="G23" s="210" t="s">
        <v>29</v>
      </c>
      <c r="H23" s="210" t="s">
        <v>48</v>
      </c>
      <c r="I23" s="210">
        <v>10405</v>
      </c>
    </row>
    <row r="24" spans="1:9">
      <c r="A24" s="210" t="s">
        <v>49</v>
      </c>
      <c r="B24" s="210" t="s">
        <v>29</v>
      </c>
      <c r="C24" s="210" t="s">
        <v>39</v>
      </c>
      <c r="D24" s="1"/>
      <c r="E24" s="210" t="s">
        <v>39</v>
      </c>
      <c r="F24" s="210" t="s">
        <v>49</v>
      </c>
      <c r="G24" s="210" t="s">
        <v>29</v>
      </c>
      <c r="H24" s="210" t="s">
        <v>50</v>
      </c>
      <c r="I24" s="210">
        <v>10406</v>
      </c>
    </row>
    <row r="25" spans="1:9">
      <c r="A25" s="210" t="s">
        <v>51</v>
      </c>
      <c r="B25" s="210" t="s">
        <v>29</v>
      </c>
      <c r="C25" s="210" t="s">
        <v>39</v>
      </c>
      <c r="D25" s="1"/>
      <c r="E25" s="210" t="s">
        <v>39</v>
      </c>
      <c r="F25" s="210" t="s">
        <v>51</v>
      </c>
      <c r="G25" s="210" t="s">
        <v>29</v>
      </c>
      <c r="H25" s="210" t="s">
        <v>52</v>
      </c>
      <c r="I25" s="210">
        <v>10407</v>
      </c>
    </row>
    <row r="26" spans="1:9">
      <c r="A26" s="210" t="s">
        <v>53</v>
      </c>
      <c r="B26" s="210" t="s">
        <v>29</v>
      </c>
      <c r="C26" s="210" t="s">
        <v>39</v>
      </c>
      <c r="D26" s="1"/>
      <c r="E26" s="210" t="s">
        <v>39</v>
      </c>
      <c r="F26" s="210" t="s">
        <v>53</v>
      </c>
      <c r="G26" s="210" t="s">
        <v>29</v>
      </c>
      <c r="H26" s="210" t="s">
        <v>54</v>
      </c>
      <c r="I26" s="210">
        <v>10408</v>
      </c>
    </row>
    <row r="27" spans="1:9">
      <c r="A27" s="210" t="s">
        <v>55</v>
      </c>
      <c r="B27" s="210" t="s">
        <v>29</v>
      </c>
      <c r="C27" s="210" t="s">
        <v>39</v>
      </c>
      <c r="D27" s="1"/>
      <c r="E27" s="210" t="s">
        <v>39</v>
      </c>
      <c r="F27" s="210" t="s">
        <v>55</v>
      </c>
      <c r="G27" s="210" t="s">
        <v>29</v>
      </c>
      <c r="H27" s="210" t="s">
        <v>56</v>
      </c>
      <c r="I27" s="210">
        <v>10409</v>
      </c>
    </row>
    <row r="28" spans="1:9">
      <c r="A28" s="210" t="s">
        <v>57</v>
      </c>
      <c r="B28" s="210" t="s">
        <v>29</v>
      </c>
      <c r="C28" s="210" t="s">
        <v>39</v>
      </c>
      <c r="D28" s="1"/>
      <c r="E28" s="210" t="s">
        <v>39</v>
      </c>
      <c r="F28" s="210" t="s">
        <v>57</v>
      </c>
      <c r="G28" s="210" t="s">
        <v>29</v>
      </c>
      <c r="H28" s="210" t="s">
        <v>58</v>
      </c>
      <c r="I28" s="210">
        <v>10410</v>
      </c>
    </row>
    <row r="29" spans="1:9">
      <c r="A29" s="210" t="s">
        <v>59</v>
      </c>
      <c r="B29" s="210" t="s">
        <v>29</v>
      </c>
      <c r="C29" s="210" t="s">
        <v>60</v>
      </c>
      <c r="D29" s="1"/>
      <c r="E29" s="210" t="s">
        <v>60</v>
      </c>
      <c r="F29" s="210" t="s">
        <v>59</v>
      </c>
      <c r="G29" s="210" t="s">
        <v>29</v>
      </c>
      <c r="H29" s="210" t="s">
        <v>61</v>
      </c>
      <c r="I29" s="210">
        <v>20201</v>
      </c>
    </row>
    <row r="30" spans="1:9">
      <c r="A30" s="210" t="s">
        <v>62</v>
      </c>
      <c r="B30" s="210" t="s">
        <v>29</v>
      </c>
      <c r="C30" s="210" t="s">
        <v>60</v>
      </c>
      <c r="D30" s="1"/>
      <c r="E30" s="210" t="s">
        <v>60</v>
      </c>
      <c r="F30" s="210" t="s">
        <v>62</v>
      </c>
      <c r="G30" s="210" t="s">
        <v>29</v>
      </c>
      <c r="H30" s="210" t="s">
        <v>63</v>
      </c>
      <c r="I30" s="210">
        <v>20202</v>
      </c>
    </row>
    <row r="31" spans="1:9">
      <c r="A31" s="210" t="s">
        <v>64</v>
      </c>
      <c r="B31" s="210" t="s">
        <v>29</v>
      </c>
      <c r="C31" s="210" t="s">
        <v>60</v>
      </c>
      <c r="D31" s="1"/>
      <c r="E31" s="210" t="s">
        <v>60</v>
      </c>
      <c r="F31" s="210" t="s">
        <v>64</v>
      </c>
      <c r="G31" s="210" t="s">
        <v>29</v>
      </c>
      <c r="H31" s="210" t="s">
        <v>65</v>
      </c>
      <c r="I31" s="210">
        <v>20204</v>
      </c>
    </row>
    <row r="32" spans="1:9">
      <c r="A32" s="210" t="s">
        <v>66</v>
      </c>
      <c r="B32" s="210" t="s">
        <v>29</v>
      </c>
      <c r="C32" s="210" t="s">
        <v>60</v>
      </c>
      <c r="D32" s="1"/>
      <c r="E32" s="210" t="s">
        <v>60</v>
      </c>
      <c r="F32" s="210" t="s">
        <v>66</v>
      </c>
      <c r="G32" s="210" t="s">
        <v>29</v>
      </c>
      <c r="H32" s="210" t="s">
        <v>67</v>
      </c>
      <c r="I32" s="210">
        <v>20205</v>
      </c>
    </row>
    <row r="33" spans="1:9">
      <c r="A33" s="210" t="s">
        <v>68</v>
      </c>
      <c r="B33" s="210" t="s">
        <v>29</v>
      </c>
      <c r="C33" s="210" t="s">
        <v>60</v>
      </c>
      <c r="D33" s="1"/>
      <c r="E33" s="210" t="s">
        <v>60</v>
      </c>
      <c r="F33" s="210" t="s">
        <v>68</v>
      </c>
      <c r="G33" s="210" t="s">
        <v>29</v>
      </c>
      <c r="H33" s="210" t="s">
        <v>69</v>
      </c>
      <c r="I33" s="210">
        <v>20207</v>
      </c>
    </row>
    <row r="34" spans="1:9">
      <c r="A34" s="210" t="s">
        <v>563</v>
      </c>
      <c r="B34" s="210" t="s">
        <v>29</v>
      </c>
      <c r="C34" s="210" t="s">
        <v>562</v>
      </c>
      <c r="D34" s="1"/>
      <c r="E34" s="210" t="s">
        <v>562</v>
      </c>
      <c r="F34" s="210" t="s">
        <v>563</v>
      </c>
      <c r="G34" s="210" t="s">
        <v>29</v>
      </c>
      <c r="H34" s="210" t="s">
        <v>70</v>
      </c>
      <c r="I34" s="210">
        <v>30202</v>
      </c>
    </row>
    <row r="35" spans="1:9">
      <c r="A35" s="210" t="s">
        <v>564</v>
      </c>
      <c r="B35" s="210" t="s">
        <v>71</v>
      </c>
      <c r="C35" s="210" t="s">
        <v>72</v>
      </c>
      <c r="D35" s="1"/>
      <c r="E35" s="210" t="s">
        <v>72</v>
      </c>
      <c r="F35" s="210" t="s">
        <v>564</v>
      </c>
      <c r="G35" s="210" t="s">
        <v>71</v>
      </c>
      <c r="H35" s="210" t="s">
        <v>73</v>
      </c>
      <c r="I35" s="210">
        <v>20301</v>
      </c>
    </row>
    <row r="36" spans="1:9">
      <c r="A36" s="210" t="s">
        <v>76</v>
      </c>
      <c r="B36" s="210" t="s">
        <v>71</v>
      </c>
      <c r="C36" s="210" t="s">
        <v>72</v>
      </c>
      <c r="D36" s="1"/>
      <c r="E36" s="210" t="s">
        <v>72</v>
      </c>
      <c r="F36" s="210" t="s">
        <v>76</v>
      </c>
      <c r="G36" s="210" t="s">
        <v>71</v>
      </c>
      <c r="H36" s="210" t="s">
        <v>74</v>
      </c>
      <c r="I36" s="210">
        <v>20302</v>
      </c>
    </row>
    <row r="37" spans="1:9">
      <c r="A37" s="210" t="s">
        <v>78</v>
      </c>
      <c r="B37" s="210" t="s">
        <v>71</v>
      </c>
      <c r="C37" s="210" t="s">
        <v>72</v>
      </c>
      <c r="D37" s="1"/>
      <c r="E37" s="210" t="s">
        <v>72</v>
      </c>
      <c r="F37" s="210" t="s">
        <v>78</v>
      </c>
      <c r="G37" s="210" t="s">
        <v>71</v>
      </c>
      <c r="H37" s="210" t="s">
        <v>75</v>
      </c>
      <c r="I37" s="210">
        <v>20303</v>
      </c>
    </row>
    <row r="38" spans="1:9">
      <c r="A38" s="210" t="s">
        <v>80</v>
      </c>
      <c r="B38" s="210" t="s">
        <v>71</v>
      </c>
      <c r="C38" s="210" t="s">
        <v>72</v>
      </c>
      <c r="D38" s="1"/>
      <c r="E38" s="210" t="s">
        <v>72</v>
      </c>
      <c r="F38" s="210" t="s">
        <v>80</v>
      </c>
      <c r="G38" s="210" t="s">
        <v>71</v>
      </c>
      <c r="H38" s="210" t="s">
        <v>77</v>
      </c>
      <c r="I38" s="210">
        <v>20304</v>
      </c>
    </row>
    <row r="39" spans="1:9">
      <c r="A39" s="210" t="s">
        <v>82</v>
      </c>
      <c r="B39" s="210" t="s">
        <v>71</v>
      </c>
      <c r="C39" s="210" t="s">
        <v>72</v>
      </c>
      <c r="D39" s="1"/>
      <c r="E39" s="210" t="s">
        <v>72</v>
      </c>
      <c r="F39" s="210" t="s">
        <v>82</v>
      </c>
      <c r="G39" s="210" t="s">
        <v>71</v>
      </c>
      <c r="H39" s="210" t="s">
        <v>79</v>
      </c>
      <c r="I39" s="210">
        <v>20305</v>
      </c>
    </row>
    <row r="40" spans="1:9">
      <c r="A40" s="210" t="s">
        <v>84</v>
      </c>
      <c r="B40" s="210" t="s">
        <v>71</v>
      </c>
      <c r="C40" s="210" t="s">
        <v>72</v>
      </c>
      <c r="D40" s="1"/>
      <c r="E40" s="210" t="s">
        <v>72</v>
      </c>
      <c r="F40" s="210" t="s">
        <v>84</v>
      </c>
      <c r="G40" s="210" t="s">
        <v>71</v>
      </c>
      <c r="H40" s="210" t="s">
        <v>81</v>
      </c>
      <c r="I40" s="210">
        <v>20306</v>
      </c>
    </row>
    <row r="41" spans="1:9">
      <c r="A41" s="210" t="s">
        <v>86</v>
      </c>
      <c r="B41" s="210" t="s">
        <v>71</v>
      </c>
      <c r="C41" s="210" t="s">
        <v>72</v>
      </c>
      <c r="D41" s="1"/>
      <c r="E41" s="210" t="s">
        <v>72</v>
      </c>
      <c r="F41" s="210" t="s">
        <v>86</v>
      </c>
      <c r="G41" s="210" t="s">
        <v>71</v>
      </c>
      <c r="H41" s="210" t="s">
        <v>83</v>
      </c>
      <c r="I41" s="210">
        <v>20307</v>
      </c>
    </row>
    <row r="42" spans="1:9">
      <c r="A42" s="210" t="s">
        <v>88</v>
      </c>
      <c r="B42" s="210" t="s">
        <v>71</v>
      </c>
      <c r="C42" s="210" t="s">
        <v>72</v>
      </c>
      <c r="D42" s="1"/>
      <c r="E42" s="210" t="s">
        <v>72</v>
      </c>
      <c r="F42" s="210" t="s">
        <v>88</v>
      </c>
      <c r="G42" s="210" t="s">
        <v>71</v>
      </c>
      <c r="H42" s="210" t="s">
        <v>85</v>
      </c>
      <c r="I42" s="210">
        <v>20308</v>
      </c>
    </row>
    <row r="43" spans="1:9">
      <c r="A43" s="210" t="s">
        <v>90</v>
      </c>
      <c r="B43" s="210" t="s">
        <v>71</v>
      </c>
      <c r="C43" s="210" t="s">
        <v>72</v>
      </c>
      <c r="D43" s="1"/>
      <c r="E43" s="210" t="s">
        <v>72</v>
      </c>
      <c r="F43" s="210" t="s">
        <v>90</v>
      </c>
      <c r="G43" s="210" t="s">
        <v>71</v>
      </c>
      <c r="H43" s="210" t="s">
        <v>87</v>
      </c>
      <c r="I43" s="210">
        <v>20309</v>
      </c>
    </row>
    <row r="44" spans="1:9">
      <c r="A44" s="210" t="s">
        <v>92</v>
      </c>
      <c r="B44" s="210" t="s">
        <v>71</v>
      </c>
      <c r="C44" s="210" t="s">
        <v>72</v>
      </c>
      <c r="D44" s="1"/>
      <c r="E44" s="210" t="s">
        <v>72</v>
      </c>
      <c r="F44" s="210" t="s">
        <v>92</v>
      </c>
      <c r="G44" s="210" t="s">
        <v>71</v>
      </c>
      <c r="H44" s="210" t="s">
        <v>89</v>
      </c>
      <c r="I44" s="210">
        <v>20310</v>
      </c>
    </row>
    <row r="45" spans="1:9">
      <c r="A45" s="210" t="s">
        <v>565</v>
      </c>
      <c r="B45" s="210" t="s">
        <v>71</v>
      </c>
      <c r="C45" s="210" t="s">
        <v>562</v>
      </c>
      <c r="D45" s="1"/>
      <c r="E45" s="210" t="s">
        <v>562</v>
      </c>
      <c r="F45" s="210" t="s">
        <v>565</v>
      </c>
      <c r="G45" s="210" t="s">
        <v>71</v>
      </c>
      <c r="H45" s="210" t="s">
        <v>91</v>
      </c>
      <c r="I45" s="210">
        <v>30201</v>
      </c>
    </row>
    <row r="46" spans="1:9">
      <c r="A46" s="210" t="s">
        <v>95</v>
      </c>
      <c r="B46" s="210" t="s">
        <v>71</v>
      </c>
      <c r="C46" s="210" t="s">
        <v>96</v>
      </c>
      <c r="D46" s="1"/>
      <c r="E46" s="210" t="s">
        <v>96</v>
      </c>
      <c r="F46" s="210" t="s">
        <v>95</v>
      </c>
      <c r="G46" s="210" t="s">
        <v>71</v>
      </c>
      <c r="H46" s="210" t="s">
        <v>93</v>
      </c>
      <c r="I46" s="210">
        <v>50501</v>
      </c>
    </row>
    <row r="47" spans="1:9">
      <c r="A47" s="210" t="s">
        <v>98</v>
      </c>
      <c r="B47" s="210" t="s">
        <v>71</v>
      </c>
      <c r="C47" s="210" t="s">
        <v>96</v>
      </c>
      <c r="D47" s="1"/>
      <c r="E47" s="210" t="s">
        <v>96</v>
      </c>
      <c r="F47" s="210" t="s">
        <v>98</v>
      </c>
      <c r="G47" s="210" t="s">
        <v>71</v>
      </c>
      <c r="H47" s="210" t="s">
        <v>94</v>
      </c>
      <c r="I47" s="210">
        <v>50502</v>
      </c>
    </row>
    <row r="48" spans="1:9">
      <c r="A48" s="210" t="s">
        <v>100</v>
      </c>
      <c r="B48" s="210" t="s">
        <v>71</v>
      </c>
      <c r="C48" s="210" t="s">
        <v>96</v>
      </c>
      <c r="D48" s="1"/>
      <c r="E48" s="210" t="s">
        <v>96</v>
      </c>
      <c r="F48" s="210" t="s">
        <v>100</v>
      </c>
      <c r="G48" s="210" t="s">
        <v>71</v>
      </c>
      <c r="H48" s="210" t="s">
        <v>97</v>
      </c>
      <c r="I48" s="210">
        <v>50503</v>
      </c>
    </row>
    <row r="49" spans="1:9">
      <c r="A49" s="210" t="s">
        <v>103</v>
      </c>
      <c r="B49" s="210" t="s">
        <v>104</v>
      </c>
      <c r="C49" s="210" t="s">
        <v>105</v>
      </c>
      <c r="D49" s="1"/>
      <c r="E49" s="210" t="s">
        <v>105</v>
      </c>
      <c r="F49" s="210" t="s">
        <v>103</v>
      </c>
      <c r="G49" s="210" t="s">
        <v>104</v>
      </c>
      <c r="H49" s="210" t="s">
        <v>99</v>
      </c>
      <c r="I49" s="210">
        <v>10601</v>
      </c>
    </row>
    <row r="50" spans="1:9">
      <c r="A50" s="210" t="s">
        <v>107</v>
      </c>
      <c r="B50" s="210" t="s">
        <v>104</v>
      </c>
      <c r="C50" s="210" t="s">
        <v>105</v>
      </c>
      <c r="D50" s="1"/>
      <c r="E50" s="210" t="s">
        <v>105</v>
      </c>
      <c r="F50" s="210" t="s">
        <v>107</v>
      </c>
      <c r="G50" s="210" t="s">
        <v>104</v>
      </c>
      <c r="H50" s="210" t="s">
        <v>101</v>
      </c>
      <c r="I50" s="210">
        <v>10602</v>
      </c>
    </row>
    <row r="51" spans="1:9">
      <c r="A51" s="210" t="s">
        <v>109</v>
      </c>
      <c r="B51" s="210" t="s">
        <v>104</v>
      </c>
      <c r="C51" s="210" t="s">
        <v>105</v>
      </c>
      <c r="D51" s="1"/>
      <c r="E51" s="210" t="s">
        <v>105</v>
      </c>
      <c r="F51" s="210" t="s">
        <v>109</v>
      </c>
      <c r="G51" s="210" t="s">
        <v>104</v>
      </c>
      <c r="H51" s="210" t="s">
        <v>102</v>
      </c>
      <c r="I51" s="210">
        <v>10603</v>
      </c>
    </row>
    <row r="52" spans="1:9">
      <c r="A52" s="210" t="s">
        <v>111</v>
      </c>
      <c r="B52" s="210" t="s">
        <v>104</v>
      </c>
      <c r="C52" s="210" t="s">
        <v>105</v>
      </c>
      <c r="D52" s="1"/>
      <c r="E52" s="210" t="s">
        <v>105</v>
      </c>
      <c r="F52" s="210" t="s">
        <v>111</v>
      </c>
      <c r="G52" s="210" t="s">
        <v>104</v>
      </c>
      <c r="H52" s="210" t="s">
        <v>106</v>
      </c>
      <c r="I52" s="210">
        <v>10604</v>
      </c>
    </row>
    <row r="53" spans="1:9">
      <c r="A53" s="210" t="s">
        <v>113</v>
      </c>
      <c r="B53" s="210" t="s">
        <v>104</v>
      </c>
      <c r="C53" s="210" t="s">
        <v>105</v>
      </c>
      <c r="D53" s="1"/>
      <c r="E53" s="210" t="s">
        <v>105</v>
      </c>
      <c r="F53" s="210" t="s">
        <v>113</v>
      </c>
      <c r="G53" s="210" t="s">
        <v>104</v>
      </c>
      <c r="H53" s="210" t="s">
        <v>108</v>
      </c>
      <c r="I53" s="210">
        <v>10605</v>
      </c>
    </row>
    <row r="54" spans="1:9">
      <c r="A54" s="210" t="s">
        <v>115</v>
      </c>
      <c r="B54" s="210" t="s">
        <v>104</v>
      </c>
      <c r="C54" s="210" t="s">
        <v>105</v>
      </c>
      <c r="D54" s="1"/>
      <c r="E54" s="210" t="s">
        <v>105</v>
      </c>
      <c r="F54" s="210" t="s">
        <v>115</v>
      </c>
      <c r="G54" s="210" t="s">
        <v>104</v>
      </c>
      <c r="H54" s="210" t="s">
        <v>110</v>
      </c>
      <c r="I54" s="210">
        <v>10606</v>
      </c>
    </row>
    <row r="55" spans="1:9">
      <c r="A55" s="210" t="s">
        <v>117</v>
      </c>
      <c r="B55" s="210" t="s">
        <v>104</v>
      </c>
      <c r="C55" s="210" t="s">
        <v>105</v>
      </c>
      <c r="D55" s="1"/>
      <c r="E55" s="210" t="s">
        <v>105</v>
      </c>
      <c r="F55" s="210" t="s">
        <v>117</v>
      </c>
      <c r="G55" s="210" t="s">
        <v>104</v>
      </c>
      <c r="H55" s="210" t="s">
        <v>112</v>
      </c>
      <c r="I55" s="210">
        <v>10607</v>
      </c>
    </row>
    <row r="56" spans="1:9">
      <c r="A56" s="210" t="s">
        <v>119</v>
      </c>
      <c r="B56" s="210" t="s">
        <v>104</v>
      </c>
      <c r="C56" s="210" t="s">
        <v>105</v>
      </c>
      <c r="D56" s="1"/>
      <c r="E56" s="210" t="s">
        <v>105</v>
      </c>
      <c r="F56" s="210" t="s">
        <v>119</v>
      </c>
      <c r="G56" s="210" t="s">
        <v>104</v>
      </c>
      <c r="H56" s="210" t="s">
        <v>114</v>
      </c>
      <c r="I56" s="210">
        <v>10608</v>
      </c>
    </row>
    <row r="57" spans="1:9">
      <c r="A57" s="210" t="s">
        <v>212</v>
      </c>
      <c r="B57" s="210" t="s">
        <v>104</v>
      </c>
      <c r="C57" s="210" t="s">
        <v>60</v>
      </c>
      <c r="D57" s="1"/>
      <c r="E57" s="210" t="s">
        <v>60</v>
      </c>
      <c r="F57" s="210" t="s">
        <v>212</v>
      </c>
      <c r="G57" s="210" t="s">
        <v>104</v>
      </c>
      <c r="H57" s="210" t="s">
        <v>116</v>
      </c>
      <c r="I57" s="210">
        <v>20203</v>
      </c>
    </row>
    <row r="58" spans="1:9">
      <c r="A58" s="210" t="s">
        <v>214</v>
      </c>
      <c r="B58" s="210" t="s">
        <v>104</v>
      </c>
      <c r="C58" s="210" t="s">
        <v>60</v>
      </c>
      <c r="D58" s="1"/>
      <c r="E58" s="210" t="s">
        <v>60</v>
      </c>
      <c r="F58" s="210" t="s">
        <v>214</v>
      </c>
      <c r="G58" s="210" t="s">
        <v>104</v>
      </c>
      <c r="H58" s="210" t="s">
        <v>118</v>
      </c>
      <c r="I58" s="210">
        <v>20206</v>
      </c>
    </row>
    <row r="59" spans="1:9">
      <c r="A59" s="210" t="s">
        <v>121</v>
      </c>
      <c r="B59" s="210" t="s">
        <v>104</v>
      </c>
      <c r="C59" s="210" t="s">
        <v>122</v>
      </c>
      <c r="D59" s="1"/>
      <c r="E59" s="210" t="s">
        <v>122</v>
      </c>
      <c r="F59" s="210" t="s">
        <v>121</v>
      </c>
      <c r="G59" s="210" t="s">
        <v>104</v>
      </c>
      <c r="H59" s="210" t="s">
        <v>120</v>
      </c>
      <c r="I59" s="210">
        <v>40101</v>
      </c>
    </row>
    <row r="60" spans="1:9">
      <c r="A60" s="210" t="s">
        <v>566</v>
      </c>
      <c r="B60" s="210" t="s">
        <v>104</v>
      </c>
      <c r="C60" s="210" t="s">
        <v>122</v>
      </c>
      <c r="D60" s="1"/>
      <c r="E60" s="210" t="s">
        <v>122</v>
      </c>
      <c r="F60" s="210" t="s">
        <v>566</v>
      </c>
      <c r="G60" s="210" t="s">
        <v>104</v>
      </c>
      <c r="H60" s="210" t="s">
        <v>123</v>
      </c>
      <c r="I60" s="210">
        <v>40102</v>
      </c>
    </row>
    <row r="61" spans="1:9">
      <c r="A61" s="210" t="s">
        <v>567</v>
      </c>
      <c r="B61" s="210" t="s">
        <v>104</v>
      </c>
      <c r="C61" s="210" t="s">
        <v>122</v>
      </c>
      <c r="D61" s="1"/>
      <c r="E61" s="210" t="s">
        <v>122</v>
      </c>
      <c r="F61" s="210" t="s">
        <v>567</v>
      </c>
      <c r="G61" s="210" t="s">
        <v>104</v>
      </c>
      <c r="H61" s="210" t="s">
        <v>124</v>
      </c>
      <c r="I61" s="210">
        <v>40103</v>
      </c>
    </row>
    <row r="62" spans="1:9">
      <c r="A62" s="210" t="s">
        <v>126</v>
      </c>
      <c r="B62" s="210" t="s">
        <v>104</v>
      </c>
      <c r="C62" s="210" t="s">
        <v>122</v>
      </c>
      <c r="D62" s="1"/>
      <c r="E62" s="210" t="s">
        <v>122</v>
      </c>
      <c r="F62" s="210" t="s">
        <v>126</v>
      </c>
      <c r="G62" s="210" t="s">
        <v>104</v>
      </c>
      <c r="H62" s="210" t="s">
        <v>125</v>
      </c>
      <c r="I62" s="210">
        <v>40104</v>
      </c>
    </row>
    <row r="63" spans="1:9">
      <c r="A63" s="210" t="s">
        <v>128</v>
      </c>
      <c r="B63" s="210" t="s">
        <v>104</v>
      </c>
      <c r="C63" s="210" t="s">
        <v>122</v>
      </c>
      <c r="D63" s="1"/>
      <c r="E63" s="210" t="s">
        <v>122</v>
      </c>
      <c r="F63" s="210" t="s">
        <v>128</v>
      </c>
      <c r="G63" s="210" t="s">
        <v>104</v>
      </c>
      <c r="H63" s="210" t="s">
        <v>127</v>
      </c>
      <c r="I63" s="210">
        <v>40105</v>
      </c>
    </row>
    <row r="64" spans="1:9">
      <c r="A64" s="210" t="s">
        <v>130</v>
      </c>
      <c r="B64" s="210" t="s">
        <v>104</v>
      </c>
      <c r="C64" s="210" t="s">
        <v>122</v>
      </c>
      <c r="D64" s="1"/>
      <c r="E64" s="210" t="s">
        <v>122</v>
      </c>
      <c r="F64" s="210" t="s">
        <v>130</v>
      </c>
      <c r="G64" s="210" t="s">
        <v>104</v>
      </c>
      <c r="H64" s="210" t="s">
        <v>129</v>
      </c>
      <c r="I64" s="210">
        <v>40106</v>
      </c>
    </row>
    <row r="65" spans="1:9">
      <c r="A65" s="210" t="s">
        <v>568</v>
      </c>
      <c r="B65" s="210" t="s">
        <v>104</v>
      </c>
      <c r="C65" s="210" t="s">
        <v>122</v>
      </c>
      <c r="D65" s="1"/>
      <c r="E65" s="210" t="s">
        <v>122</v>
      </c>
      <c r="F65" s="210" t="s">
        <v>568</v>
      </c>
      <c r="G65" s="210" t="s">
        <v>104</v>
      </c>
      <c r="H65" s="210" t="s">
        <v>131</v>
      </c>
      <c r="I65" s="210">
        <v>40107</v>
      </c>
    </row>
    <row r="66" spans="1:9">
      <c r="A66" s="210" t="s">
        <v>132</v>
      </c>
      <c r="B66" s="210" t="s">
        <v>104</v>
      </c>
      <c r="C66" s="210" t="s">
        <v>122</v>
      </c>
      <c r="D66" s="1"/>
      <c r="E66" s="210" t="s">
        <v>122</v>
      </c>
      <c r="F66" s="210" t="s">
        <v>132</v>
      </c>
      <c r="G66" s="210" t="s">
        <v>104</v>
      </c>
      <c r="H66" s="210" t="s">
        <v>133</v>
      </c>
      <c r="I66" s="210">
        <v>40108</v>
      </c>
    </row>
    <row r="67" spans="1:9">
      <c r="A67" s="210" t="s">
        <v>134</v>
      </c>
      <c r="B67" s="210" t="s">
        <v>104</v>
      </c>
      <c r="C67" s="210" t="s">
        <v>122</v>
      </c>
      <c r="D67" s="1"/>
      <c r="E67" s="210" t="s">
        <v>122</v>
      </c>
      <c r="F67" s="210" t="s">
        <v>134</v>
      </c>
      <c r="G67" s="210" t="s">
        <v>104</v>
      </c>
      <c r="H67" s="210" t="s">
        <v>135</v>
      </c>
      <c r="I67" s="210">
        <v>40109</v>
      </c>
    </row>
    <row r="68" spans="1:9">
      <c r="A68" s="210" t="s">
        <v>569</v>
      </c>
      <c r="B68" s="210" t="s">
        <v>104</v>
      </c>
      <c r="C68" s="210" t="s">
        <v>122</v>
      </c>
      <c r="D68" s="1"/>
      <c r="E68" s="210" t="s">
        <v>122</v>
      </c>
      <c r="F68" s="210" t="s">
        <v>569</v>
      </c>
      <c r="G68" s="210" t="s">
        <v>104</v>
      </c>
      <c r="H68" s="210" t="s">
        <v>136</v>
      </c>
      <c r="I68" s="210">
        <v>40110</v>
      </c>
    </row>
    <row r="69" spans="1:9">
      <c r="A69" s="210" t="s">
        <v>570</v>
      </c>
      <c r="B69" s="210" t="s">
        <v>104</v>
      </c>
      <c r="C69" s="210" t="s">
        <v>122</v>
      </c>
      <c r="D69" s="1"/>
      <c r="E69" s="210" t="s">
        <v>122</v>
      </c>
      <c r="F69" s="210" t="s">
        <v>570</v>
      </c>
      <c r="G69" s="210" t="s">
        <v>104</v>
      </c>
      <c r="H69" s="210" t="s">
        <v>138</v>
      </c>
      <c r="I69" s="210">
        <v>40111</v>
      </c>
    </row>
    <row r="70" spans="1:9">
      <c r="A70" s="210" t="s">
        <v>137</v>
      </c>
      <c r="B70" s="210" t="s">
        <v>104</v>
      </c>
      <c r="C70" s="210" t="s">
        <v>122</v>
      </c>
      <c r="D70" s="1"/>
      <c r="E70" s="210" t="s">
        <v>122</v>
      </c>
      <c r="F70" s="210" t="s">
        <v>137</v>
      </c>
      <c r="G70" s="210" t="s">
        <v>104</v>
      </c>
      <c r="H70" s="210" t="s">
        <v>140</v>
      </c>
      <c r="I70" s="210">
        <v>40112</v>
      </c>
    </row>
    <row r="71" spans="1:9">
      <c r="A71" s="210" t="s">
        <v>139</v>
      </c>
      <c r="B71" s="210" t="s">
        <v>104</v>
      </c>
      <c r="C71" s="210" t="s">
        <v>122</v>
      </c>
      <c r="D71" s="1"/>
      <c r="E71" s="210" t="s">
        <v>122</v>
      </c>
      <c r="F71" s="210" t="s">
        <v>139</v>
      </c>
      <c r="G71" s="210" t="s">
        <v>104</v>
      </c>
      <c r="H71" s="210" t="s">
        <v>142</v>
      </c>
      <c r="I71" s="210">
        <v>40201</v>
      </c>
    </row>
    <row r="72" spans="1:9">
      <c r="A72" s="210" t="s">
        <v>571</v>
      </c>
      <c r="B72" s="210" t="s">
        <v>104</v>
      </c>
      <c r="C72" s="210" t="s">
        <v>122</v>
      </c>
      <c r="D72" s="1"/>
      <c r="E72" s="210" t="s">
        <v>122</v>
      </c>
      <c r="F72" s="210" t="s">
        <v>571</v>
      </c>
      <c r="G72" s="210" t="s">
        <v>104</v>
      </c>
      <c r="H72" s="210" t="s">
        <v>143</v>
      </c>
      <c r="I72" s="210">
        <v>40202</v>
      </c>
    </row>
    <row r="73" spans="1:9">
      <c r="A73" s="210" t="s">
        <v>141</v>
      </c>
      <c r="B73" s="210" t="s">
        <v>104</v>
      </c>
      <c r="C73" s="210" t="s">
        <v>122</v>
      </c>
      <c r="D73" s="1"/>
      <c r="E73" s="210" t="s">
        <v>122</v>
      </c>
      <c r="F73" s="210" t="s">
        <v>141</v>
      </c>
      <c r="G73" s="210" t="s">
        <v>104</v>
      </c>
      <c r="H73" s="210" t="s">
        <v>145</v>
      </c>
      <c r="I73" s="210">
        <v>40203</v>
      </c>
    </row>
    <row r="74" spans="1:9">
      <c r="A74" s="210" t="s">
        <v>510</v>
      </c>
      <c r="B74" s="210" t="s">
        <v>104</v>
      </c>
      <c r="C74" s="210" t="s">
        <v>122</v>
      </c>
      <c r="D74" s="1"/>
      <c r="E74" s="210" t="s">
        <v>122</v>
      </c>
      <c r="F74" s="210" t="s">
        <v>510</v>
      </c>
      <c r="G74" s="210" t="s">
        <v>104</v>
      </c>
      <c r="H74" s="210" t="s">
        <v>147</v>
      </c>
      <c r="I74" s="210">
        <v>40301</v>
      </c>
    </row>
    <row r="75" spans="1:9">
      <c r="A75" s="210" t="s">
        <v>511</v>
      </c>
      <c r="B75" s="210" t="s">
        <v>104</v>
      </c>
      <c r="C75" s="210" t="s">
        <v>122</v>
      </c>
      <c r="D75" s="1"/>
      <c r="E75" s="210" t="s">
        <v>122</v>
      </c>
      <c r="F75" s="210" t="s">
        <v>511</v>
      </c>
      <c r="G75" s="210" t="s">
        <v>104</v>
      </c>
      <c r="H75" s="210" t="s">
        <v>149</v>
      </c>
      <c r="I75" s="210">
        <v>40302</v>
      </c>
    </row>
    <row r="76" spans="1:9">
      <c r="A76" s="210" t="s">
        <v>512</v>
      </c>
      <c r="B76" s="210" t="s">
        <v>104</v>
      </c>
      <c r="C76" s="210" t="s">
        <v>122</v>
      </c>
      <c r="D76" s="1"/>
      <c r="E76" s="210" t="s">
        <v>122</v>
      </c>
      <c r="F76" s="210" t="s">
        <v>512</v>
      </c>
      <c r="G76" s="210" t="s">
        <v>104</v>
      </c>
      <c r="H76" s="210" t="s">
        <v>151</v>
      </c>
      <c r="I76" s="210">
        <v>40303</v>
      </c>
    </row>
    <row r="77" spans="1:9">
      <c r="A77" s="210" t="s">
        <v>144</v>
      </c>
      <c r="B77" s="210" t="s">
        <v>104</v>
      </c>
      <c r="C77" s="210" t="s">
        <v>122</v>
      </c>
      <c r="D77" s="1"/>
      <c r="E77" s="210" t="s">
        <v>122</v>
      </c>
      <c r="F77" s="210" t="s">
        <v>144</v>
      </c>
      <c r="G77" s="210" t="s">
        <v>104</v>
      </c>
      <c r="H77" s="210" t="s">
        <v>153</v>
      </c>
      <c r="I77" s="210">
        <v>40401</v>
      </c>
    </row>
    <row r="78" spans="1:9">
      <c r="A78" s="210" t="s">
        <v>146</v>
      </c>
      <c r="B78" s="210" t="s">
        <v>104</v>
      </c>
      <c r="C78" s="210" t="s">
        <v>122</v>
      </c>
      <c r="D78" s="1"/>
      <c r="E78" s="210" t="s">
        <v>122</v>
      </c>
      <c r="F78" s="210" t="s">
        <v>146</v>
      </c>
      <c r="G78" s="210" t="s">
        <v>104</v>
      </c>
      <c r="H78" s="210" t="s">
        <v>155</v>
      </c>
      <c r="I78" s="210">
        <v>40402</v>
      </c>
    </row>
    <row r="79" spans="1:9">
      <c r="A79" s="210" t="s">
        <v>148</v>
      </c>
      <c r="B79" s="210" t="s">
        <v>104</v>
      </c>
      <c r="C79" s="210" t="s">
        <v>122</v>
      </c>
      <c r="D79" s="1"/>
      <c r="E79" s="210" t="s">
        <v>122</v>
      </c>
      <c r="F79" s="210" t="s">
        <v>148</v>
      </c>
      <c r="G79" s="210" t="s">
        <v>104</v>
      </c>
      <c r="H79" s="210" t="s">
        <v>157</v>
      </c>
      <c r="I79" s="210">
        <v>40403</v>
      </c>
    </row>
    <row r="80" spans="1:9">
      <c r="A80" s="210" t="s">
        <v>190</v>
      </c>
      <c r="B80" s="210" t="s">
        <v>104</v>
      </c>
      <c r="C80" s="210" t="s">
        <v>122</v>
      </c>
      <c r="D80" s="1"/>
      <c r="E80" s="210" t="s">
        <v>122</v>
      </c>
      <c r="F80" s="210" t="s">
        <v>190</v>
      </c>
      <c r="G80" s="210" t="s">
        <v>104</v>
      </c>
      <c r="H80" s="210" t="s">
        <v>159</v>
      </c>
      <c r="I80" s="210">
        <v>40404</v>
      </c>
    </row>
    <row r="81" spans="1:9">
      <c r="A81" s="210" t="s">
        <v>192</v>
      </c>
      <c r="B81" s="210" t="s">
        <v>104</v>
      </c>
      <c r="C81" s="210" t="s">
        <v>122</v>
      </c>
      <c r="D81" s="1"/>
      <c r="E81" s="210" t="s">
        <v>122</v>
      </c>
      <c r="F81" s="210" t="s">
        <v>192</v>
      </c>
      <c r="G81" s="210" t="s">
        <v>104</v>
      </c>
      <c r="H81" s="210" t="s">
        <v>161</v>
      </c>
      <c r="I81" s="210">
        <v>40405</v>
      </c>
    </row>
    <row r="82" spans="1:9">
      <c r="A82" s="210" t="s">
        <v>150</v>
      </c>
      <c r="B82" s="210" t="s">
        <v>104</v>
      </c>
      <c r="C82" s="210" t="s">
        <v>122</v>
      </c>
      <c r="D82" s="1"/>
      <c r="E82" s="210" t="s">
        <v>122</v>
      </c>
      <c r="F82" s="210" t="s">
        <v>150</v>
      </c>
      <c r="G82" s="210" t="s">
        <v>104</v>
      </c>
      <c r="H82" s="210" t="s">
        <v>163</v>
      </c>
      <c r="I82" s="210">
        <v>40406</v>
      </c>
    </row>
    <row r="83" spans="1:9">
      <c r="A83" s="210" t="s">
        <v>152</v>
      </c>
      <c r="B83" s="210" t="s">
        <v>104</v>
      </c>
      <c r="C83" s="210" t="s">
        <v>122</v>
      </c>
      <c r="D83" s="1"/>
      <c r="E83" s="210" t="s">
        <v>122</v>
      </c>
      <c r="F83" s="210" t="s">
        <v>152</v>
      </c>
      <c r="G83" s="210" t="s">
        <v>104</v>
      </c>
      <c r="H83" s="210" t="s">
        <v>165</v>
      </c>
      <c r="I83" s="210">
        <v>40407</v>
      </c>
    </row>
    <row r="84" spans="1:9">
      <c r="A84" s="210" t="s">
        <v>154</v>
      </c>
      <c r="B84" s="210" t="s">
        <v>104</v>
      </c>
      <c r="C84" s="210" t="s">
        <v>122</v>
      </c>
      <c r="D84" s="1"/>
      <c r="E84" s="210" t="s">
        <v>122</v>
      </c>
      <c r="F84" s="210" t="s">
        <v>154</v>
      </c>
      <c r="G84" s="210" t="s">
        <v>104</v>
      </c>
      <c r="H84" s="210" t="s">
        <v>167</v>
      </c>
      <c r="I84" s="210">
        <v>40408</v>
      </c>
    </row>
    <row r="85" spans="1:9">
      <c r="A85" s="210" t="s">
        <v>156</v>
      </c>
      <c r="B85" s="210" t="s">
        <v>104</v>
      </c>
      <c r="C85" s="210" t="s">
        <v>122</v>
      </c>
      <c r="D85" s="1"/>
      <c r="E85" s="210" t="s">
        <v>122</v>
      </c>
      <c r="F85" s="210" t="s">
        <v>156</v>
      </c>
      <c r="G85" s="210" t="s">
        <v>104</v>
      </c>
      <c r="H85" s="210" t="s">
        <v>169</v>
      </c>
      <c r="I85" s="210">
        <v>40409</v>
      </c>
    </row>
    <row r="86" spans="1:9">
      <c r="A86" s="210" t="s">
        <v>194</v>
      </c>
      <c r="B86" s="210" t="s">
        <v>104</v>
      </c>
      <c r="C86" s="210" t="s">
        <v>122</v>
      </c>
      <c r="D86" s="1"/>
      <c r="E86" s="210" t="s">
        <v>122</v>
      </c>
      <c r="F86" s="210" t="s">
        <v>194</v>
      </c>
      <c r="G86" s="210" t="s">
        <v>104</v>
      </c>
      <c r="H86" s="210" t="s">
        <v>171</v>
      </c>
      <c r="I86" s="210">
        <v>40410</v>
      </c>
    </row>
    <row r="87" spans="1:9">
      <c r="A87" s="210" t="s">
        <v>196</v>
      </c>
      <c r="B87" s="210" t="s">
        <v>104</v>
      </c>
      <c r="C87" s="210" t="s">
        <v>122</v>
      </c>
      <c r="D87" s="1"/>
      <c r="E87" s="210" t="s">
        <v>122</v>
      </c>
      <c r="F87" s="210" t="s">
        <v>196</v>
      </c>
      <c r="G87" s="210" t="s">
        <v>104</v>
      </c>
      <c r="H87" s="210" t="s">
        <v>173</v>
      </c>
      <c r="I87" s="210">
        <v>40411</v>
      </c>
    </row>
    <row r="88" spans="1:9">
      <c r="A88" s="210" t="s">
        <v>158</v>
      </c>
      <c r="B88" s="210" t="s">
        <v>104</v>
      </c>
      <c r="C88" s="210" t="s">
        <v>122</v>
      </c>
      <c r="D88" s="1"/>
      <c r="E88" s="210" t="s">
        <v>122</v>
      </c>
      <c r="F88" s="210" t="s">
        <v>158</v>
      </c>
      <c r="G88" s="210" t="s">
        <v>104</v>
      </c>
      <c r="H88" s="210" t="s">
        <v>175</v>
      </c>
      <c r="I88" s="210">
        <v>40412</v>
      </c>
    </row>
    <row r="89" spans="1:9">
      <c r="A89" s="210" t="s">
        <v>160</v>
      </c>
      <c r="B89" s="210" t="s">
        <v>104</v>
      </c>
      <c r="C89" s="210" t="s">
        <v>122</v>
      </c>
      <c r="D89" s="1"/>
      <c r="E89" s="210" t="s">
        <v>122</v>
      </c>
      <c r="F89" s="210" t="s">
        <v>160</v>
      </c>
      <c r="G89" s="210" t="s">
        <v>104</v>
      </c>
      <c r="H89" s="210" t="s">
        <v>177</v>
      </c>
      <c r="I89" s="210">
        <v>40413</v>
      </c>
    </row>
    <row r="90" spans="1:9">
      <c r="A90" s="210" t="s">
        <v>162</v>
      </c>
      <c r="B90" s="210" t="s">
        <v>104</v>
      </c>
      <c r="C90" s="210" t="s">
        <v>122</v>
      </c>
      <c r="D90" s="1"/>
      <c r="E90" s="210" t="s">
        <v>122</v>
      </c>
      <c r="F90" s="210" t="s">
        <v>162</v>
      </c>
      <c r="G90" s="210" t="s">
        <v>104</v>
      </c>
      <c r="H90" s="210" t="s">
        <v>179</v>
      </c>
      <c r="I90" s="210">
        <v>40414</v>
      </c>
    </row>
    <row r="91" spans="1:9">
      <c r="A91" s="210" t="s">
        <v>164</v>
      </c>
      <c r="B91" s="210" t="s">
        <v>104</v>
      </c>
      <c r="C91" s="210" t="s">
        <v>122</v>
      </c>
      <c r="D91" s="1"/>
      <c r="E91" s="210" t="s">
        <v>122</v>
      </c>
      <c r="F91" s="210" t="s">
        <v>164</v>
      </c>
      <c r="G91" s="210" t="s">
        <v>104</v>
      </c>
      <c r="H91" s="210" t="s">
        <v>181</v>
      </c>
      <c r="I91" s="210">
        <v>40415</v>
      </c>
    </row>
    <row r="92" spans="1:9">
      <c r="A92" s="210" t="s">
        <v>166</v>
      </c>
      <c r="B92" s="210" t="s">
        <v>104</v>
      </c>
      <c r="C92" s="210" t="s">
        <v>122</v>
      </c>
      <c r="D92" s="1"/>
      <c r="E92" s="210" t="s">
        <v>122</v>
      </c>
      <c r="F92" s="210" t="s">
        <v>166</v>
      </c>
      <c r="G92" s="210" t="s">
        <v>104</v>
      </c>
      <c r="H92" s="210" t="s">
        <v>183</v>
      </c>
      <c r="I92" s="210">
        <v>40416</v>
      </c>
    </row>
    <row r="93" spans="1:9">
      <c r="A93" s="210" t="s">
        <v>168</v>
      </c>
      <c r="B93" s="210" t="s">
        <v>104</v>
      </c>
      <c r="C93" s="210" t="s">
        <v>122</v>
      </c>
      <c r="D93" s="1"/>
      <c r="E93" s="210" t="s">
        <v>122</v>
      </c>
      <c r="F93" s="210" t="s">
        <v>168</v>
      </c>
      <c r="G93" s="210" t="s">
        <v>104</v>
      </c>
      <c r="H93" s="210" t="s">
        <v>185</v>
      </c>
      <c r="I93" s="210">
        <v>40417</v>
      </c>
    </row>
    <row r="94" spans="1:9">
      <c r="A94" s="210" t="s">
        <v>198</v>
      </c>
      <c r="B94" s="210" t="s">
        <v>104</v>
      </c>
      <c r="C94" s="210" t="s">
        <v>122</v>
      </c>
      <c r="D94" s="1"/>
      <c r="E94" s="210" t="s">
        <v>122</v>
      </c>
      <c r="F94" s="210" t="s">
        <v>198</v>
      </c>
      <c r="G94" s="210" t="s">
        <v>104</v>
      </c>
      <c r="H94" s="210" t="s">
        <v>187</v>
      </c>
      <c r="I94" s="210">
        <v>40418</v>
      </c>
    </row>
    <row r="95" spans="1:9">
      <c r="A95" s="210" t="s">
        <v>170</v>
      </c>
      <c r="B95" s="210" t="s">
        <v>104</v>
      </c>
      <c r="C95" s="210" t="s">
        <v>122</v>
      </c>
      <c r="D95" s="1"/>
      <c r="E95" s="210" t="s">
        <v>122</v>
      </c>
      <c r="F95" s="210" t="s">
        <v>170</v>
      </c>
      <c r="G95" s="210" t="s">
        <v>104</v>
      </c>
      <c r="H95" s="210" t="s">
        <v>189</v>
      </c>
      <c r="I95" s="210">
        <v>40419</v>
      </c>
    </row>
    <row r="96" spans="1:9">
      <c r="A96" s="210" t="s">
        <v>200</v>
      </c>
      <c r="B96" s="210" t="s">
        <v>104</v>
      </c>
      <c r="C96" s="210" t="s">
        <v>122</v>
      </c>
      <c r="D96" s="1"/>
      <c r="E96" s="210" t="s">
        <v>122</v>
      </c>
      <c r="F96" s="210" t="s">
        <v>200</v>
      </c>
      <c r="G96" s="210" t="s">
        <v>104</v>
      </c>
      <c r="H96" s="210" t="s">
        <v>191</v>
      </c>
      <c r="I96" s="210">
        <v>40420</v>
      </c>
    </row>
    <row r="97" spans="1:9">
      <c r="A97" s="210" t="s">
        <v>172</v>
      </c>
      <c r="B97" s="210" t="s">
        <v>104</v>
      </c>
      <c r="C97" s="210" t="s">
        <v>122</v>
      </c>
      <c r="D97" s="1"/>
      <c r="E97" s="210" t="s">
        <v>122</v>
      </c>
      <c r="F97" s="210" t="s">
        <v>172</v>
      </c>
      <c r="G97" s="210" t="s">
        <v>104</v>
      </c>
      <c r="H97" s="210" t="s">
        <v>193</v>
      </c>
      <c r="I97" s="210">
        <v>40421</v>
      </c>
    </row>
    <row r="98" spans="1:9">
      <c r="A98" s="210" t="s">
        <v>202</v>
      </c>
      <c r="B98" s="210" t="s">
        <v>104</v>
      </c>
      <c r="C98" s="210" t="s">
        <v>122</v>
      </c>
      <c r="D98" s="1"/>
      <c r="E98" s="210" t="s">
        <v>122</v>
      </c>
      <c r="F98" s="210" t="s">
        <v>202</v>
      </c>
      <c r="G98" s="210" t="s">
        <v>104</v>
      </c>
      <c r="H98" s="210" t="s">
        <v>195</v>
      </c>
      <c r="I98" s="210">
        <v>40422</v>
      </c>
    </row>
    <row r="99" spans="1:9">
      <c r="A99" s="210" t="s">
        <v>174</v>
      </c>
      <c r="B99" s="210" t="s">
        <v>104</v>
      </c>
      <c r="C99" s="210" t="s">
        <v>122</v>
      </c>
      <c r="D99" s="1"/>
      <c r="E99" s="210" t="s">
        <v>122</v>
      </c>
      <c r="F99" s="210" t="s">
        <v>174</v>
      </c>
      <c r="G99" s="210" t="s">
        <v>104</v>
      </c>
      <c r="H99" s="210" t="s">
        <v>197</v>
      </c>
      <c r="I99" s="210">
        <v>40423</v>
      </c>
    </row>
    <row r="100" spans="1:9">
      <c r="A100" s="210" t="s">
        <v>176</v>
      </c>
      <c r="B100" s="210" t="s">
        <v>104</v>
      </c>
      <c r="C100" s="210" t="s">
        <v>122</v>
      </c>
      <c r="D100" s="1"/>
      <c r="E100" s="210" t="s">
        <v>122</v>
      </c>
      <c r="F100" s="210" t="s">
        <v>176</v>
      </c>
      <c r="G100" s="210" t="s">
        <v>104</v>
      </c>
      <c r="H100" s="210" t="s">
        <v>199</v>
      </c>
      <c r="I100" s="210">
        <v>40424</v>
      </c>
    </row>
    <row r="101" spans="1:9">
      <c r="A101" s="210" t="s">
        <v>178</v>
      </c>
      <c r="B101" s="210" t="s">
        <v>104</v>
      </c>
      <c r="C101" s="210" t="s">
        <v>122</v>
      </c>
      <c r="D101" s="1"/>
      <c r="E101" s="210" t="s">
        <v>122</v>
      </c>
      <c r="F101" s="210" t="s">
        <v>178</v>
      </c>
      <c r="G101" s="210" t="s">
        <v>104</v>
      </c>
      <c r="H101" s="210" t="s">
        <v>201</v>
      </c>
      <c r="I101" s="210">
        <v>40425</v>
      </c>
    </row>
    <row r="102" spans="1:9">
      <c r="A102" s="210" t="s">
        <v>180</v>
      </c>
      <c r="B102" s="210" t="s">
        <v>104</v>
      </c>
      <c r="C102" s="210" t="s">
        <v>122</v>
      </c>
      <c r="D102" s="1"/>
      <c r="E102" s="210" t="s">
        <v>122</v>
      </c>
      <c r="F102" s="210" t="s">
        <v>180</v>
      </c>
      <c r="G102" s="210" t="s">
        <v>104</v>
      </c>
      <c r="H102" s="210" t="s">
        <v>203</v>
      </c>
      <c r="I102" s="210">
        <v>40426</v>
      </c>
    </row>
    <row r="103" spans="1:9">
      <c r="A103" s="210" t="s">
        <v>204</v>
      </c>
      <c r="B103" s="210" t="s">
        <v>104</v>
      </c>
      <c r="C103" s="210" t="s">
        <v>122</v>
      </c>
      <c r="D103" s="1"/>
      <c r="E103" s="210" t="s">
        <v>122</v>
      </c>
      <c r="F103" s="210" t="s">
        <v>204</v>
      </c>
      <c r="G103" s="210" t="s">
        <v>104</v>
      </c>
      <c r="H103" s="210" t="s">
        <v>205</v>
      </c>
      <c r="I103" s="210">
        <v>40427</v>
      </c>
    </row>
    <row r="104" spans="1:9">
      <c r="A104" s="210" t="s">
        <v>182</v>
      </c>
      <c r="B104" s="210" t="s">
        <v>104</v>
      </c>
      <c r="C104" s="210" t="s">
        <v>122</v>
      </c>
      <c r="D104" s="1"/>
      <c r="E104" s="210" t="s">
        <v>122</v>
      </c>
      <c r="F104" s="210" t="s">
        <v>182</v>
      </c>
      <c r="G104" s="210" t="s">
        <v>104</v>
      </c>
      <c r="H104" s="210" t="s">
        <v>207</v>
      </c>
      <c r="I104" s="210">
        <v>40428</v>
      </c>
    </row>
    <row r="105" spans="1:9">
      <c r="A105" s="210" t="s">
        <v>184</v>
      </c>
      <c r="B105" s="210" t="s">
        <v>104</v>
      </c>
      <c r="C105" s="210" t="s">
        <v>122</v>
      </c>
      <c r="D105" s="1"/>
      <c r="E105" s="210" t="s">
        <v>122</v>
      </c>
      <c r="F105" s="210" t="s">
        <v>184</v>
      </c>
      <c r="G105" s="210" t="s">
        <v>104</v>
      </c>
      <c r="H105" s="210" t="s">
        <v>209</v>
      </c>
      <c r="I105" s="210">
        <v>40429</v>
      </c>
    </row>
    <row r="106" spans="1:9">
      <c r="A106" s="210" t="s">
        <v>186</v>
      </c>
      <c r="B106" s="210" t="s">
        <v>104</v>
      </c>
      <c r="C106" s="210" t="s">
        <v>122</v>
      </c>
      <c r="D106" s="1"/>
      <c r="E106" s="210" t="s">
        <v>122</v>
      </c>
      <c r="F106" s="210" t="s">
        <v>186</v>
      </c>
      <c r="G106" s="210" t="s">
        <v>104</v>
      </c>
      <c r="H106" s="210" t="s">
        <v>211</v>
      </c>
      <c r="I106" s="210">
        <v>40430</v>
      </c>
    </row>
    <row r="107" spans="1:9">
      <c r="A107" s="210" t="s">
        <v>206</v>
      </c>
      <c r="B107" s="210" t="s">
        <v>104</v>
      </c>
      <c r="C107" s="210" t="s">
        <v>122</v>
      </c>
      <c r="D107" s="1"/>
      <c r="E107" s="210" t="s">
        <v>122</v>
      </c>
      <c r="F107" s="210" t="s">
        <v>206</v>
      </c>
      <c r="G107" s="210" t="s">
        <v>104</v>
      </c>
      <c r="H107" s="210" t="s">
        <v>213</v>
      </c>
      <c r="I107" s="210">
        <v>40431</v>
      </c>
    </row>
    <row r="108" spans="1:9">
      <c r="A108" s="210" t="s">
        <v>188</v>
      </c>
      <c r="B108" s="210" t="s">
        <v>104</v>
      </c>
      <c r="C108" s="210" t="s">
        <v>122</v>
      </c>
      <c r="D108" s="1"/>
      <c r="E108" s="210" t="s">
        <v>122</v>
      </c>
      <c r="F108" s="210" t="s">
        <v>188</v>
      </c>
      <c r="G108" s="210" t="s">
        <v>104</v>
      </c>
      <c r="H108" s="210" t="s">
        <v>215</v>
      </c>
      <c r="I108" s="210">
        <v>40432</v>
      </c>
    </row>
    <row r="109" spans="1:9">
      <c r="A109" s="210" t="s">
        <v>208</v>
      </c>
      <c r="B109" s="210" t="s">
        <v>104</v>
      </c>
      <c r="C109" s="210" t="s">
        <v>122</v>
      </c>
      <c r="D109" s="1"/>
      <c r="E109" s="210" t="s">
        <v>122</v>
      </c>
      <c r="F109" s="210" t="s">
        <v>208</v>
      </c>
      <c r="G109" s="210" t="s">
        <v>104</v>
      </c>
      <c r="H109" s="210" t="s">
        <v>217</v>
      </c>
      <c r="I109" s="210">
        <v>40433</v>
      </c>
    </row>
    <row r="110" spans="1:9">
      <c r="A110" s="210" t="s">
        <v>210</v>
      </c>
      <c r="B110" s="210" t="s">
        <v>104</v>
      </c>
      <c r="C110" s="210" t="s">
        <v>122</v>
      </c>
      <c r="D110" s="1"/>
      <c r="E110" s="210" t="s">
        <v>122</v>
      </c>
      <c r="F110" s="210" t="s">
        <v>210</v>
      </c>
      <c r="G110" s="210" t="s">
        <v>104</v>
      </c>
      <c r="H110" s="210" t="s">
        <v>221</v>
      </c>
      <c r="I110" s="210">
        <v>40434</v>
      </c>
    </row>
    <row r="111" spans="1:9">
      <c r="A111" s="210" t="s">
        <v>513</v>
      </c>
      <c r="B111" s="210" t="s">
        <v>104</v>
      </c>
      <c r="C111" s="210" t="s">
        <v>216</v>
      </c>
      <c r="D111" s="1"/>
      <c r="E111" s="210" t="s">
        <v>216</v>
      </c>
      <c r="F111" s="210" t="s">
        <v>513</v>
      </c>
      <c r="G111" s="210" t="s">
        <v>104</v>
      </c>
      <c r="H111" s="210" t="s">
        <v>223</v>
      </c>
      <c r="I111" s="210">
        <v>50301</v>
      </c>
    </row>
    <row r="112" spans="1:9">
      <c r="A112" s="210" t="s">
        <v>514</v>
      </c>
      <c r="B112" s="210" t="s">
        <v>104</v>
      </c>
      <c r="C112" s="210" t="s">
        <v>216</v>
      </c>
      <c r="D112" s="1"/>
      <c r="E112" s="210" t="s">
        <v>216</v>
      </c>
      <c r="F112" s="210" t="s">
        <v>514</v>
      </c>
      <c r="G112" s="210" t="s">
        <v>104</v>
      </c>
      <c r="H112" s="210" t="s">
        <v>225</v>
      </c>
      <c r="I112" s="210">
        <v>50302</v>
      </c>
    </row>
    <row r="113" spans="1:9">
      <c r="A113" s="210" t="s">
        <v>515</v>
      </c>
      <c r="B113" s="210" t="s">
        <v>104</v>
      </c>
      <c r="C113" s="210" t="s">
        <v>216</v>
      </c>
      <c r="D113" s="1"/>
      <c r="E113" s="210" t="s">
        <v>216</v>
      </c>
      <c r="F113" s="210" t="s">
        <v>515</v>
      </c>
      <c r="G113" s="210" t="s">
        <v>104</v>
      </c>
      <c r="H113" s="210" t="s">
        <v>227</v>
      </c>
      <c r="I113" s="210">
        <v>50303</v>
      </c>
    </row>
    <row r="114" spans="1:9">
      <c r="A114" s="210" t="s">
        <v>218</v>
      </c>
      <c r="B114" s="210" t="s">
        <v>219</v>
      </c>
      <c r="C114" s="210" t="s">
        <v>220</v>
      </c>
      <c r="D114" s="1"/>
      <c r="E114" s="210" t="s">
        <v>220</v>
      </c>
      <c r="F114" s="210" t="s">
        <v>218</v>
      </c>
      <c r="G114" s="210" t="s">
        <v>219</v>
      </c>
      <c r="H114" s="210" t="s">
        <v>229</v>
      </c>
      <c r="I114" s="210">
        <v>10801</v>
      </c>
    </row>
    <row r="115" spans="1:9">
      <c r="A115" s="210" t="s">
        <v>222</v>
      </c>
      <c r="B115" s="210" t="s">
        <v>219</v>
      </c>
      <c r="C115" s="210" t="s">
        <v>220</v>
      </c>
      <c r="D115" s="1"/>
      <c r="E115" s="210" t="s">
        <v>220</v>
      </c>
      <c r="F115" s="210" t="s">
        <v>222</v>
      </c>
      <c r="G115" s="210" t="s">
        <v>219</v>
      </c>
      <c r="H115" s="210" t="s">
        <v>231</v>
      </c>
      <c r="I115" s="210">
        <v>10802</v>
      </c>
    </row>
    <row r="116" spans="1:9">
      <c r="A116" s="210" t="s">
        <v>224</v>
      </c>
      <c r="B116" s="210" t="s">
        <v>219</v>
      </c>
      <c r="C116" s="210" t="s">
        <v>220</v>
      </c>
      <c r="D116" s="1"/>
      <c r="E116" s="210" t="s">
        <v>220</v>
      </c>
      <c r="F116" s="210" t="s">
        <v>224</v>
      </c>
      <c r="G116" s="210" t="s">
        <v>219</v>
      </c>
      <c r="H116" s="210" t="s">
        <v>233</v>
      </c>
      <c r="I116" s="210">
        <v>10803</v>
      </c>
    </row>
    <row r="117" spans="1:9">
      <c r="A117" s="210" t="s">
        <v>226</v>
      </c>
      <c r="B117" s="210" t="s">
        <v>219</v>
      </c>
      <c r="C117" s="210" t="s">
        <v>220</v>
      </c>
      <c r="D117" s="1"/>
      <c r="E117" s="210" t="s">
        <v>220</v>
      </c>
      <c r="F117" s="210" t="s">
        <v>226</v>
      </c>
      <c r="G117" s="210" t="s">
        <v>219</v>
      </c>
      <c r="H117" s="210" t="s">
        <v>237</v>
      </c>
      <c r="I117" s="210">
        <v>10804</v>
      </c>
    </row>
    <row r="118" spans="1:9">
      <c r="A118" s="210" t="s">
        <v>228</v>
      </c>
      <c r="B118" s="210" t="s">
        <v>219</v>
      </c>
      <c r="C118" s="210" t="s">
        <v>220</v>
      </c>
      <c r="D118" s="1"/>
      <c r="E118" s="210" t="s">
        <v>220</v>
      </c>
      <c r="F118" s="210" t="s">
        <v>228</v>
      </c>
      <c r="G118" s="210" t="s">
        <v>219</v>
      </c>
      <c r="H118" s="210" t="s">
        <v>239</v>
      </c>
      <c r="I118" s="210">
        <v>10805</v>
      </c>
    </row>
    <row r="119" spans="1:9">
      <c r="A119" s="210" t="s">
        <v>230</v>
      </c>
      <c r="B119" s="210" t="s">
        <v>219</v>
      </c>
      <c r="C119" s="210" t="s">
        <v>220</v>
      </c>
      <c r="D119" s="1"/>
      <c r="E119" s="210" t="s">
        <v>220</v>
      </c>
      <c r="F119" s="210" t="s">
        <v>230</v>
      </c>
      <c r="G119" s="210" t="s">
        <v>219</v>
      </c>
      <c r="H119" s="210" t="s">
        <v>241</v>
      </c>
      <c r="I119" s="210">
        <v>10806</v>
      </c>
    </row>
    <row r="120" spans="1:9">
      <c r="A120" s="210" t="s">
        <v>232</v>
      </c>
      <c r="B120" s="210" t="s">
        <v>219</v>
      </c>
      <c r="C120" s="210" t="s">
        <v>220</v>
      </c>
      <c r="D120" s="1"/>
      <c r="E120" s="210" t="s">
        <v>220</v>
      </c>
      <c r="F120" s="210" t="s">
        <v>232</v>
      </c>
      <c r="G120" s="210" t="s">
        <v>219</v>
      </c>
      <c r="H120" s="210" t="s">
        <v>243</v>
      </c>
      <c r="I120" s="210">
        <v>10807</v>
      </c>
    </row>
    <row r="121" spans="1:9">
      <c r="A121" s="210" t="s">
        <v>516</v>
      </c>
      <c r="B121" s="210" t="s">
        <v>219</v>
      </c>
      <c r="C121" s="210" t="s">
        <v>220</v>
      </c>
      <c r="D121" s="1"/>
      <c r="E121" s="210" t="s">
        <v>220</v>
      </c>
      <c r="F121" s="210" t="s">
        <v>516</v>
      </c>
      <c r="G121" s="210" t="s">
        <v>219</v>
      </c>
      <c r="H121" s="210" t="s">
        <v>245</v>
      </c>
      <c r="I121" s="210">
        <v>10808</v>
      </c>
    </row>
    <row r="122" spans="1:9">
      <c r="A122" s="210" t="s">
        <v>234</v>
      </c>
      <c r="B122" s="210" t="s">
        <v>235</v>
      </c>
      <c r="C122" s="210" t="s">
        <v>236</v>
      </c>
      <c r="D122" s="1"/>
      <c r="E122" s="210" t="s">
        <v>236</v>
      </c>
      <c r="F122" s="210" t="s">
        <v>234</v>
      </c>
      <c r="G122" s="210" t="s">
        <v>235</v>
      </c>
      <c r="H122" s="210" t="s">
        <v>247</v>
      </c>
      <c r="I122" s="210">
        <v>10901</v>
      </c>
    </row>
    <row r="123" spans="1:9">
      <c r="A123" s="210" t="s">
        <v>238</v>
      </c>
      <c r="B123" s="210" t="s">
        <v>235</v>
      </c>
      <c r="C123" s="210" t="s">
        <v>236</v>
      </c>
      <c r="D123" s="1"/>
      <c r="E123" s="210" t="s">
        <v>236</v>
      </c>
      <c r="F123" s="210" t="s">
        <v>238</v>
      </c>
      <c r="G123" s="210" t="s">
        <v>235</v>
      </c>
      <c r="H123" s="210" t="s">
        <v>249</v>
      </c>
      <c r="I123" s="210">
        <v>10902</v>
      </c>
    </row>
    <row r="124" spans="1:9">
      <c r="A124" s="210" t="s">
        <v>240</v>
      </c>
      <c r="B124" s="210" t="s">
        <v>235</v>
      </c>
      <c r="C124" s="210" t="s">
        <v>236</v>
      </c>
      <c r="D124" s="1"/>
      <c r="E124" s="210" t="s">
        <v>236</v>
      </c>
      <c r="F124" s="210" t="s">
        <v>240</v>
      </c>
      <c r="G124" s="210" t="s">
        <v>235</v>
      </c>
      <c r="H124" s="210" t="s">
        <v>252</v>
      </c>
      <c r="I124" s="210">
        <v>10903</v>
      </c>
    </row>
    <row r="125" spans="1:9">
      <c r="A125" s="210" t="s">
        <v>242</v>
      </c>
      <c r="B125" s="210" t="s">
        <v>235</v>
      </c>
      <c r="C125" s="210" t="s">
        <v>236</v>
      </c>
      <c r="D125" s="1"/>
      <c r="E125" s="210" t="s">
        <v>236</v>
      </c>
      <c r="F125" s="210" t="s">
        <v>242</v>
      </c>
      <c r="G125" s="210" t="s">
        <v>235</v>
      </c>
      <c r="H125" s="210" t="s">
        <v>254</v>
      </c>
      <c r="I125" s="210">
        <v>10904</v>
      </c>
    </row>
    <row r="126" spans="1:9">
      <c r="A126" s="210" t="s">
        <v>244</v>
      </c>
      <c r="B126" s="210" t="s">
        <v>235</v>
      </c>
      <c r="C126" s="210" t="s">
        <v>236</v>
      </c>
      <c r="D126" s="1"/>
      <c r="E126" s="210" t="s">
        <v>236</v>
      </c>
      <c r="F126" s="210" t="s">
        <v>244</v>
      </c>
      <c r="G126" s="210" t="s">
        <v>235</v>
      </c>
      <c r="H126" s="210" t="s">
        <v>256</v>
      </c>
      <c r="I126" s="210">
        <v>10905</v>
      </c>
    </row>
    <row r="127" spans="1:9">
      <c r="A127" s="210" t="s">
        <v>246</v>
      </c>
      <c r="B127" s="210" t="s">
        <v>235</v>
      </c>
      <c r="C127" s="210" t="s">
        <v>236</v>
      </c>
      <c r="D127" s="1"/>
      <c r="E127" s="210" t="s">
        <v>236</v>
      </c>
      <c r="F127" s="210" t="s">
        <v>246</v>
      </c>
      <c r="G127" s="210" t="s">
        <v>235</v>
      </c>
      <c r="H127" s="210" t="s">
        <v>257</v>
      </c>
      <c r="I127" s="210">
        <v>10906</v>
      </c>
    </row>
    <row r="128" spans="1:9">
      <c r="A128" s="210" t="s">
        <v>248</v>
      </c>
      <c r="B128" s="210" t="s">
        <v>235</v>
      </c>
      <c r="C128" s="210" t="s">
        <v>236</v>
      </c>
      <c r="D128" s="1"/>
      <c r="E128" s="210" t="s">
        <v>236</v>
      </c>
      <c r="F128" s="210" t="s">
        <v>248</v>
      </c>
      <c r="G128" s="210" t="s">
        <v>235</v>
      </c>
      <c r="H128" s="210" t="s">
        <v>258</v>
      </c>
      <c r="I128" s="210">
        <v>10907</v>
      </c>
    </row>
    <row r="129" spans="1:9">
      <c r="A129" s="210" t="s">
        <v>250</v>
      </c>
      <c r="B129" s="210" t="s">
        <v>235</v>
      </c>
      <c r="C129" s="210" t="s">
        <v>251</v>
      </c>
      <c r="D129" s="1"/>
      <c r="E129" s="210" t="s">
        <v>251</v>
      </c>
      <c r="F129" s="210" t="s">
        <v>250</v>
      </c>
      <c r="G129" s="210" t="s">
        <v>235</v>
      </c>
      <c r="H129" s="210" t="s">
        <v>260</v>
      </c>
      <c r="I129" s="210">
        <v>20401</v>
      </c>
    </row>
    <row r="130" spans="1:9">
      <c r="A130" s="210" t="s">
        <v>253</v>
      </c>
      <c r="B130" s="210" t="s">
        <v>235</v>
      </c>
      <c r="C130" s="210" t="s">
        <v>251</v>
      </c>
      <c r="D130" s="1"/>
      <c r="E130" s="210" t="s">
        <v>251</v>
      </c>
      <c r="F130" s="210" t="s">
        <v>253</v>
      </c>
      <c r="G130" s="210" t="s">
        <v>235</v>
      </c>
      <c r="H130" s="210" t="s">
        <v>262</v>
      </c>
      <c r="I130" s="210">
        <v>20402</v>
      </c>
    </row>
    <row r="131" spans="1:9">
      <c r="A131" s="210" t="s">
        <v>255</v>
      </c>
      <c r="B131" s="210" t="s">
        <v>235</v>
      </c>
      <c r="C131" s="210" t="s">
        <v>251</v>
      </c>
      <c r="D131" s="1"/>
      <c r="E131" s="210" t="s">
        <v>251</v>
      </c>
      <c r="F131" s="210" t="s">
        <v>255</v>
      </c>
      <c r="G131" s="210" t="s">
        <v>235</v>
      </c>
      <c r="H131" s="210" t="s">
        <v>264</v>
      </c>
      <c r="I131" s="210">
        <v>20403</v>
      </c>
    </row>
    <row r="132" spans="1:9">
      <c r="A132" s="210" t="s">
        <v>517</v>
      </c>
      <c r="B132" s="210" t="s">
        <v>235</v>
      </c>
      <c r="C132" s="210" t="s">
        <v>251</v>
      </c>
      <c r="D132" s="1"/>
      <c r="E132" s="210" t="s">
        <v>251</v>
      </c>
      <c r="F132" s="210" t="s">
        <v>517</v>
      </c>
      <c r="G132" s="210" t="s">
        <v>235</v>
      </c>
      <c r="H132" s="210" t="s">
        <v>266</v>
      </c>
      <c r="I132" s="210">
        <v>20405</v>
      </c>
    </row>
    <row r="133" spans="1:9">
      <c r="A133" s="210" t="s">
        <v>518</v>
      </c>
      <c r="B133" s="210" t="s">
        <v>235</v>
      </c>
      <c r="C133" s="210" t="s">
        <v>251</v>
      </c>
      <c r="D133" s="1"/>
      <c r="E133" s="210" t="s">
        <v>251</v>
      </c>
      <c r="F133" s="210" t="s">
        <v>518</v>
      </c>
      <c r="G133" s="210" t="s">
        <v>235</v>
      </c>
      <c r="H133" s="210" t="s">
        <v>268</v>
      </c>
      <c r="I133" s="210">
        <v>20406</v>
      </c>
    </row>
    <row r="134" spans="1:9">
      <c r="A134" s="210" t="s">
        <v>259</v>
      </c>
      <c r="B134" s="210" t="s">
        <v>235</v>
      </c>
      <c r="C134" s="210" t="s">
        <v>251</v>
      </c>
      <c r="D134" s="1"/>
      <c r="E134" s="210" t="s">
        <v>251</v>
      </c>
      <c r="F134" s="210" t="s">
        <v>259</v>
      </c>
      <c r="G134" s="210" t="s">
        <v>235</v>
      </c>
      <c r="H134" s="210" t="s">
        <v>269</v>
      </c>
      <c r="I134" s="210">
        <v>20407</v>
      </c>
    </row>
    <row r="135" spans="1:9">
      <c r="A135" s="210" t="s">
        <v>519</v>
      </c>
      <c r="B135" s="210" t="s">
        <v>235</v>
      </c>
      <c r="C135" s="210" t="s">
        <v>251</v>
      </c>
      <c r="D135" s="1"/>
      <c r="E135" s="210" t="s">
        <v>251</v>
      </c>
      <c r="F135" s="210" t="s">
        <v>519</v>
      </c>
      <c r="G135" s="210" t="s">
        <v>235</v>
      </c>
      <c r="H135" s="210" t="s">
        <v>271</v>
      </c>
      <c r="I135" s="210">
        <v>20408</v>
      </c>
    </row>
    <row r="136" spans="1:9">
      <c r="A136" s="210" t="s">
        <v>520</v>
      </c>
      <c r="B136" s="210" t="s">
        <v>235</v>
      </c>
      <c r="C136" s="210" t="s">
        <v>261</v>
      </c>
      <c r="D136" s="1"/>
      <c r="E136" s="210" t="s">
        <v>261</v>
      </c>
      <c r="F136" s="210" t="s">
        <v>520</v>
      </c>
      <c r="G136" s="210" t="s">
        <v>235</v>
      </c>
      <c r="H136" s="210" t="s">
        <v>273</v>
      </c>
      <c r="I136" s="210">
        <v>50201</v>
      </c>
    </row>
    <row r="137" spans="1:9">
      <c r="A137" s="210" t="s">
        <v>263</v>
      </c>
      <c r="B137" s="210" t="s">
        <v>235</v>
      </c>
      <c r="C137" s="210" t="s">
        <v>261</v>
      </c>
      <c r="D137" s="1"/>
      <c r="E137" s="210" t="s">
        <v>261</v>
      </c>
      <c r="F137" s="210" t="s">
        <v>263</v>
      </c>
      <c r="G137" s="210" t="s">
        <v>235</v>
      </c>
      <c r="H137" s="210" t="s">
        <v>275</v>
      </c>
      <c r="I137" s="210">
        <v>50202</v>
      </c>
    </row>
    <row r="138" spans="1:9">
      <c r="A138" s="210" t="s">
        <v>265</v>
      </c>
      <c r="B138" s="210" t="s">
        <v>235</v>
      </c>
      <c r="C138" s="210" t="s">
        <v>261</v>
      </c>
      <c r="D138" s="1"/>
      <c r="E138" s="210" t="s">
        <v>261</v>
      </c>
      <c r="F138" s="210" t="s">
        <v>265</v>
      </c>
      <c r="G138" s="210" t="s">
        <v>235</v>
      </c>
      <c r="H138" s="210" t="s">
        <v>277</v>
      </c>
      <c r="I138" s="210">
        <v>50203</v>
      </c>
    </row>
    <row r="139" spans="1:9">
      <c r="A139" s="210" t="s">
        <v>267</v>
      </c>
      <c r="B139" s="210" t="s">
        <v>235</v>
      </c>
      <c r="C139" s="210" t="s">
        <v>261</v>
      </c>
      <c r="D139" s="1"/>
      <c r="E139" s="210" t="s">
        <v>261</v>
      </c>
      <c r="F139" s="210" t="s">
        <v>267</v>
      </c>
      <c r="G139" s="210" t="s">
        <v>235</v>
      </c>
      <c r="H139" s="210" t="s">
        <v>279</v>
      </c>
      <c r="I139" s="210">
        <v>50204</v>
      </c>
    </row>
    <row r="140" spans="1:9">
      <c r="A140" s="210" t="s">
        <v>521</v>
      </c>
      <c r="B140" s="210" t="s">
        <v>235</v>
      </c>
      <c r="C140" s="210" t="s">
        <v>261</v>
      </c>
      <c r="D140" s="1"/>
      <c r="E140" s="210" t="s">
        <v>261</v>
      </c>
      <c r="F140" s="210" t="s">
        <v>521</v>
      </c>
      <c r="G140" s="210" t="s">
        <v>235</v>
      </c>
      <c r="H140" s="210" t="s">
        <v>282</v>
      </c>
      <c r="I140" s="210">
        <v>50205</v>
      </c>
    </row>
    <row r="141" spans="1:9">
      <c r="A141" s="210" t="s">
        <v>270</v>
      </c>
      <c r="B141" s="210" t="s">
        <v>235</v>
      </c>
      <c r="C141" s="210" t="s">
        <v>261</v>
      </c>
      <c r="D141" s="1"/>
      <c r="E141" s="210" t="s">
        <v>261</v>
      </c>
      <c r="F141" s="210" t="s">
        <v>270</v>
      </c>
      <c r="G141" s="210" t="s">
        <v>235</v>
      </c>
      <c r="H141" s="210" t="s">
        <v>284</v>
      </c>
      <c r="I141" s="210">
        <v>50206</v>
      </c>
    </row>
    <row r="142" spans="1:9">
      <c r="A142" s="210" t="s">
        <v>272</v>
      </c>
      <c r="B142" s="210" t="s">
        <v>235</v>
      </c>
      <c r="C142" s="210" t="s">
        <v>261</v>
      </c>
      <c r="D142" s="1"/>
      <c r="E142" s="210" t="s">
        <v>261</v>
      </c>
      <c r="F142" s="210" t="s">
        <v>272</v>
      </c>
      <c r="G142" s="210" t="s">
        <v>235</v>
      </c>
      <c r="H142" s="210" t="s">
        <v>286</v>
      </c>
      <c r="I142" s="210">
        <v>50207</v>
      </c>
    </row>
    <row r="143" spans="1:9">
      <c r="A143" s="210" t="s">
        <v>274</v>
      </c>
      <c r="B143" s="210" t="s">
        <v>235</v>
      </c>
      <c r="C143" s="210" t="s">
        <v>261</v>
      </c>
      <c r="D143" s="1"/>
      <c r="E143" s="210" t="s">
        <v>261</v>
      </c>
      <c r="F143" s="210" t="s">
        <v>274</v>
      </c>
      <c r="G143" s="210" t="s">
        <v>235</v>
      </c>
      <c r="H143" s="210" t="s">
        <v>288</v>
      </c>
      <c r="I143" s="210">
        <v>50208</v>
      </c>
    </row>
    <row r="144" spans="1:9">
      <c r="A144" s="210" t="s">
        <v>276</v>
      </c>
      <c r="B144" s="210" t="s">
        <v>235</v>
      </c>
      <c r="C144" s="210" t="s">
        <v>261</v>
      </c>
      <c r="D144" s="1"/>
      <c r="E144" s="210" t="s">
        <v>261</v>
      </c>
      <c r="F144" s="210" t="s">
        <v>276</v>
      </c>
      <c r="G144" s="210" t="s">
        <v>235</v>
      </c>
      <c r="H144" s="210" t="s">
        <v>290</v>
      </c>
      <c r="I144" s="210">
        <v>50209</v>
      </c>
    </row>
    <row r="145" spans="1:9">
      <c r="A145" s="210" t="s">
        <v>278</v>
      </c>
      <c r="B145" s="210" t="s">
        <v>235</v>
      </c>
      <c r="C145" s="210" t="s">
        <v>261</v>
      </c>
      <c r="D145" s="1"/>
      <c r="E145" s="210" t="s">
        <v>261</v>
      </c>
      <c r="F145" s="210" t="s">
        <v>278</v>
      </c>
      <c r="G145" s="210" t="s">
        <v>235</v>
      </c>
      <c r="H145" s="210" t="s">
        <v>292</v>
      </c>
      <c r="I145" s="210">
        <v>50210</v>
      </c>
    </row>
    <row r="146" spans="1:9">
      <c r="A146" s="210" t="s">
        <v>522</v>
      </c>
      <c r="B146" s="210" t="s">
        <v>280</v>
      </c>
      <c r="C146" s="210" t="s">
        <v>281</v>
      </c>
      <c r="D146" s="1"/>
      <c r="E146" s="210" t="s">
        <v>281</v>
      </c>
      <c r="F146" s="210" t="s">
        <v>522</v>
      </c>
      <c r="G146" s="210" t="s">
        <v>280</v>
      </c>
      <c r="H146" s="210" t="s">
        <v>294</v>
      </c>
      <c r="I146" s="210">
        <v>11001</v>
      </c>
    </row>
    <row r="147" spans="1:9">
      <c r="A147" s="210" t="s">
        <v>283</v>
      </c>
      <c r="B147" s="210" t="s">
        <v>280</v>
      </c>
      <c r="C147" s="210" t="s">
        <v>281</v>
      </c>
      <c r="D147" s="1"/>
      <c r="E147" s="210" t="s">
        <v>281</v>
      </c>
      <c r="F147" s="210" t="s">
        <v>283</v>
      </c>
      <c r="G147" s="210" t="s">
        <v>280</v>
      </c>
      <c r="H147" s="210" t="s">
        <v>297</v>
      </c>
      <c r="I147" s="210">
        <v>11001</v>
      </c>
    </row>
    <row r="148" spans="1:9">
      <c r="A148" s="210" t="s">
        <v>285</v>
      </c>
      <c r="B148" s="210" t="s">
        <v>280</v>
      </c>
      <c r="C148" s="210" t="s">
        <v>281</v>
      </c>
      <c r="D148" s="1"/>
      <c r="E148" s="210" t="s">
        <v>281</v>
      </c>
      <c r="F148" s="210" t="s">
        <v>285</v>
      </c>
      <c r="G148" s="210" t="s">
        <v>280</v>
      </c>
      <c r="H148" s="210" t="s">
        <v>299</v>
      </c>
      <c r="I148" s="210">
        <v>11001</v>
      </c>
    </row>
    <row r="149" spans="1:9">
      <c r="A149" s="210" t="s">
        <v>287</v>
      </c>
      <c r="B149" s="210" t="s">
        <v>280</v>
      </c>
      <c r="C149" s="210" t="s">
        <v>281</v>
      </c>
      <c r="D149" s="1"/>
      <c r="E149" s="210" t="s">
        <v>281</v>
      </c>
      <c r="F149" s="210" t="s">
        <v>287</v>
      </c>
      <c r="G149" s="210" t="s">
        <v>280</v>
      </c>
      <c r="H149" s="210" t="s">
        <v>301</v>
      </c>
      <c r="I149" s="210">
        <v>11001</v>
      </c>
    </row>
    <row r="150" spans="1:9">
      <c r="A150" s="210" t="s">
        <v>289</v>
      </c>
      <c r="B150" s="210" t="s">
        <v>280</v>
      </c>
      <c r="C150" s="210" t="s">
        <v>281</v>
      </c>
      <c r="D150" s="1"/>
      <c r="E150" s="210" t="s">
        <v>281</v>
      </c>
      <c r="F150" s="210" t="s">
        <v>289</v>
      </c>
      <c r="G150" s="210" t="s">
        <v>280</v>
      </c>
      <c r="H150" s="210" t="s">
        <v>302</v>
      </c>
      <c r="I150" s="210">
        <v>11001</v>
      </c>
    </row>
    <row r="151" spans="1:9">
      <c r="A151" s="210" t="s">
        <v>523</v>
      </c>
      <c r="B151" s="210" t="s">
        <v>280</v>
      </c>
      <c r="C151" s="210" t="s">
        <v>281</v>
      </c>
      <c r="D151" s="1"/>
      <c r="E151" s="210" t="s">
        <v>281</v>
      </c>
      <c r="F151" s="210" t="s">
        <v>523</v>
      </c>
      <c r="G151" s="210" t="s">
        <v>280</v>
      </c>
      <c r="H151" s="210" t="s">
        <v>303</v>
      </c>
      <c r="I151" s="210">
        <v>11001</v>
      </c>
    </row>
    <row r="152" spans="1:9">
      <c r="A152" s="210" t="s">
        <v>291</v>
      </c>
      <c r="B152" s="210" t="s">
        <v>280</v>
      </c>
      <c r="C152" s="210" t="s">
        <v>281</v>
      </c>
      <c r="D152" s="1"/>
      <c r="E152" s="210" t="s">
        <v>281</v>
      </c>
      <c r="F152" s="210" t="s">
        <v>291</v>
      </c>
      <c r="G152" s="210" t="s">
        <v>280</v>
      </c>
      <c r="H152" s="210" t="s">
        <v>305</v>
      </c>
      <c r="I152" s="210">
        <v>11001</v>
      </c>
    </row>
    <row r="153" spans="1:9">
      <c r="A153" s="210" t="s">
        <v>293</v>
      </c>
      <c r="B153" s="210" t="s">
        <v>280</v>
      </c>
      <c r="C153" s="210" t="s">
        <v>281</v>
      </c>
      <c r="D153" s="1"/>
      <c r="E153" s="210" t="s">
        <v>281</v>
      </c>
      <c r="F153" s="210" t="s">
        <v>293</v>
      </c>
      <c r="G153" s="210" t="s">
        <v>280</v>
      </c>
      <c r="H153" s="210" t="s">
        <v>309</v>
      </c>
      <c r="I153" s="210">
        <v>11001</v>
      </c>
    </row>
    <row r="154" spans="1:9">
      <c r="A154" s="210" t="s">
        <v>295</v>
      </c>
      <c r="B154" s="210" t="s">
        <v>280</v>
      </c>
      <c r="C154" s="210" t="s">
        <v>296</v>
      </c>
      <c r="D154" s="1"/>
      <c r="E154" s="210" t="s">
        <v>296</v>
      </c>
      <c r="F154" s="210" t="s">
        <v>295</v>
      </c>
      <c r="G154" s="210" t="s">
        <v>280</v>
      </c>
      <c r="H154" s="210" t="s">
        <v>311</v>
      </c>
      <c r="I154" s="210">
        <v>11001</v>
      </c>
    </row>
    <row r="155" spans="1:9">
      <c r="A155" s="210" t="s">
        <v>298</v>
      </c>
      <c r="B155" s="210" t="s">
        <v>280</v>
      </c>
      <c r="C155" s="210" t="s">
        <v>296</v>
      </c>
      <c r="D155" s="1"/>
      <c r="E155" s="210" t="s">
        <v>296</v>
      </c>
      <c r="F155" s="210" t="s">
        <v>298</v>
      </c>
      <c r="G155" s="210" t="s">
        <v>280</v>
      </c>
      <c r="H155" s="210" t="s">
        <v>313</v>
      </c>
      <c r="I155" s="210">
        <v>11001</v>
      </c>
    </row>
    <row r="156" spans="1:9">
      <c r="A156" s="210" t="s">
        <v>572</v>
      </c>
      <c r="B156" s="210" t="s">
        <v>280</v>
      </c>
      <c r="C156" s="210" t="s">
        <v>300</v>
      </c>
      <c r="D156" s="1"/>
      <c r="E156" s="210" t="s">
        <v>300</v>
      </c>
      <c r="F156" s="210" t="s">
        <v>572</v>
      </c>
      <c r="G156" s="210" t="s">
        <v>280</v>
      </c>
      <c r="H156" s="210" t="s">
        <v>316</v>
      </c>
      <c r="I156" s="210">
        <v>50401</v>
      </c>
    </row>
    <row r="157" spans="1:9">
      <c r="A157" s="210" t="s">
        <v>573</v>
      </c>
      <c r="B157" s="210" t="s">
        <v>280</v>
      </c>
      <c r="C157" s="210" t="s">
        <v>300</v>
      </c>
      <c r="D157" s="1"/>
      <c r="E157" s="210" t="s">
        <v>300</v>
      </c>
      <c r="F157" s="210" t="s">
        <v>573</v>
      </c>
      <c r="G157" s="210" t="s">
        <v>280</v>
      </c>
      <c r="H157" s="210" t="s">
        <v>318</v>
      </c>
      <c r="I157" s="210">
        <v>50402</v>
      </c>
    </row>
    <row r="158" spans="1:9">
      <c r="A158" s="210" t="s">
        <v>574</v>
      </c>
      <c r="B158" s="210" t="s">
        <v>280</v>
      </c>
      <c r="C158" s="210" t="s">
        <v>300</v>
      </c>
      <c r="D158" s="1"/>
      <c r="E158" s="210" t="s">
        <v>300</v>
      </c>
      <c r="F158" s="210" t="s">
        <v>574</v>
      </c>
      <c r="G158" s="210" t="s">
        <v>280</v>
      </c>
      <c r="H158" s="210" t="s">
        <v>320</v>
      </c>
      <c r="I158" s="210">
        <v>50403</v>
      </c>
    </row>
    <row r="159" spans="1:9">
      <c r="A159" s="3" t="s">
        <v>304</v>
      </c>
      <c r="B159" s="3" t="s">
        <v>280</v>
      </c>
      <c r="C159" s="3" t="s">
        <v>300</v>
      </c>
      <c r="D159" s="1"/>
      <c r="E159" s="3" t="s">
        <v>300</v>
      </c>
      <c r="F159" s="3" t="s">
        <v>304</v>
      </c>
      <c r="G159" s="3" t="s">
        <v>280</v>
      </c>
      <c r="H159" s="3" t="s">
        <v>322</v>
      </c>
      <c r="I159" s="3">
        <v>50406</v>
      </c>
    </row>
    <row r="160" spans="1:9">
      <c r="A160" s="210" t="s">
        <v>306</v>
      </c>
      <c r="B160" s="210" t="s">
        <v>307</v>
      </c>
      <c r="C160" s="210" t="s">
        <v>308</v>
      </c>
      <c r="D160" s="1"/>
      <c r="E160" s="210" t="s">
        <v>308</v>
      </c>
      <c r="F160" s="210" t="s">
        <v>306</v>
      </c>
      <c r="G160" s="210" t="s">
        <v>307</v>
      </c>
      <c r="H160" s="210" t="s">
        <v>324</v>
      </c>
      <c r="I160" s="210">
        <v>11301</v>
      </c>
    </row>
    <row r="161" spans="1:9">
      <c r="A161" s="210" t="s">
        <v>306</v>
      </c>
      <c r="B161" s="210" t="s">
        <v>307</v>
      </c>
      <c r="C161" s="210" t="s">
        <v>308</v>
      </c>
      <c r="D161" s="1"/>
      <c r="E161" s="210" t="s">
        <v>308</v>
      </c>
      <c r="F161" s="210" t="s">
        <v>306</v>
      </c>
      <c r="G161" s="210" t="s">
        <v>307</v>
      </c>
      <c r="H161" s="210" t="s">
        <v>326</v>
      </c>
      <c r="I161" s="210">
        <v>11301</v>
      </c>
    </row>
    <row r="162" spans="1:9">
      <c r="A162" s="210" t="s">
        <v>310</v>
      </c>
      <c r="B162" s="210" t="s">
        <v>307</v>
      </c>
      <c r="C162" s="210" t="s">
        <v>308</v>
      </c>
      <c r="D162" s="1"/>
      <c r="E162" s="210" t="s">
        <v>308</v>
      </c>
      <c r="F162" s="210" t="s">
        <v>310</v>
      </c>
      <c r="G162" s="210" t="s">
        <v>307</v>
      </c>
      <c r="H162" s="210" t="s">
        <v>328</v>
      </c>
      <c r="I162" s="210">
        <v>11302</v>
      </c>
    </row>
    <row r="163" spans="1:9">
      <c r="A163" s="210" t="s">
        <v>312</v>
      </c>
      <c r="B163" s="210" t="s">
        <v>307</v>
      </c>
      <c r="C163" s="210" t="s">
        <v>308</v>
      </c>
      <c r="D163" s="1"/>
      <c r="E163" s="210" t="s">
        <v>308</v>
      </c>
      <c r="F163" s="210" t="s">
        <v>312</v>
      </c>
      <c r="G163" s="210" t="s">
        <v>307</v>
      </c>
      <c r="H163" s="210" t="s">
        <v>330</v>
      </c>
      <c r="I163" s="210">
        <v>11303</v>
      </c>
    </row>
    <row r="164" spans="1:9">
      <c r="A164" s="210" t="s">
        <v>314</v>
      </c>
      <c r="B164" s="210" t="s">
        <v>307</v>
      </c>
      <c r="C164" s="210" t="s">
        <v>315</v>
      </c>
      <c r="D164" s="1"/>
      <c r="E164" s="210" t="s">
        <v>315</v>
      </c>
      <c r="F164" s="210" t="s">
        <v>314</v>
      </c>
      <c r="G164" s="210" t="s">
        <v>307</v>
      </c>
      <c r="H164" s="210" t="s">
        <v>331</v>
      </c>
      <c r="I164" s="210">
        <v>20501</v>
      </c>
    </row>
    <row r="165" spans="1:9">
      <c r="A165" s="210" t="s">
        <v>317</v>
      </c>
      <c r="B165" s="210" t="s">
        <v>307</v>
      </c>
      <c r="C165" s="210" t="s">
        <v>315</v>
      </c>
      <c r="D165" s="1"/>
      <c r="E165" s="210" t="s">
        <v>315</v>
      </c>
      <c r="F165" s="210" t="s">
        <v>317</v>
      </c>
      <c r="G165" s="210" t="s">
        <v>307</v>
      </c>
      <c r="H165" s="210" t="s">
        <v>334</v>
      </c>
      <c r="I165" s="210">
        <v>20502</v>
      </c>
    </row>
    <row r="166" spans="1:9">
      <c r="A166" s="210" t="s">
        <v>319</v>
      </c>
      <c r="B166" s="210" t="s">
        <v>307</v>
      </c>
      <c r="C166" s="210" t="s">
        <v>315</v>
      </c>
      <c r="D166" s="1"/>
      <c r="E166" s="210" t="s">
        <v>315</v>
      </c>
      <c r="F166" s="210" t="s">
        <v>319</v>
      </c>
      <c r="G166" s="210" t="s">
        <v>307</v>
      </c>
      <c r="H166" s="210" t="s">
        <v>336</v>
      </c>
      <c r="I166" s="210">
        <v>20503</v>
      </c>
    </row>
    <row r="167" spans="1:9">
      <c r="A167" s="210" t="s">
        <v>321</v>
      </c>
      <c r="B167" s="210" t="s">
        <v>307</v>
      </c>
      <c r="C167" s="210" t="s">
        <v>315</v>
      </c>
      <c r="D167" s="1"/>
      <c r="E167" s="210" t="s">
        <v>315</v>
      </c>
      <c r="F167" s="210" t="s">
        <v>321</v>
      </c>
      <c r="G167" s="210" t="s">
        <v>307</v>
      </c>
      <c r="H167" s="210" t="s">
        <v>338</v>
      </c>
      <c r="I167" s="210">
        <v>20504</v>
      </c>
    </row>
    <row r="168" spans="1:9">
      <c r="A168" s="210" t="s">
        <v>323</v>
      </c>
      <c r="B168" s="210" t="s">
        <v>307</v>
      </c>
      <c r="C168" s="210" t="s">
        <v>315</v>
      </c>
      <c r="D168" s="1"/>
      <c r="E168" s="210" t="s">
        <v>315</v>
      </c>
      <c r="F168" s="210" t="s">
        <v>323</v>
      </c>
      <c r="G168" s="210" t="s">
        <v>307</v>
      </c>
      <c r="H168" s="210" t="s">
        <v>340</v>
      </c>
      <c r="I168" s="210">
        <v>20505</v>
      </c>
    </row>
    <row r="169" spans="1:9">
      <c r="A169" s="210" t="s">
        <v>575</v>
      </c>
      <c r="B169" s="210" t="s">
        <v>307</v>
      </c>
      <c r="C169" s="210" t="s">
        <v>325</v>
      </c>
      <c r="D169" s="1"/>
      <c r="E169" s="210" t="s">
        <v>325</v>
      </c>
      <c r="F169" s="210" t="s">
        <v>575</v>
      </c>
      <c r="G169" s="210" t="s">
        <v>307</v>
      </c>
      <c r="H169" s="210" t="s">
        <v>341</v>
      </c>
      <c r="I169" s="210">
        <v>20601</v>
      </c>
    </row>
    <row r="170" spans="1:9">
      <c r="A170" s="210" t="s">
        <v>327</v>
      </c>
      <c r="B170" s="210" t="s">
        <v>307</v>
      </c>
      <c r="C170" s="210" t="s">
        <v>325</v>
      </c>
      <c r="D170" s="1"/>
      <c r="E170" s="210" t="s">
        <v>325</v>
      </c>
      <c r="F170" s="210" t="s">
        <v>327</v>
      </c>
      <c r="G170" s="210" t="s">
        <v>307</v>
      </c>
      <c r="H170" s="210" t="s">
        <v>345</v>
      </c>
      <c r="I170" s="210">
        <v>20602</v>
      </c>
    </row>
    <row r="171" spans="1:9">
      <c r="A171" s="210" t="s">
        <v>576</v>
      </c>
      <c r="B171" s="210" t="s">
        <v>307</v>
      </c>
      <c r="C171" s="210" t="s">
        <v>325</v>
      </c>
      <c r="D171" s="1"/>
      <c r="E171" s="210" t="s">
        <v>325</v>
      </c>
      <c r="F171" s="210" t="s">
        <v>576</v>
      </c>
      <c r="G171" s="210" t="s">
        <v>307</v>
      </c>
      <c r="H171" s="210" t="s">
        <v>347</v>
      </c>
      <c r="I171" s="210">
        <v>20603</v>
      </c>
    </row>
    <row r="172" spans="1:9">
      <c r="A172" s="210" t="s">
        <v>329</v>
      </c>
      <c r="B172" s="210" t="s">
        <v>307</v>
      </c>
      <c r="C172" s="210" t="s">
        <v>325</v>
      </c>
      <c r="D172" s="1"/>
      <c r="E172" s="210" t="s">
        <v>325</v>
      </c>
      <c r="F172" s="210" t="s">
        <v>329</v>
      </c>
      <c r="G172" s="210" t="s">
        <v>307</v>
      </c>
      <c r="H172" s="210" t="s">
        <v>349</v>
      </c>
      <c r="I172" s="210">
        <v>20604</v>
      </c>
    </row>
    <row r="173" spans="1:9">
      <c r="A173" s="210" t="s">
        <v>332</v>
      </c>
      <c r="B173" s="210" t="s">
        <v>307</v>
      </c>
      <c r="C173" s="210" t="s">
        <v>333</v>
      </c>
      <c r="D173" s="1"/>
      <c r="E173" s="210" t="s">
        <v>333</v>
      </c>
      <c r="F173" s="210" t="s">
        <v>332</v>
      </c>
      <c r="G173" s="210" t="s">
        <v>307</v>
      </c>
      <c r="H173" s="210" t="s">
        <v>351</v>
      </c>
      <c r="I173" s="210">
        <v>50701</v>
      </c>
    </row>
    <row r="174" spans="1:9">
      <c r="A174" s="210" t="s">
        <v>335</v>
      </c>
      <c r="B174" s="210" t="s">
        <v>307</v>
      </c>
      <c r="C174" s="210" t="s">
        <v>333</v>
      </c>
      <c r="D174" s="1"/>
      <c r="E174" s="210" t="s">
        <v>333</v>
      </c>
      <c r="F174" s="210" t="s">
        <v>335</v>
      </c>
      <c r="G174" s="210" t="s">
        <v>307</v>
      </c>
      <c r="H174" s="210" t="s">
        <v>353</v>
      </c>
      <c r="I174" s="210">
        <v>50702</v>
      </c>
    </row>
    <row r="175" spans="1:9">
      <c r="A175" s="210" t="s">
        <v>337</v>
      </c>
      <c r="B175" s="210" t="s">
        <v>307</v>
      </c>
      <c r="C175" s="210" t="s">
        <v>333</v>
      </c>
      <c r="D175" s="1"/>
      <c r="E175" s="210" t="s">
        <v>333</v>
      </c>
      <c r="F175" s="210" t="s">
        <v>337</v>
      </c>
      <c r="G175" s="210" t="s">
        <v>307</v>
      </c>
      <c r="H175" s="210" t="s">
        <v>355</v>
      </c>
      <c r="I175" s="210">
        <v>50703</v>
      </c>
    </row>
    <row r="176" spans="1:9">
      <c r="A176" s="210" t="s">
        <v>339</v>
      </c>
      <c r="B176" s="210" t="s">
        <v>307</v>
      </c>
      <c r="C176" s="210" t="s">
        <v>333</v>
      </c>
      <c r="D176" s="1"/>
      <c r="E176" s="210" t="s">
        <v>333</v>
      </c>
      <c r="F176" s="210" t="s">
        <v>339</v>
      </c>
      <c r="G176" s="210" t="s">
        <v>307</v>
      </c>
      <c r="H176" s="210" t="s">
        <v>357</v>
      </c>
      <c r="I176" s="210">
        <v>50704</v>
      </c>
    </row>
    <row r="177" spans="1:9">
      <c r="A177" s="210" t="s">
        <v>524</v>
      </c>
      <c r="B177" s="210" t="s">
        <v>307</v>
      </c>
      <c r="C177" s="210" t="s">
        <v>333</v>
      </c>
      <c r="D177" s="1"/>
      <c r="E177" s="210" t="s">
        <v>333</v>
      </c>
      <c r="F177" s="210" t="s">
        <v>524</v>
      </c>
      <c r="G177" s="210" t="s">
        <v>307</v>
      </c>
      <c r="H177" s="210" t="s">
        <v>358</v>
      </c>
      <c r="I177" s="210">
        <v>50705</v>
      </c>
    </row>
    <row r="178" spans="1:9">
      <c r="A178" s="210" t="s">
        <v>342</v>
      </c>
      <c r="B178" s="210" t="s">
        <v>343</v>
      </c>
      <c r="C178" s="210" t="s">
        <v>344</v>
      </c>
      <c r="D178" s="1"/>
      <c r="E178" s="210" t="s">
        <v>344</v>
      </c>
      <c r="F178" s="210" t="s">
        <v>342</v>
      </c>
      <c r="G178" s="210" t="s">
        <v>343</v>
      </c>
      <c r="H178" s="210" t="s">
        <v>360</v>
      </c>
      <c r="I178" s="210">
        <v>10501</v>
      </c>
    </row>
    <row r="179" spans="1:9">
      <c r="A179" s="210" t="s">
        <v>346</v>
      </c>
      <c r="B179" s="210" t="s">
        <v>343</v>
      </c>
      <c r="C179" s="210" t="s">
        <v>344</v>
      </c>
      <c r="D179" s="1"/>
      <c r="E179" s="210" t="s">
        <v>344</v>
      </c>
      <c r="F179" s="210" t="s">
        <v>346</v>
      </c>
      <c r="G179" s="210" t="s">
        <v>343</v>
      </c>
      <c r="H179" s="210" t="s">
        <v>362</v>
      </c>
      <c r="I179" s="210">
        <v>10502</v>
      </c>
    </row>
    <row r="180" spans="1:9">
      <c r="A180" s="210" t="s">
        <v>348</v>
      </c>
      <c r="B180" s="210" t="s">
        <v>343</v>
      </c>
      <c r="C180" s="210" t="s">
        <v>344</v>
      </c>
      <c r="D180" s="1"/>
      <c r="E180" s="210" t="s">
        <v>344</v>
      </c>
      <c r="F180" s="210" t="s">
        <v>348</v>
      </c>
      <c r="G180" s="210" t="s">
        <v>343</v>
      </c>
      <c r="H180" s="210" t="s">
        <v>365</v>
      </c>
      <c r="I180" s="210">
        <v>10503</v>
      </c>
    </row>
    <row r="181" spans="1:9">
      <c r="A181" s="210" t="s">
        <v>350</v>
      </c>
      <c r="B181" s="210" t="s">
        <v>343</v>
      </c>
      <c r="C181" s="210" t="s">
        <v>344</v>
      </c>
      <c r="D181" s="1"/>
      <c r="E181" s="210" t="s">
        <v>344</v>
      </c>
      <c r="F181" s="210" t="s">
        <v>350</v>
      </c>
      <c r="G181" s="210" t="s">
        <v>343</v>
      </c>
      <c r="H181" s="210" t="s">
        <v>367</v>
      </c>
      <c r="I181" s="210">
        <v>10504</v>
      </c>
    </row>
    <row r="182" spans="1:9">
      <c r="A182" s="210" t="s">
        <v>352</v>
      </c>
      <c r="B182" s="210" t="s">
        <v>343</v>
      </c>
      <c r="C182" s="210" t="s">
        <v>344</v>
      </c>
      <c r="D182" s="1"/>
      <c r="E182" s="210" t="s">
        <v>344</v>
      </c>
      <c r="F182" s="210" t="s">
        <v>352</v>
      </c>
      <c r="G182" s="210" t="s">
        <v>343</v>
      </c>
      <c r="H182" s="210" t="s">
        <v>369</v>
      </c>
      <c r="I182" s="210">
        <v>10505</v>
      </c>
    </row>
    <row r="183" spans="1:9">
      <c r="A183" s="210" t="s">
        <v>354</v>
      </c>
      <c r="B183" s="210" t="s">
        <v>343</v>
      </c>
      <c r="C183" s="210" t="s">
        <v>344</v>
      </c>
      <c r="D183" s="1"/>
      <c r="E183" s="210" t="s">
        <v>344</v>
      </c>
      <c r="F183" s="210" t="s">
        <v>354</v>
      </c>
      <c r="G183" s="210" t="s">
        <v>343</v>
      </c>
      <c r="H183" s="210" t="s">
        <v>371</v>
      </c>
      <c r="I183" s="210">
        <v>10506</v>
      </c>
    </row>
    <row r="184" spans="1:9">
      <c r="A184" s="210" t="s">
        <v>356</v>
      </c>
      <c r="B184" s="210" t="s">
        <v>343</v>
      </c>
      <c r="C184" s="210" t="s">
        <v>344</v>
      </c>
      <c r="D184" s="1"/>
      <c r="E184" s="210" t="s">
        <v>344</v>
      </c>
      <c r="F184" s="210" t="s">
        <v>356</v>
      </c>
      <c r="G184" s="210" t="s">
        <v>343</v>
      </c>
      <c r="H184" s="210" t="s">
        <v>373</v>
      </c>
      <c r="I184" s="210">
        <v>10507</v>
      </c>
    </row>
    <row r="185" spans="1:9">
      <c r="A185" s="210" t="s">
        <v>525</v>
      </c>
      <c r="B185" s="210" t="s">
        <v>343</v>
      </c>
      <c r="C185" s="210" t="s">
        <v>344</v>
      </c>
      <c r="D185" s="1"/>
      <c r="E185" s="210" t="s">
        <v>344</v>
      </c>
      <c r="F185" s="210" t="s">
        <v>525</v>
      </c>
      <c r="G185" s="210" t="s">
        <v>343</v>
      </c>
      <c r="H185" s="210" t="s">
        <v>375</v>
      </c>
      <c r="I185" s="210">
        <v>10508</v>
      </c>
    </row>
    <row r="186" spans="1:9">
      <c r="A186" s="210" t="s">
        <v>526</v>
      </c>
      <c r="B186" s="210" t="s">
        <v>343</v>
      </c>
      <c r="C186" s="210" t="s">
        <v>344</v>
      </c>
      <c r="D186" s="1"/>
      <c r="E186" s="210" t="s">
        <v>344</v>
      </c>
      <c r="F186" s="210" t="s">
        <v>526</v>
      </c>
      <c r="G186" s="210" t="s">
        <v>343</v>
      </c>
      <c r="H186" s="210" t="s">
        <v>377</v>
      </c>
      <c r="I186" s="210">
        <v>10509</v>
      </c>
    </row>
    <row r="187" spans="1:9">
      <c r="A187" s="210" t="s">
        <v>359</v>
      </c>
      <c r="B187" s="210" t="s">
        <v>343</v>
      </c>
      <c r="C187" s="210" t="s">
        <v>344</v>
      </c>
      <c r="D187" s="1"/>
      <c r="E187" s="210" t="s">
        <v>344</v>
      </c>
      <c r="F187" s="210" t="s">
        <v>359</v>
      </c>
      <c r="G187" s="210" t="s">
        <v>343</v>
      </c>
      <c r="H187" s="210" t="s">
        <v>379</v>
      </c>
      <c r="I187" s="210">
        <v>10510</v>
      </c>
    </row>
    <row r="188" spans="1:9">
      <c r="A188" s="210" t="s">
        <v>361</v>
      </c>
      <c r="B188" s="210" t="s">
        <v>343</v>
      </c>
      <c r="C188" s="210" t="s">
        <v>344</v>
      </c>
      <c r="D188" s="1"/>
      <c r="E188" s="210" t="s">
        <v>344</v>
      </c>
      <c r="F188" s="210" t="s">
        <v>361</v>
      </c>
      <c r="G188" s="210" t="s">
        <v>343</v>
      </c>
      <c r="H188" s="210" t="s">
        <v>380</v>
      </c>
      <c r="I188" s="210">
        <v>10511</v>
      </c>
    </row>
    <row r="189" spans="1:9">
      <c r="A189" s="210" t="s">
        <v>363</v>
      </c>
      <c r="B189" s="210" t="s">
        <v>343</v>
      </c>
      <c r="C189" s="210" t="s">
        <v>364</v>
      </c>
      <c r="D189" s="1"/>
      <c r="E189" s="210" t="s">
        <v>364</v>
      </c>
      <c r="F189" s="210" t="s">
        <v>363</v>
      </c>
      <c r="G189" s="210" t="s">
        <v>343</v>
      </c>
      <c r="H189" s="210" t="s">
        <v>381</v>
      </c>
      <c r="I189" s="210">
        <v>11101</v>
      </c>
    </row>
    <row r="190" spans="1:9">
      <c r="A190" s="210" t="s">
        <v>366</v>
      </c>
      <c r="B190" s="210" t="s">
        <v>343</v>
      </c>
      <c r="C190" s="210" t="s">
        <v>364</v>
      </c>
      <c r="D190" s="1"/>
      <c r="E190" s="210" t="s">
        <v>364</v>
      </c>
      <c r="F190" s="210" t="s">
        <v>366</v>
      </c>
      <c r="G190" s="210" t="s">
        <v>343</v>
      </c>
      <c r="H190" s="210" t="s">
        <v>383</v>
      </c>
      <c r="I190" s="210">
        <v>11102</v>
      </c>
    </row>
    <row r="191" spans="1:9">
      <c r="A191" s="210" t="s">
        <v>368</v>
      </c>
      <c r="B191" s="210" t="s">
        <v>343</v>
      </c>
      <c r="C191" s="210" t="s">
        <v>364</v>
      </c>
      <c r="D191" s="1"/>
      <c r="E191" s="210" t="s">
        <v>364</v>
      </c>
      <c r="F191" s="210" t="s">
        <v>368</v>
      </c>
      <c r="G191" s="210" t="s">
        <v>343</v>
      </c>
      <c r="H191" s="210" t="s">
        <v>386</v>
      </c>
      <c r="I191" s="210">
        <v>11103</v>
      </c>
    </row>
    <row r="192" spans="1:9">
      <c r="A192" s="210" t="s">
        <v>370</v>
      </c>
      <c r="B192" s="210" t="s">
        <v>343</v>
      </c>
      <c r="C192" s="210" t="s">
        <v>364</v>
      </c>
      <c r="D192" s="1"/>
      <c r="E192" s="210" t="s">
        <v>364</v>
      </c>
      <c r="F192" s="210" t="s">
        <v>370</v>
      </c>
      <c r="G192" s="210" t="s">
        <v>343</v>
      </c>
      <c r="H192" s="210" t="s">
        <v>388</v>
      </c>
      <c r="I192" s="210">
        <v>11104</v>
      </c>
    </row>
    <row r="193" spans="1:9">
      <c r="A193" s="210" t="s">
        <v>372</v>
      </c>
      <c r="B193" s="210" t="s">
        <v>343</v>
      </c>
      <c r="C193" s="210" t="s">
        <v>364</v>
      </c>
      <c r="D193" s="1"/>
      <c r="E193" s="210" t="s">
        <v>364</v>
      </c>
      <c r="F193" s="210" t="s">
        <v>372</v>
      </c>
      <c r="G193" s="210" t="s">
        <v>343</v>
      </c>
      <c r="H193" s="210" t="s">
        <v>390</v>
      </c>
      <c r="I193" s="210">
        <v>11105</v>
      </c>
    </row>
    <row r="194" spans="1:9">
      <c r="A194" s="210" t="s">
        <v>374</v>
      </c>
      <c r="B194" s="210" t="s">
        <v>343</v>
      </c>
      <c r="C194" s="210" t="s">
        <v>364</v>
      </c>
      <c r="D194" s="1"/>
      <c r="E194" s="210" t="s">
        <v>364</v>
      </c>
      <c r="F194" s="210" t="s">
        <v>374</v>
      </c>
      <c r="G194" s="210" t="s">
        <v>343</v>
      </c>
      <c r="H194" s="210" t="s">
        <v>392</v>
      </c>
      <c r="I194" s="210">
        <v>11106</v>
      </c>
    </row>
    <row r="195" spans="1:9">
      <c r="A195" s="210" t="s">
        <v>376</v>
      </c>
      <c r="B195" s="210" t="s">
        <v>343</v>
      </c>
      <c r="C195" s="210" t="s">
        <v>251</v>
      </c>
      <c r="D195" s="1"/>
      <c r="E195" s="210" t="s">
        <v>251</v>
      </c>
      <c r="F195" s="210" t="s">
        <v>376</v>
      </c>
      <c r="G195" s="210" t="s">
        <v>343</v>
      </c>
      <c r="H195" s="210" t="s">
        <v>394</v>
      </c>
      <c r="I195" s="210">
        <v>20404</v>
      </c>
    </row>
    <row r="196" spans="1:9">
      <c r="A196" s="210" t="s">
        <v>378</v>
      </c>
      <c r="B196" s="210" t="s">
        <v>343</v>
      </c>
      <c r="C196" s="210" t="s">
        <v>300</v>
      </c>
      <c r="D196" s="1"/>
      <c r="E196" s="210" t="s">
        <v>300</v>
      </c>
      <c r="F196" s="210" t="s">
        <v>378</v>
      </c>
      <c r="G196" s="210" t="s">
        <v>343</v>
      </c>
      <c r="H196" s="210" t="s">
        <v>395</v>
      </c>
      <c r="I196" s="210">
        <v>50404</v>
      </c>
    </row>
    <row r="197" spans="1:9">
      <c r="A197" s="210" t="s">
        <v>577</v>
      </c>
      <c r="B197" s="210" t="s">
        <v>343</v>
      </c>
      <c r="C197" s="210" t="s">
        <v>300</v>
      </c>
      <c r="D197" s="1"/>
      <c r="E197" s="210" t="s">
        <v>300</v>
      </c>
      <c r="F197" s="210" t="s">
        <v>577</v>
      </c>
      <c r="G197" s="210" t="s">
        <v>343</v>
      </c>
      <c r="H197" s="210" t="s">
        <v>396</v>
      </c>
      <c r="I197" s="210">
        <v>50405</v>
      </c>
    </row>
    <row r="198" spans="1:9">
      <c r="A198" s="210" t="s">
        <v>304</v>
      </c>
      <c r="B198" s="210" t="s">
        <v>343</v>
      </c>
      <c r="C198" s="210" t="s">
        <v>300</v>
      </c>
      <c r="D198" s="1"/>
      <c r="E198" s="3" t="s">
        <v>300</v>
      </c>
      <c r="F198" s="3" t="s">
        <v>304</v>
      </c>
      <c r="G198" s="3" t="s">
        <v>343</v>
      </c>
      <c r="H198" s="3" t="s">
        <v>398</v>
      </c>
      <c r="I198" s="3">
        <v>50406</v>
      </c>
    </row>
    <row r="199" spans="1:9">
      <c r="A199" s="210" t="s">
        <v>527</v>
      </c>
      <c r="B199" s="210" t="s">
        <v>343</v>
      </c>
      <c r="C199" s="210" t="s">
        <v>382</v>
      </c>
      <c r="D199" s="1"/>
      <c r="E199" s="210" t="s">
        <v>382</v>
      </c>
      <c r="F199" s="210" t="s">
        <v>527</v>
      </c>
      <c r="G199" s="210" t="s">
        <v>343</v>
      </c>
      <c r="H199" s="210" t="s">
        <v>399</v>
      </c>
      <c r="I199" s="210">
        <v>50601</v>
      </c>
    </row>
    <row r="200" spans="1:9">
      <c r="A200" s="210" t="s">
        <v>528</v>
      </c>
      <c r="B200" s="210" t="s">
        <v>343</v>
      </c>
      <c r="C200" s="210" t="s">
        <v>382</v>
      </c>
      <c r="D200" s="1"/>
      <c r="E200" s="210" t="s">
        <v>382</v>
      </c>
      <c r="F200" s="210" t="s">
        <v>528</v>
      </c>
      <c r="G200" s="210" t="s">
        <v>343</v>
      </c>
      <c r="H200" s="210" t="s">
        <v>402</v>
      </c>
      <c r="I200" s="210">
        <v>50602</v>
      </c>
    </row>
    <row r="201" spans="1:9">
      <c r="A201" s="210" t="s">
        <v>529</v>
      </c>
      <c r="B201" s="210" t="s">
        <v>343</v>
      </c>
      <c r="C201" s="210" t="s">
        <v>382</v>
      </c>
      <c r="D201" s="1"/>
      <c r="E201" s="210" t="s">
        <v>382</v>
      </c>
      <c r="F201" s="210" t="s">
        <v>529</v>
      </c>
      <c r="G201" s="210" t="s">
        <v>343</v>
      </c>
      <c r="H201" s="210" t="s">
        <v>404</v>
      </c>
      <c r="I201" s="210">
        <v>50603</v>
      </c>
    </row>
    <row r="202" spans="1:9">
      <c r="A202" s="210" t="s">
        <v>530</v>
      </c>
      <c r="B202" s="210" t="s">
        <v>343</v>
      </c>
      <c r="C202" s="210" t="s">
        <v>382</v>
      </c>
      <c r="D202" s="1"/>
      <c r="E202" s="210" t="s">
        <v>382</v>
      </c>
      <c r="F202" s="210" t="s">
        <v>530</v>
      </c>
      <c r="G202" s="210" t="s">
        <v>343</v>
      </c>
      <c r="H202" s="210" t="s">
        <v>406</v>
      </c>
      <c r="I202" s="210">
        <v>50604</v>
      </c>
    </row>
    <row r="203" spans="1:9">
      <c r="A203" s="210" t="s">
        <v>400</v>
      </c>
      <c r="B203" s="210" t="s">
        <v>384</v>
      </c>
      <c r="C203" s="210" t="s">
        <v>401</v>
      </c>
      <c r="D203" s="1"/>
      <c r="E203" s="210" t="s">
        <v>401</v>
      </c>
      <c r="F203" s="210" t="s">
        <v>400</v>
      </c>
      <c r="G203" s="210" t="s">
        <v>384</v>
      </c>
      <c r="H203" s="210" t="s">
        <v>535</v>
      </c>
      <c r="I203" s="210">
        <v>10701</v>
      </c>
    </row>
    <row r="204" spans="1:9">
      <c r="A204" s="210" t="s">
        <v>403</v>
      </c>
      <c r="B204" s="210" t="s">
        <v>384</v>
      </c>
      <c r="C204" s="210" t="s">
        <v>401</v>
      </c>
      <c r="D204" s="1"/>
      <c r="E204" s="210" t="s">
        <v>401</v>
      </c>
      <c r="F204" s="210" t="s">
        <v>403</v>
      </c>
      <c r="G204" s="210" t="s">
        <v>384</v>
      </c>
      <c r="H204" s="210" t="s">
        <v>536</v>
      </c>
      <c r="I204" s="210">
        <v>10702</v>
      </c>
    </row>
    <row r="205" spans="1:9">
      <c r="A205" s="210" t="s">
        <v>405</v>
      </c>
      <c r="B205" s="210" t="s">
        <v>384</v>
      </c>
      <c r="C205" s="210" t="s">
        <v>401</v>
      </c>
      <c r="D205" s="1"/>
      <c r="E205" s="210" t="s">
        <v>401</v>
      </c>
      <c r="F205" s="210" t="s">
        <v>405</v>
      </c>
      <c r="G205" s="210" t="s">
        <v>384</v>
      </c>
      <c r="H205" s="210" t="s">
        <v>537</v>
      </c>
      <c r="I205" s="210">
        <v>10703</v>
      </c>
    </row>
    <row r="206" spans="1:9">
      <c r="A206" s="210" t="s">
        <v>531</v>
      </c>
      <c r="B206" s="210" t="s">
        <v>384</v>
      </c>
      <c r="C206" s="210" t="s">
        <v>385</v>
      </c>
      <c r="D206" s="1"/>
      <c r="E206" s="210" t="s">
        <v>385</v>
      </c>
      <c r="F206" s="210" t="s">
        <v>531</v>
      </c>
      <c r="G206" s="210" t="s">
        <v>384</v>
      </c>
      <c r="H206" s="210" t="s">
        <v>538</v>
      </c>
      <c r="I206" s="210">
        <v>11201</v>
      </c>
    </row>
    <row r="207" spans="1:9">
      <c r="A207" s="210" t="s">
        <v>532</v>
      </c>
      <c r="B207" s="210" t="s">
        <v>384</v>
      </c>
      <c r="C207" s="210" t="s">
        <v>385</v>
      </c>
      <c r="D207" s="1"/>
      <c r="E207" s="210" t="s">
        <v>385</v>
      </c>
      <c r="F207" s="210" t="s">
        <v>532</v>
      </c>
      <c r="G207" s="210" t="s">
        <v>384</v>
      </c>
      <c r="H207" s="210" t="s">
        <v>539</v>
      </c>
      <c r="I207" s="210">
        <v>11201</v>
      </c>
    </row>
    <row r="208" spans="1:9">
      <c r="A208" s="210" t="s">
        <v>387</v>
      </c>
      <c r="B208" s="210" t="s">
        <v>384</v>
      </c>
      <c r="C208" s="210" t="s">
        <v>385</v>
      </c>
      <c r="D208" s="1"/>
      <c r="E208" s="210" t="s">
        <v>385</v>
      </c>
      <c r="F208" s="210" t="s">
        <v>387</v>
      </c>
      <c r="G208" s="210" t="s">
        <v>384</v>
      </c>
      <c r="H208" s="210" t="s">
        <v>540</v>
      </c>
      <c r="I208" s="210">
        <v>11201</v>
      </c>
    </row>
    <row r="209" spans="1:9">
      <c r="A209" s="210" t="s">
        <v>389</v>
      </c>
      <c r="B209" s="210" t="s">
        <v>384</v>
      </c>
      <c r="C209" s="210" t="s">
        <v>385</v>
      </c>
      <c r="D209" s="1"/>
      <c r="E209" s="210" t="s">
        <v>385</v>
      </c>
      <c r="F209" s="210" t="s">
        <v>389</v>
      </c>
      <c r="G209" s="210" t="s">
        <v>384</v>
      </c>
      <c r="H209" s="210" t="s">
        <v>541</v>
      </c>
      <c r="I209" s="210">
        <v>11201</v>
      </c>
    </row>
    <row r="210" spans="1:9">
      <c r="A210" s="210" t="s">
        <v>391</v>
      </c>
      <c r="B210" s="210" t="s">
        <v>384</v>
      </c>
      <c r="C210" s="210" t="s">
        <v>385</v>
      </c>
      <c r="D210" s="1"/>
      <c r="E210" s="210" t="s">
        <v>385</v>
      </c>
      <c r="F210" s="210" t="s">
        <v>391</v>
      </c>
      <c r="G210" s="210" t="s">
        <v>384</v>
      </c>
      <c r="H210" s="210" t="s">
        <v>542</v>
      </c>
      <c r="I210" s="210">
        <v>11201</v>
      </c>
    </row>
    <row r="211" spans="1:9">
      <c r="A211" s="210" t="s">
        <v>393</v>
      </c>
      <c r="B211" s="210" t="s">
        <v>384</v>
      </c>
      <c r="C211" s="210" t="s">
        <v>385</v>
      </c>
      <c r="D211" s="1"/>
      <c r="E211" s="210" t="s">
        <v>385</v>
      </c>
      <c r="F211" s="210" t="s">
        <v>393</v>
      </c>
      <c r="G211" s="210" t="s">
        <v>384</v>
      </c>
      <c r="H211" s="210" t="s">
        <v>543</v>
      </c>
      <c r="I211" s="210">
        <v>11201</v>
      </c>
    </row>
    <row r="212" spans="1:9">
      <c r="A212" s="210" t="s">
        <v>533</v>
      </c>
      <c r="B212" s="210" t="s">
        <v>384</v>
      </c>
      <c r="C212" s="210" t="s">
        <v>296</v>
      </c>
      <c r="D212" s="1"/>
      <c r="E212" s="210" t="s">
        <v>296</v>
      </c>
      <c r="F212" s="210" t="s">
        <v>533</v>
      </c>
      <c r="G212" s="210" t="s">
        <v>384</v>
      </c>
      <c r="H212" s="210" t="s">
        <v>544</v>
      </c>
      <c r="I212" s="210">
        <v>11201</v>
      </c>
    </row>
    <row r="213" spans="1:9">
      <c r="A213" s="210" t="s">
        <v>534</v>
      </c>
      <c r="B213" s="210" t="s">
        <v>384</v>
      </c>
      <c r="C213" s="210" t="s">
        <v>296</v>
      </c>
      <c r="D213" s="1"/>
      <c r="E213" s="210" t="s">
        <v>296</v>
      </c>
      <c r="F213" s="210" t="s">
        <v>534</v>
      </c>
      <c r="G213" s="210" t="s">
        <v>384</v>
      </c>
      <c r="H213" s="210" t="s">
        <v>545</v>
      </c>
      <c r="I213" s="210">
        <v>11201</v>
      </c>
    </row>
    <row r="214" spans="1:9">
      <c r="A214" s="210" t="s">
        <v>397</v>
      </c>
      <c r="B214" s="210" t="s">
        <v>384</v>
      </c>
      <c r="C214" s="210" t="s">
        <v>296</v>
      </c>
      <c r="E214" s="210" t="s">
        <v>296</v>
      </c>
      <c r="F214" s="210" t="s">
        <v>397</v>
      </c>
      <c r="G214" s="210" t="s">
        <v>384</v>
      </c>
      <c r="H214" s="210" t="s">
        <v>546</v>
      </c>
      <c r="I214" s="210">
        <v>11201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9" t="s">
        <v>558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10" t="s">
        <v>407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5" t="s">
        <v>408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9" t="s">
        <v>558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6" t="s">
        <v>407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5" t="s">
        <v>408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view="pageBreakPreview" zoomScale="85" zoomScaleNormal="100" zoomScaleSheetLayoutView="85" workbookViewId="0">
      <selection activeCell="F7" sqref="F7"/>
    </sheetView>
  </sheetViews>
  <sheetFormatPr defaultRowHeight="30" customHeight="1"/>
  <cols>
    <col min="1" max="1" width="7.625" customWidth="1"/>
  </cols>
  <sheetData>
    <row r="1" spans="1:13" ht="24.95" customHeight="1">
      <c r="A1" s="4" t="s">
        <v>588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4.9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4.9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4.9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4.9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8" customFormat="1" ht="60" customHeight="1">
      <c r="A6" s="6" t="s">
        <v>407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>
      <c r="A7" s="291" t="s">
        <v>589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45" customHeight="1">
      <c r="A8" s="209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45" customHeight="1">
      <c r="A9" s="4"/>
      <c r="C9" s="209" t="s">
        <v>590</v>
      </c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>
      <c r="A10" s="4"/>
      <c r="C10" s="209" t="s">
        <v>591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45" customHeight="1">
      <c r="A18" s="5" t="s">
        <v>408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79" t="s">
        <v>503</v>
      </c>
      <c r="B1" s="79"/>
      <c r="C1" s="79"/>
      <c r="D1" s="79"/>
      <c r="E1" s="79"/>
      <c r="F1" s="79"/>
      <c r="H1" s="81" t="s">
        <v>504</v>
      </c>
      <c r="I1" s="80"/>
      <c r="J1" s="81" t="s">
        <v>500</v>
      </c>
      <c r="K1" s="71">
        <f>IFERROR(INDEX('2추일출'!AF6:AF59,MATCH("*예비비*",'2추일출'!I6:I59,0)),0)</f>
        <v>0</v>
      </c>
      <c r="L1" s="81" t="s">
        <v>501</v>
      </c>
      <c r="M1" s="71">
        <f>I1+K1</f>
        <v>0</v>
      </c>
    </row>
    <row r="2" spans="1:13" ht="24.95" customHeight="1">
      <c r="M2" s="14" t="s">
        <v>497</v>
      </c>
    </row>
    <row r="3" spans="1:13" ht="24.95" customHeight="1">
      <c r="A3" s="311" t="s">
        <v>483</v>
      </c>
      <c r="B3" s="72" t="s">
        <v>496</v>
      </c>
      <c r="C3" s="73"/>
      <c r="D3" s="73"/>
      <c r="E3" s="73"/>
      <c r="F3" s="73"/>
      <c r="H3" s="311" t="s">
        <v>483</v>
      </c>
      <c r="I3" s="72" t="s">
        <v>498</v>
      </c>
      <c r="J3" s="73"/>
      <c r="K3" s="73"/>
      <c r="L3" s="73"/>
      <c r="M3" s="73"/>
    </row>
    <row r="4" spans="1:13" ht="24.95" customHeight="1">
      <c r="A4" s="311"/>
      <c r="B4" s="74" t="s">
        <v>484</v>
      </c>
      <c r="C4" s="74" t="s">
        <v>485</v>
      </c>
      <c r="D4" s="74" t="s">
        <v>486</v>
      </c>
      <c r="E4" s="74" t="s">
        <v>485</v>
      </c>
      <c r="F4" s="74" t="s">
        <v>487</v>
      </c>
      <c r="H4" s="311"/>
      <c r="I4" s="74" t="s">
        <v>484</v>
      </c>
      <c r="J4" s="74" t="s">
        <v>485</v>
      </c>
      <c r="K4" s="74" t="s">
        <v>486</v>
      </c>
      <c r="L4" s="74" t="s">
        <v>485</v>
      </c>
      <c r="M4" s="74" t="s">
        <v>487</v>
      </c>
    </row>
    <row r="5" spans="1:13" ht="24.95" customHeight="1">
      <c r="A5" s="75" t="s">
        <v>488</v>
      </c>
      <c r="B5" s="76">
        <f>SUM(B6:B13)/2</f>
        <v>0</v>
      </c>
      <c r="C5" s="75" t="str">
        <f>IF(B5=SUM('2추일입'!K6:L6),"OK","@@")</f>
        <v>OK</v>
      </c>
      <c r="D5" s="76">
        <f>SUM(D6:D13)/2</f>
        <v>0</v>
      </c>
      <c r="E5" s="75" t="str">
        <f>IF(D5=SUM('2추일출'!M6:N6),"OK","@@")</f>
        <v>@@</v>
      </c>
      <c r="F5" s="76"/>
      <c r="H5" s="75" t="s">
        <v>488</v>
      </c>
      <c r="I5" s="76">
        <f>SUM(I6:I13)/2</f>
        <v>0</v>
      </c>
      <c r="J5" s="75" t="str">
        <f>IF(I5=SUM('2추일입'!N6:O6),"OK","@@")</f>
        <v>OK</v>
      </c>
      <c r="K5" s="76">
        <f>SUM(K6:K13)/2</f>
        <v>0</v>
      </c>
      <c r="L5" s="75" t="str">
        <f>IF(K5=SUM('2추일출'!P6:Q6),"OK","@@")</f>
        <v>OK</v>
      </c>
      <c r="M5" s="76"/>
    </row>
    <row r="6" spans="1:13" ht="24.95" customHeight="1">
      <c r="A6" s="77" t="s">
        <v>489</v>
      </c>
      <c r="B6" s="78">
        <f>SUM(B7:B8)</f>
        <v>0</v>
      </c>
      <c r="C6" s="77" t="str">
        <f>IF(B6='2추일입'!Y6,"OK","@@")</f>
        <v>OK</v>
      </c>
      <c r="D6" s="78">
        <f>SUM(D7:D8)</f>
        <v>0</v>
      </c>
      <c r="E6" s="77" t="str">
        <f>IF(D6='2추일출'!AA6,"OK","@@")</f>
        <v>@@</v>
      </c>
      <c r="F6" s="78"/>
      <c r="H6" s="77" t="s">
        <v>489</v>
      </c>
      <c r="I6" s="78">
        <f>SUM(I7:I8)</f>
        <v>0</v>
      </c>
      <c r="J6" s="77" t="str">
        <f>IF(I6='2추일입'!AD6,"OK","@@")</f>
        <v>OK</v>
      </c>
      <c r="K6" s="78">
        <f>SUM(K7:K8)</f>
        <v>0</v>
      </c>
      <c r="L6" s="77" t="str">
        <f>IF(K6='2추일출'!AF6,"OK","@@")</f>
        <v>OK</v>
      </c>
      <c r="M6" s="78"/>
    </row>
    <row r="7" spans="1:13" ht="24.95" customHeight="1">
      <c r="A7" s="69" t="s">
        <v>490</v>
      </c>
      <c r="B7" s="70">
        <f>SUMIFS('2추일입'!Y6:Y72,'2추일입'!W6:W72,"도비")</f>
        <v>0</v>
      </c>
      <c r="C7" s="69"/>
      <c r="D7" s="70">
        <f>SUMIFS('2추일출'!$AA$6:$AA$59,'2추일출'!$Y$6:$Y$59,"도비")</f>
        <v>0</v>
      </c>
      <c r="E7" s="69"/>
      <c r="F7" s="70"/>
      <c r="H7" s="69" t="s">
        <v>490</v>
      </c>
      <c r="I7" s="70">
        <f>SUMIFS('2추일입'!AD6:AD72,'2추일입'!AB6:AB72,"국비")</f>
        <v>0</v>
      </c>
      <c r="J7" s="69"/>
      <c r="K7" s="70">
        <f>SUMIFS('2추일출'!$AF$6:$AF$59,'2추일출'!$AD$6:$AD$59,"도비")</f>
        <v>0</v>
      </c>
      <c r="L7" s="69"/>
      <c r="M7" s="70"/>
    </row>
    <row r="8" spans="1:13" ht="24.95" customHeight="1">
      <c r="A8" s="69" t="s">
        <v>491</v>
      </c>
      <c r="B8" s="70">
        <f>SUMIFS('2추일입'!Y6:Y72,'2추일입'!W6:W72,"국비")+SUMIFS('2추일입'!Y6:Y72,'2추일입'!W6:W72,"지특")+SUMIFS('2추일입'!Y6:Y72,'2추일입'!W6:W72,"기금")+SUMIFS('2추일입'!Y6:Y72,'2추일입'!W6:W72,"특교")</f>
        <v>0</v>
      </c>
      <c r="C8" s="69"/>
      <c r="D8" s="70">
        <f>SUMIFS('2추일출'!$AA$6:$AA$59,'2추일출'!$Y$6:$Y$59,"국비")+SUMIFS('2추일출'!$AA$6:$AA$59,'2추일출'!$Y$6:$Y$59,"지특")+SUMIFS('2추일출'!$AA$6:$AA$59,'2추일출'!$Y$6:$Y$59,"기금")+SUMIFS('2추일출'!$AA$6:$AA$59,'2추일출'!$Y$6:$Y$59,"특교")</f>
        <v>0</v>
      </c>
      <c r="E8" s="69"/>
      <c r="F8" s="70"/>
      <c r="H8" s="69" t="s">
        <v>491</v>
      </c>
      <c r="I8" s="70">
        <f>SUMIFS('2추일입'!AD6:AD72,'2추일입'!AB6:AB72,"국비")+SUMIFS('2추일입'!AD6:AD72,'2추일입'!AB6:AB72,"지특")+SUMIFS('2추일입'!AD6:AD72,'2추일입'!AB6:AB72,"기금")+SUMIFS('2추일입'!AD6:AD72,'2추일입'!AB6:AB72,"특교")</f>
        <v>0</v>
      </c>
      <c r="J8" s="69"/>
      <c r="K8" s="70">
        <f>SUMIFS('2추일출'!$AF$6:$AF$59,'2추일출'!$AD$6:$AD$59,"국비")+SUMIFS('2추일출'!$AF$6:$AF$59,'2추일출'!$AD$6:$AD$59,"지특")+SUMIFS('2추일출'!$AF$6:$AF$59,'2추일출'!$AD$6:$AD$59,"기금")+SUMIFS('2추일출'!$AF$6:$AF$59,'2추일출'!$AD$6:$AD$59,"특교")</f>
        <v>0</v>
      </c>
      <c r="L8" s="69"/>
      <c r="M8" s="70"/>
    </row>
    <row r="9" spans="1:13" ht="24.95" customHeight="1">
      <c r="A9" s="77" t="s">
        <v>492</v>
      </c>
      <c r="B9" s="78">
        <f>SUM(B10:B13)</f>
        <v>0</v>
      </c>
      <c r="C9" s="77" t="str">
        <f>IF(B9='2추일입'!X6,"OK","@@")</f>
        <v>OK</v>
      </c>
      <c r="D9" s="78">
        <f>SUM(D10:D13)</f>
        <v>0</v>
      </c>
      <c r="E9" s="77" t="str">
        <f>IF(D9='2추일출'!Z6,"OK","@@")</f>
        <v>OK</v>
      </c>
      <c r="F9" s="78">
        <f>SUM(F10:F13)</f>
        <v>0</v>
      </c>
      <c r="H9" s="77" t="s">
        <v>492</v>
      </c>
      <c r="I9" s="78">
        <f>SUM(I10:I13)</f>
        <v>0</v>
      </c>
      <c r="J9" s="77" t="str">
        <f>IF(I9='2추일입'!X6,"OK","@@")</f>
        <v>OK</v>
      </c>
      <c r="K9" s="78">
        <f>SUM(K10:K13)</f>
        <v>0</v>
      </c>
      <c r="L9" s="77" t="str">
        <f>IF(K9='2추일출'!AE6,"OK","@@")</f>
        <v>OK</v>
      </c>
      <c r="M9" s="78">
        <f>SUM(M10:M13)</f>
        <v>0</v>
      </c>
    </row>
    <row r="10" spans="1:13" ht="24.95" customHeight="1">
      <c r="A10" s="69" t="s">
        <v>493</v>
      </c>
      <c r="B10" s="70">
        <f>SUMIFS('2추일입'!$Y$6:$Y$72,'2추일입'!$W$6:$W$72,검증!A10)</f>
        <v>0</v>
      </c>
      <c r="C10" s="69"/>
      <c r="D10" s="70">
        <f>SUMIFS('2추일출'!$AA$6:$AA$59,'2추일출'!$Y$6:$Y$59,검증!A10)</f>
        <v>0</v>
      </c>
      <c r="E10" s="69"/>
      <c r="F10" s="70">
        <f>D10-B10</f>
        <v>0</v>
      </c>
      <c r="H10" s="69" t="s">
        <v>493</v>
      </c>
      <c r="I10" s="70">
        <f>SUMIFS('2추일입'!$AD$6:$AD$72,'2추일입'!$AB$6:$AB$72,검증!H10)</f>
        <v>0</v>
      </c>
      <c r="J10" s="69"/>
      <c r="K10" s="70">
        <f>SUMIFS('2추일출'!$AF$6:$AF$59,'2추일출'!$AD$6:$AD$59,검증!H10)</f>
        <v>0</v>
      </c>
      <c r="L10" s="69"/>
      <c r="M10" s="70">
        <f>K10-I10</f>
        <v>0</v>
      </c>
    </row>
    <row r="11" spans="1:13" ht="24.95" customHeight="1">
      <c r="A11" s="69" t="s">
        <v>499</v>
      </c>
      <c r="B11" s="70">
        <f>SUMIFS('2추일입'!$Y$6:$Y$72,'2추일입'!$W$6:$W$72,검증!A11)</f>
        <v>0</v>
      </c>
      <c r="C11" s="69"/>
      <c r="D11" s="70">
        <f>SUMIFS('2추일출'!$AA$6:$AA$59,'2추일출'!$Y$6:$Y$59,검증!A11)</f>
        <v>0</v>
      </c>
      <c r="E11" s="69"/>
      <c r="F11" s="70">
        <f t="shared" ref="F11:F13" si="0">D11-B11</f>
        <v>0</v>
      </c>
      <c r="H11" s="69" t="s">
        <v>499</v>
      </c>
      <c r="I11" s="70">
        <f>SUMIFS('2추일입'!$AD$6:$AD$72,'2추일입'!$AB$6:$AB$72,검증!H11)</f>
        <v>0</v>
      </c>
      <c r="J11" s="69"/>
      <c r="K11" s="70">
        <f>SUMIFS('2추일출'!$AF$6:$AF$59,'2추일출'!$AD$6:$AD$59,검증!H11)</f>
        <v>0</v>
      </c>
      <c r="L11" s="69"/>
      <c r="M11" s="70">
        <f t="shared" ref="M11:M13" si="1">K11-I11</f>
        <v>0</v>
      </c>
    </row>
    <row r="12" spans="1:13" ht="24.95" customHeight="1">
      <c r="A12" s="69" t="s">
        <v>494</v>
      </c>
      <c r="B12" s="70">
        <f>SUMIFS('2추일입'!$Y$6:$Y$72,'2추일입'!$W$6:$W$72,검증!A12)</f>
        <v>0</v>
      </c>
      <c r="C12" s="69"/>
      <c r="D12" s="70">
        <f>SUMIFS('2추일출'!$AA$6:$AA$59,'2추일출'!$Y$6:$Y$59,검증!A12)</f>
        <v>0</v>
      </c>
      <c r="E12" s="69"/>
      <c r="F12" s="70">
        <f t="shared" si="0"/>
        <v>0</v>
      </c>
      <c r="H12" s="69" t="s">
        <v>494</v>
      </c>
      <c r="I12" s="70">
        <f>SUMIFS('2추일입'!$AD$6:$AD$72,'2추일입'!$AB$6:$AB$72,검증!H12)</f>
        <v>0</v>
      </c>
      <c r="J12" s="69"/>
      <c r="K12" s="70">
        <f>SUMIFS('2추일출'!$AF$6:$AF$59,'2추일출'!$AD$6:$AD$59,검증!H12)</f>
        <v>0</v>
      </c>
      <c r="L12" s="69"/>
      <c r="M12" s="70">
        <f t="shared" si="1"/>
        <v>0</v>
      </c>
    </row>
    <row r="13" spans="1:13" ht="24.95" customHeight="1">
      <c r="A13" s="69" t="s">
        <v>495</v>
      </c>
      <c r="B13" s="70">
        <f>SUMIFS('2추일입'!$Y$6:$Y$72,'2추일입'!$W$6:$W$72,검증!A13)</f>
        <v>0</v>
      </c>
      <c r="C13" s="69"/>
      <c r="D13" s="70">
        <f>SUMIFS('2추일출'!$AA$6:$AA$59,'2추일출'!$Y$6:$Y$59,검증!A13)</f>
        <v>0</v>
      </c>
      <c r="E13" s="69"/>
      <c r="F13" s="70">
        <f t="shared" si="0"/>
        <v>0</v>
      </c>
      <c r="H13" s="69" t="s">
        <v>495</v>
      </c>
      <c r="I13" s="70">
        <f>SUMIFS('2추일입'!$AD$6:$AD$72,'2추일입'!$AB$6:$AB$72,검증!H13)</f>
        <v>0</v>
      </c>
      <c r="J13" s="69"/>
      <c r="K13" s="70">
        <f>SUMIFS('2추일출'!$AF$6:$AF$59,'2추일출'!$AD$6:$AD$59,검증!H13)</f>
        <v>0</v>
      </c>
      <c r="L13" s="69"/>
      <c r="M13" s="70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zoomScale="85" zoomScaleNormal="100" zoomScaleSheetLayoutView="85" workbookViewId="0">
      <selection activeCell="G39" sqref="G39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45" customWidth="1"/>
    <col min="11" max="15" width="15.625" customWidth="1"/>
  </cols>
  <sheetData>
    <row r="1" spans="1:15" ht="66.75" customHeight="1">
      <c r="A1" s="55" t="s">
        <v>588</v>
      </c>
      <c r="B1" s="4"/>
      <c r="C1" s="4"/>
      <c r="D1" s="4"/>
      <c r="E1" s="4"/>
      <c r="F1" s="4"/>
      <c r="G1" s="4"/>
      <c r="H1" s="4"/>
      <c r="I1" s="4"/>
      <c r="J1" s="64"/>
    </row>
    <row r="2" spans="1:15" ht="18" customHeight="1"/>
    <row r="3" spans="1:15" ht="31.5" customHeight="1">
      <c r="A3" s="44" t="s">
        <v>441</v>
      </c>
      <c r="C3" s="82" t="s">
        <v>442</v>
      </c>
      <c r="D3" s="48">
        <f>SUM(C7:D7)</f>
        <v>0</v>
      </c>
      <c r="F3" s="82" t="s">
        <v>443</v>
      </c>
      <c r="G3" s="48">
        <f>SUM(F7:G7)</f>
        <v>0</v>
      </c>
      <c r="H3" s="96"/>
    </row>
    <row r="4" spans="1:15" ht="15" customHeight="1" thickBot="1">
      <c r="C4" s="57"/>
      <c r="D4" s="57"/>
      <c r="E4" s="57"/>
      <c r="F4" s="59" t="s">
        <v>471</v>
      </c>
      <c r="G4" s="61">
        <f>N7</f>
        <v>0</v>
      </c>
      <c r="H4" s="57"/>
      <c r="I4" s="14" t="s">
        <v>444</v>
      </c>
      <c r="J4" s="65"/>
    </row>
    <row r="5" spans="1:15" ht="28.5" customHeight="1">
      <c r="A5" s="312" t="s">
        <v>445</v>
      </c>
      <c r="B5" s="314" t="s">
        <v>446</v>
      </c>
      <c r="C5" s="318" t="s">
        <v>447</v>
      </c>
      <c r="D5" s="319"/>
      <c r="E5" s="320"/>
      <c r="F5" s="318" t="s">
        <v>448</v>
      </c>
      <c r="G5" s="319"/>
      <c r="H5" s="320"/>
      <c r="I5" s="316" t="s">
        <v>449</v>
      </c>
      <c r="J5" s="60"/>
      <c r="K5" s="56" t="s">
        <v>478</v>
      </c>
      <c r="L5" s="67"/>
      <c r="M5" s="67"/>
      <c r="N5" s="67"/>
      <c r="O5" s="67"/>
    </row>
    <row r="6" spans="1:15" ht="28.5" customHeight="1">
      <c r="A6" s="313"/>
      <c r="B6" s="315"/>
      <c r="C6" s="94" t="s">
        <v>459</v>
      </c>
      <c r="D6" s="94" t="s">
        <v>460</v>
      </c>
      <c r="E6" s="94" t="s">
        <v>547</v>
      </c>
      <c r="F6" s="94" t="s">
        <v>459</v>
      </c>
      <c r="G6" s="94" t="s">
        <v>460</v>
      </c>
      <c r="H6" s="94" t="s">
        <v>547</v>
      </c>
      <c r="I6" s="317"/>
      <c r="J6" s="60"/>
      <c r="K6" s="85" t="s">
        <v>445</v>
      </c>
      <c r="L6" s="85" t="s">
        <v>475</v>
      </c>
      <c r="M6" s="85" t="s">
        <v>476</v>
      </c>
      <c r="N6" s="85" t="s">
        <v>477</v>
      </c>
      <c r="O6" s="85" t="s">
        <v>482</v>
      </c>
    </row>
    <row r="7" spans="1:15" ht="28.5" customHeight="1">
      <c r="A7" s="87" t="s">
        <v>450</v>
      </c>
      <c r="B7" s="83">
        <f>SUM(B8:B17)</f>
        <v>1157825092</v>
      </c>
      <c r="C7" s="83">
        <f t="shared" ref="C7:I7" si="0">SUM(C8:C17)</f>
        <v>0</v>
      </c>
      <c r="D7" s="83">
        <f t="shared" si="0"/>
        <v>0</v>
      </c>
      <c r="E7" s="83">
        <f t="shared" si="0"/>
        <v>0</v>
      </c>
      <c r="F7" s="83">
        <f t="shared" si="0"/>
        <v>0</v>
      </c>
      <c r="G7" s="83">
        <f t="shared" si="0"/>
        <v>0</v>
      </c>
      <c r="H7" s="83">
        <f t="shared" si="0"/>
        <v>0</v>
      </c>
      <c r="I7" s="88">
        <f t="shared" si="0"/>
        <v>1157825092</v>
      </c>
      <c r="J7" s="66"/>
      <c r="K7" s="68" t="s">
        <v>480</v>
      </c>
      <c r="L7" s="83">
        <f>SUM(L8:L9)</f>
        <v>0</v>
      </c>
      <c r="M7" s="83">
        <f>SUM(M8:M9)</f>
        <v>0</v>
      </c>
      <c r="N7" s="84">
        <f>L7-M7</f>
        <v>0</v>
      </c>
      <c r="O7" s="86"/>
    </row>
    <row r="8" spans="1:15" ht="28.5" customHeight="1">
      <c r="A8" s="50" t="s">
        <v>451</v>
      </c>
      <c r="B8" s="46">
        <f>B31</f>
        <v>0</v>
      </c>
      <c r="C8" s="46">
        <f>SUMIFS('2추일입'!N$6:N$72,'2추일입'!$A$6:$A$72,총괄표!$A8)+SUMIFS('2추특입'!N$6:N$16,'2추특입'!$A$6:$A$16,총괄표!$A8)</f>
        <v>0</v>
      </c>
      <c r="D8" s="46">
        <f>SUMIFS('2추일입'!O$6:O$72,'2추일입'!$A$6:$A$72,총괄표!$A8)+SUMIFS('2추특입'!O$6:O$16,'2추특입'!$A$6:$A$16,총괄표!$A8)</f>
        <v>0</v>
      </c>
      <c r="E8" s="46">
        <f>D8+C8</f>
        <v>0</v>
      </c>
      <c r="F8" s="46">
        <f>SUMIFS('2추일출'!P$6:P$59,'2추일출'!$B$6:$B$59,총괄표!$A8)+SUMIFS('2추특출'!P$6:P$80,'2추특출'!$B$6:$B$80,총괄표!$A8)</f>
        <v>0</v>
      </c>
      <c r="G8" s="46">
        <f>SUMIFS('2추일출'!Q$6:Q$59,'2추일출'!$B$6:$B$59,총괄표!$A8)+SUMIFS('2추특출'!Q$6:Q$80,'2추특출'!$B$6:$B$80,총괄표!$A8)</f>
        <v>0</v>
      </c>
      <c r="H8" s="46">
        <f t="shared" ref="H8:H17" si="1">G8+F8</f>
        <v>0</v>
      </c>
      <c r="I8" s="51">
        <f>B8+F8+G8</f>
        <v>0</v>
      </c>
      <c r="J8" s="66"/>
      <c r="K8" s="47" t="s">
        <v>462</v>
      </c>
      <c r="L8" s="48">
        <f>SUM(C24:D24)</f>
        <v>0</v>
      </c>
      <c r="M8" s="48">
        <f>SUM(F24:G24)</f>
        <v>0</v>
      </c>
      <c r="N8" s="48">
        <f>L8-M8</f>
        <v>0</v>
      </c>
      <c r="O8" s="321" t="s">
        <v>481</v>
      </c>
    </row>
    <row r="9" spans="1:15" ht="28.5" customHeight="1">
      <c r="A9" s="50" t="s">
        <v>452</v>
      </c>
      <c r="B9" s="46">
        <f t="shared" ref="B9:B17" si="2">B32</f>
        <v>0</v>
      </c>
      <c r="C9" s="46">
        <f>SUMIFS('2추일입'!N$6:N$72,'2추일입'!$A$6:$A$72,총괄표!$A9)+SUMIFS('2추특입'!N$6:N$16,'2추특입'!$A$6:$A$16,총괄표!$A9)</f>
        <v>0</v>
      </c>
      <c r="D9" s="46">
        <f>SUMIFS('2추일입'!O$6:O$72,'2추일입'!$A$6:$A$72,총괄표!$A9)+SUMIFS('2추특입'!O$6:O$16,'2추특입'!$A$6:$A$16,총괄표!$A9)</f>
        <v>0</v>
      </c>
      <c r="E9" s="46">
        <f t="shared" ref="E9:E17" si="3">D9+C9</f>
        <v>0</v>
      </c>
      <c r="F9" s="46">
        <f>SUMIFS('2추일출'!P$6:P$59,'2추일출'!$B$6:$B$59,총괄표!$A9)+SUMIFS('2추특출'!P$6:P$80,'2추특출'!$B$6:$B$80,총괄표!$A9)</f>
        <v>0</v>
      </c>
      <c r="G9" s="46">
        <f>SUMIFS('2추일출'!Q$6:Q$59,'2추일출'!$B$6:$B$59,총괄표!$A9)+SUMIFS('2추특출'!Q$6:Q$80,'2추특출'!$B$6:$B$80,총괄표!$A9)</f>
        <v>0</v>
      </c>
      <c r="H9" s="46">
        <f t="shared" si="1"/>
        <v>0</v>
      </c>
      <c r="I9" s="51">
        <f t="shared" ref="I9:I17" si="4">B9+F9+G9</f>
        <v>0</v>
      </c>
      <c r="J9" s="66"/>
      <c r="K9" s="47" t="s">
        <v>479</v>
      </c>
      <c r="L9" s="48">
        <f>SUM(C25:D25)</f>
        <v>0</v>
      </c>
      <c r="M9" s="48">
        <f>SUM(F25:G25)</f>
        <v>0</v>
      </c>
      <c r="N9" s="48">
        <f>L9-M9</f>
        <v>0</v>
      </c>
      <c r="O9" s="322"/>
    </row>
    <row r="10" spans="1:15" ht="28.5" customHeight="1">
      <c r="A10" s="50" t="s">
        <v>453</v>
      </c>
      <c r="B10" s="46">
        <f t="shared" si="2"/>
        <v>0</v>
      </c>
      <c r="C10" s="46">
        <f>SUMIFS('2추일입'!N$6:N$72,'2추일입'!$A$6:$A$72,총괄표!$A10)+SUMIFS('2추특입'!N$6:N$16,'2추특입'!$A$6:$A$16,총괄표!$A10)</f>
        <v>0</v>
      </c>
      <c r="D10" s="46">
        <f>SUMIFS('2추일입'!O$6:O$72,'2추일입'!$A$6:$A$72,총괄표!$A10)+SUMIFS('2추특입'!O$6:O$16,'2추특입'!$A$6:$A$16,총괄표!$A10)</f>
        <v>0</v>
      </c>
      <c r="E10" s="46">
        <f t="shared" si="3"/>
        <v>0</v>
      </c>
      <c r="F10" s="46">
        <f>SUMIFS('2추일출'!P$6:P$59,'2추일출'!$B$6:$B$59,총괄표!$A10)+SUMIFS('2추특출'!P$6:P$80,'2추특출'!$B$6:$B$80,총괄표!$A10)</f>
        <v>0</v>
      </c>
      <c r="G10" s="46">
        <f>SUMIFS('2추일출'!Q$6:Q$59,'2추일출'!$B$6:$B$59,총괄표!$A10)+SUMIFS('2추특출'!Q$6:Q$80,'2추특출'!$B$6:$B$80,총괄표!$A10)</f>
        <v>0</v>
      </c>
      <c r="H10" s="46">
        <f t="shared" si="1"/>
        <v>0</v>
      </c>
      <c r="I10" s="51">
        <f t="shared" si="4"/>
        <v>0</v>
      </c>
      <c r="J10" s="66"/>
      <c r="N10" s="286">
        <v>-16031352</v>
      </c>
      <c r="O10" t="s">
        <v>587</v>
      </c>
    </row>
    <row r="11" spans="1:15" ht="28.5" customHeight="1">
      <c r="A11" s="50" t="s">
        <v>454</v>
      </c>
      <c r="B11" s="46">
        <f t="shared" si="2"/>
        <v>0</v>
      </c>
      <c r="C11" s="46">
        <f>SUMIFS('2추일입'!N$6:N$72,'2추일입'!$A$6:$A$72,총괄표!$A11)+SUMIFS('2추특입'!N$6:N$16,'2추특입'!$A$6:$A$16,총괄표!$A11)</f>
        <v>0</v>
      </c>
      <c r="D11" s="46">
        <f>SUMIFS('2추일입'!O$6:O$72,'2추일입'!$A$6:$A$72,총괄표!$A11)+SUMIFS('2추특입'!O$6:O$16,'2추특입'!$A$6:$A$16,총괄표!$A11)</f>
        <v>0</v>
      </c>
      <c r="E11" s="46">
        <f t="shared" si="3"/>
        <v>0</v>
      </c>
      <c r="F11" s="46">
        <f>SUMIFS('2추일출'!P$6:P$59,'2추일출'!$B$6:$B$59,총괄표!$A11)+SUMIFS('2추특출'!P$6:P$80,'2추특출'!$B$6:$B$80,총괄표!$A11)</f>
        <v>0</v>
      </c>
      <c r="G11" s="46">
        <f>SUMIFS('2추일출'!Q$6:Q$59,'2추일출'!$B$6:$B$59,총괄표!$A11)+SUMIFS('2추특출'!Q$6:Q$80,'2추특출'!$B$6:$B$80,총괄표!$A11)</f>
        <v>0</v>
      </c>
      <c r="H11" s="46">
        <f t="shared" si="1"/>
        <v>0</v>
      </c>
      <c r="I11" s="51">
        <f t="shared" si="4"/>
        <v>0</v>
      </c>
      <c r="J11" s="66"/>
      <c r="N11" s="286"/>
    </row>
    <row r="12" spans="1:15" ht="28.5" customHeight="1">
      <c r="A12" s="50" t="s">
        <v>455</v>
      </c>
      <c r="B12" s="46">
        <f t="shared" si="2"/>
        <v>0</v>
      </c>
      <c r="C12" s="46">
        <f>SUMIFS('2추일입'!N$6:N$72,'2추일입'!$A$6:$A$72,총괄표!$A12)+SUMIFS('2추특입'!N$6:N$16,'2추특입'!$A$6:$A$16,총괄표!$A12)</f>
        <v>0</v>
      </c>
      <c r="D12" s="46">
        <f>SUMIFS('2추일입'!O$6:O$72,'2추일입'!$A$6:$A$72,총괄표!$A12)+SUMIFS('2추특입'!O$6:O$16,'2추특입'!$A$6:$A$16,총괄표!$A12)</f>
        <v>0</v>
      </c>
      <c r="E12" s="46">
        <f t="shared" si="3"/>
        <v>0</v>
      </c>
      <c r="F12" s="46">
        <f>SUMIFS('2추일출'!P$6:P$59,'2추일출'!$B$6:$B$59,총괄표!$A12)+SUMIFS('2추특출'!P$6:P$80,'2추특출'!$B$6:$B$80,총괄표!$A12)</f>
        <v>0</v>
      </c>
      <c r="G12" s="46">
        <f>SUMIFS('2추일출'!Q$6:Q$59,'2추일출'!$B$6:$B$59,총괄표!$A12)+SUMIFS('2추특출'!Q$6:Q$80,'2추특출'!$B$6:$B$80,총괄표!$A12)</f>
        <v>0</v>
      </c>
      <c r="H12" s="46">
        <f t="shared" si="1"/>
        <v>0</v>
      </c>
      <c r="I12" s="51">
        <f t="shared" si="4"/>
        <v>0</v>
      </c>
      <c r="J12" s="66"/>
    </row>
    <row r="13" spans="1:15" ht="28.5" customHeight="1">
      <c r="A13" s="50" t="s">
        <v>456</v>
      </c>
      <c r="B13" s="46">
        <f t="shared" si="2"/>
        <v>0</v>
      </c>
      <c r="C13" s="46">
        <f>SUMIFS('2추일입'!N$6:N$72,'2추일입'!$A$6:$A$72,총괄표!$A13)+SUMIFS('2추특입'!N$6:N$16,'2추특입'!$A$6:$A$16,총괄표!$A13)</f>
        <v>0</v>
      </c>
      <c r="D13" s="46">
        <f>SUMIFS('2추일입'!O$6:O$72,'2추일입'!$A$6:$A$72,총괄표!$A13)+SUMIFS('2추특입'!O$6:O$16,'2추특입'!$A$6:$A$16,총괄표!$A13)</f>
        <v>0</v>
      </c>
      <c r="E13" s="46">
        <f t="shared" si="3"/>
        <v>0</v>
      </c>
      <c r="F13" s="46">
        <f>SUMIFS('2추일출'!P$6:P$59,'2추일출'!$B$6:$B$59,총괄표!$A13)+SUMIFS('2추특출'!P$6:P$80,'2추특출'!$B$6:$B$80,총괄표!$A13)</f>
        <v>0</v>
      </c>
      <c r="G13" s="46">
        <f>SUMIFS('2추일출'!Q$6:Q$59,'2추일출'!$B$6:$B$59,총괄표!$A13)+SUMIFS('2추특출'!Q$6:Q$80,'2추특출'!$B$6:$B$80,총괄표!$A13)</f>
        <v>0</v>
      </c>
      <c r="H13" s="46">
        <f t="shared" si="1"/>
        <v>0</v>
      </c>
      <c r="I13" s="51">
        <f t="shared" si="4"/>
        <v>0</v>
      </c>
      <c r="J13" s="66"/>
    </row>
    <row r="14" spans="1:15" ht="28.5" customHeight="1">
      <c r="A14" s="50" t="s">
        <v>457</v>
      </c>
      <c r="B14" s="46">
        <f t="shared" si="2"/>
        <v>0</v>
      </c>
      <c r="C14" s="46">
        <f>SUMIFS('2추일입'!N$6:N$72,'2추일입'!$A$6:$A$72,총괄표!$A14)+SUMIFS('2추특입'!N$6:N$16,'2추특입'!$A$6:$A$16,총괄표!$A14)</f>
        <v>0</v>
      </c>
      <c r="D14" s="46">
        <f>SUMIFS('2추일입'!O$6:O$72,'2추일입'!$A$6:$A$72,총괄표!$A14)+SUMIFS('2추특입'!O$6:O$16,'2추특입'!$A$6:$A$16,총괄표!$A14)</f>
        <v>0</v>
      </c>
      <c r="E14" s="46">
        <f t="shared" si="3"/>
        <v>0</v>
      </c>
      <c r="F14" s="46">
        <f>SUMIFS('2추일출'!P$6:P$59,'2추일출'!$B$6:$B$59,총괄표!$A14)+SUMIFS('2추특출'!P$6:P$80,'2추특출'!$B$6:$B$80,총괄표!$A14)</f>
        <v>0</v>
      </c>
      <c r="G14" s="46">
        <f>SUMIFS('2추일출'!Q$6:Q$59,'2추일출'!$B$6:$B$59,총괄표!$A14)+SUMIFS('2추특출'!Q$6:Q$80,'2추특출'!$B$6:$B$80,총괄표!$A14)</f>
        <v>0</v>
      </c>
      <c r="H14" s="46">
        <f t="shared" si="1"/>
        <v>0</v>
      </c>
      <c r="I14" s="51">
        <f t="shared" si="4"/>
        <v>0</v>
      </c>
      <c r="J14" s="66"/>
    </row>
    <row r="15" spans="1:15" ht="28.5" customHeight="1">
      <c r="A15" s="50" t="s">
        <v>458</v>
      </c>
      <c r="B15" s="46">
        <f t="shared" si="2"/>
        <v>0</v>
      </c>
      <c r="C15" s="46">
        <f>SUMIFS('2추일입'!N$6:N$72,'2추일입'!$A$6:$A$72,총괄표!$A15)+SUMIFS('2추특입'!N$6:N$16,'2추특입'!$A$6:$A$16,총괄표!$A15)</f>
        <v>0</v>
      </c>
      <c r="D15" s="46">
        <f>SUMIFS('2추일입'!O$6:O$72,'2추일입'!$A$6:$A$72,총괄표!$A15)+SUMIFS('2추특입'!O$6:O$16,'2추특입'!$A$6:$A$16,총괄표!$A15)</f>
        <v>0</v>
      </c>
      <c r="E15" s="46">
        <f t="shared" si="3"/>
        <v>0</v>
      </c>
      <c r="F15" s="46">
        <f>SUMIFS('2추일출'!P$6:P$59,'2추일출'!$B$6:$B$59,총괄표!$A15)+SUMIFS('2추특출'!P$6:P$80,'2추특출'!$B$6:$B$80,총괄표!$A15)</f>
        <v>0</v>
      </c>
      <c r="G15" s="46">
        <f>SUMIFS('2추일출'!Q$6:Q$59,'2추일출'!$B$6:$B$59,총괄표!$A15)+SUMIFS('2추특출'!Q$6:Q$80,'2추특출'!$B$6:$B$80,총괄표!$A15)</f>
        <v>0</v>
      </c>
      <c r="H15" s="46">
        <f t="shared" si="1"/>
        <v>0</v>
      </c>
      <c r="I15" s="51">
        <f t="shared" si="4"/>
        <v>0</v>
      </c>
      <c r="J15" s="66"/>
    </row>
    <row r="16" spans="1:15" ht="28.5" customHeight="1">
      <c r="A16" s="89" t="s">
        <v>502</v>
      </c>
      <c r="B16" s="46">
        <f t="shared" si="2"/>
        <v>1157825092</v>
      </c>
      <c r="C16" s="46">
        <f>SUMIFS('2추일입'!N$6:N$72,'2추일입'!$A$6:$A$72,총괄표!$A16)+SUMIFS('2추특입'!N$6:N$16,'2추특입'!$A$6:$A$16,총괄표!$A16)</f>
        <v>0</v>
      </c>
      <c r="D16" s="46">
        <f>SUMIFS('2추일입'!O$6:O$72,'2추일입'!$A$6:$A$72,총괄표!$A16)+SUMIFS('2추특입'!O$6:O$16,'2추특입'!$A$6:$A$16,총괄표!$A16)</f>
        <v>0</v>
      </c>
      <c r="E16" s="46">
        <f t="shared" si="3"/>
        <v>0</v>
      </c>
      <c r="F16" s="46">
        <f>SUMIFS('2추일출'!P$6:P$59,'2추일출'!$B$6:$B$59,총괄표!$A16)+SUMIFS('2추특출'!P$6:P$80,'2추특출'!$B$6:$B$80,총괄표!$A16)</f>
        <v>0</v>
      </c>
      <c r="G16" s="46">
        <f>SUMIFS('2추일출'!Q$6:Q$59,'2추일출'!$B$6:$B$59,총괄표!$A16)+SUMIFS('2추특출'!Q$6:Q$80,'2추특출'!$B$6:$B$80,총괄표!$A16)</f>
        <v>0</v>
      </c>
      <c r="H16" s="46">
        <f t="shared" si="1"/>
        <v>0</v>
      </c>
      <c r="I16" s="51">
        <f t="shared" ref="I16" si="5">B16+F16+G16</f>
        <v>1157825092</v>
      </c>
      <c r="J16" s="66"/>
    </row>
    <row r="17" spans="1:13" ht="28.5" customHeight="1" thickBot="1">
      <c r="A17" s="52" t="s">
        <v>553</v>
      </c>
      <c r="B17" s="53">
        <f t="shared" si="2"/>
        <v>0</v>
      </c>
      <c r="C17" s="53">
        <f>SUMIFS('2추일입'!N$6:N$72,'2추일입'!$A$6:$A$72,총괄표!$A17)+SUMIFS('2추특입'!N$6:N$16,'2추특입'!$A$6:$A$16,총괄표!$A17)</f>
        <v>0</v>
      </c>
      <c r="D17" s="53">
        <f>SUMIFS('2추일입'!O$6:O$72,'2추일입'!$A$6:$A$72,총괄표!$A17)+SUMIFS('2추특입'!O$6:O$16,'2추특입'!$A$6:$A$16,총괄표!$A17)</f>
        <v>0</v>
      </c>
      <c r="E17" s="53">
        <f t="shared" si="3"/>
        <v>0</v>
      </c>
      <c r="F17" s="53">
        <f>SUMIFS('2추일출'!P$6:P$59,'2추일출'!$B$6:$B$59,총괄표!$A17)+SUMIFS('2추특출'!P$6:P$80,'2추특출'!$B$6:$B$80,총괄표!$A17)</f>
        <v>0</v>
      </c>
      <c r="G17" s="53">
        <f>SUMIFS('2추일출'!Q$6:Q$59,'2추일출'!$B$6:$B$59,총괄표!$A17)+SUMIFS('2추특출'!Q$6:Q$80,'2추특출'!$B$6:$B$80,총괄표!$A17)</f>
        <v>0</v>
      </c>
      <c r="H17" s="53">
        <f t="shared" si="1"/>
        <v>0</v>
      </c>
      <c r="I17" s="54">
        <f t="shared" si="4"/>
        <v>0</v>
      </c>
      <c r="J17" s="66"/>
    </row>
    <row r="18" spans="1:13" ht="28.5" customHeight="1"/>
    <row r="19" spans="1:13" ht="28.5" customHeight="1">
      <c r="A19" s="44" t="s">
        <v>461</v>
      </c>
    </row>
    <row r="20" spans="1:13" ht="28.5" customHeight="1" thickBot="1">
      <c r="I20" s="14" t="s">
        <v>444</v>
      </c>
      <c r="J20" s="65"/>
    </row>
    <row r="21" spans="1:13" ht="20.25" customHeight="1">
      <c r="A21" s="312" t="s">
        <v>445</v>
      </c>
      <c r="B21" s="314" t="s">
        <v>446</v>
      </c>
      <c r="C21" s="318" t="s">
        <v>447</v>
      </c>
      <c r="D21" s="319"/>
      <c r="E21" s="320"/>
      <c r="F21" s="318" t="s">
        <v>448</v>
      </c>
      <c r="G21" s="319"/>
      <c r="H21" s="320"/>
      <c r="I21" s="316" t="s">
        <v>449</v>
      </c>
      <c r="J21" s="60"/>
      <c r="K21" s="62" t="s">
        <v>472</v>
      </c>
      <c r="L21" s="63"/>
      <c r="M21" s="57"/>
    </row>
    <row r="22" spans="1:13" ht="20.25" customHeight="1">
      <c r="A22" s="313"/>
      <c r="B22" s="315"/>
      <c r="C22" s="94" t="s">
        <v>459</v>
      </c>
      <c r="D22" s="94" t="s">
        <v>460</v>
      </c>
      <c r="E22" s="94" t="s">
        <v>547</v>
      </c>
      <c r="F22" s="94" t="s">
        <v>459</v>
      </c>
      <c r="G22" s="94" t="s">
        <v>460</v>
      </c>
      <c r="H22" s="94" t="s">
        <v>547</v>
      </c>
      <c r="I22" s="317"/>
      <c r="J22" s="60"/>
      <c r="K22" s="58" t="s">
        <v>473</v>
      </c>
      <c r="L22" s="62" t="s">
        <v>474</v>
      </c>
      <c r="M22" s="57"/>
    </row>
    <row r="23" spans="1:13" ht="28.5" customHeight="1">
      <c r="A23" s="87" t="s">
        <v>480</v>
      </c>
      <c r="B23" s="83">
        <f>SUM(B24:B25)</f>
        <v>1157825092</v>
      </c>
      <c r="C23" s="83">
        <f t="shared" ref="C23:I23" si="6">SUM(C24:C25)</f>
        <v>0</v>
      </c>
      <c r="D23" s="83">
        <f t="shared" si="6"/>
        <v>0</v>
      </c>
      <c r="E23" s="83">
        <f t="shared" si="6"/>
        <v>0</v>
      </c>
      <c r="F23" s="83">
        <f t="shared" si="6"/>
        <v>0</v>
      </c>
      <c r="G23" s="83">
        <f t="shared" si="6"/>
        <v>0</v>
      </c>
      <c r="H23" s="83">
        <f t="shared" si="6"/>
        <v>0</v>
      </c>
      <c r="I23" s="88">
        <f t="shared" si="6"/>
        <v>1157825092</v>
      </c>
      <c r="J23" s="66"/>
      <c r="K23" s="61">
        <f>SUM(K24:K25)</f>
        <v>1157825092</v>
      </c>
      <c r="L23" s="61">
        <f>I23-K23</f>
        <v>0</v>
      </c>
      <c r="M23" s="57"/>
    </row>
    <row r="24" spans="1:13" ht="28.5" customHeight="1">
      <c r="A24" s="50" t="s">
        <v>462</v>
      </c>
      <c r="B24" s="46">
        <f>D30</f>
        <v>1116804279</v>
      </c>
      <c r="C24" s="46">
        <f>'2추일입'!N6</f>
        <v>0</v>
      </c>
      <c r="D24" s="46">
        <f>'2추일입'!O6</f>
        <v>0</v>
      </c>
      <c r="E24" s="46">
        <f>D24+C24</f>
        <v>0</v>
      </c>
      <c r="F24" s="46">
        <f>'2추일출'!P6</f>
        <v>0</v>
      </c>
      <c r="G24" s="46">
        <f>'2추일출'!Q6</f>
        <v>0</v>
      </c>
      <c r="H24" s="46">
        <f>G24+F24</f>
        <v>0</v>
      </c>
      <c r="I24" s="51">
        <f>B24+F24+G24</f>
        <v>1116804279</v>
      </c>
      <c r="J24" s="66"/>
      <c r="K24" s="61">
        <f>B24+C24+D24</f>
        <v>1116804279</v>
      </c>
      <c r="L24" s="61">
        <f t="shared" ref="L24:L25" si="7">I24-K24</f>
        <v>0</v>
      </c>
      <c r="M24" s="57"/>
    </row>
    <row r="25" spans="1:13" ht="28.5" customHeight="1" thickBot="1">
      <c r="A25" s="52" t="s">
        <v>463</v>
      </c>
      <c r="B25" s="53">
        <f>E30+F30</f>
        <v>41020813</v>
      </c>
      <c r="C25" s="53">
        <f>'2추특입'!N6</f>
        <v>0</v>
      </c>
      <c r="D25" s="53">
        <f>'2추특입'!O6</f>
        <v>0</v>
      </c>
      <c r="E25" s="53">
        <f>D25+C25</f>
        <v>0</v>
      </c>
      <c r="F25" s="53">
        <f>'2추특출'!P6</f>
        <v>0</v>
      </c>
      <c r="G25" s="53">
        <f>'2추특출'!Q6</f>
        <v>0</v>
      </c>
      <c r="H25" s="53">
        <f>G25+F25</f>
        <v>0</v>
      </c>
      <c r="I25" s="54">
        <f>B25+F25+G25</f>
        <v>41020813</v>
      </c>
      <c r="J25" s="66"/>
      <c r="K25" s="61">
        <f>B25+C25+D25</f>
        <v>41020813</v>
      </c>
      <c r="L25" s="61">
        <f t="shared" si="7"/>
        <v>0</v>
      </c>
      <c r="M25" s="57"/>
    </row>
    <row r="28" spans="1:13" ht="20.100000000000001" customHeight="1">
      <c r="A28" s="97" t="s">
        <v>549</v>
      </c>
    </row>
    <row r="29" spans="1:13" ht="20.100000000000001" customHeight="1">
      <c r="A29" s="85" t="s">
        <v>464</v>
      </c>
      <c r="B29" s="85" t="s">
        <v>467</v>
      </c>
      <c r="C29" s="85" t="s">
        <v>469</v>
      </c>
      <c r="D29" s="85" t="s">
        <v>462</v>
      </c>
      <c r="E29" s="85" t="s">
        <v>465</v>
      </c>
      <c r="F29" s="85" t="s">
        <v>466</v>
      </c>
    </row>
    <row r="30" spans="1:13" ht="20.100000000000001" customHeight="1">
      <c r="A30" s="68" t="s">
        <v>468</v>
      </c>
      <c r="B30" s="83">
        <f>SUM(B31:B40)</f>
        <v>1157825092</v>
      </c>
      <c r="C30" s="83">
        <f>SUM(C31:C40)</f>
        <v>1138877086</v>
      </c>
      <c r="D30" s="83">
        <f t="shared" ref="D30" si="8">SUM(D31:D40)</f>
        <v>1116804279</v>
      </c>
      <c r="E30" s="83">
        <f t="shared" ref="E30:F30" si="9">SUM(E31:E40)</f>
        <v>22072807</v>
      </c>
      <c r="F30" s="83">
        <f t="shared" si="9"/>
        <v>18948006</v>
      </c>
    </row>
    <row r="31" spans="1:13" ht="20.100000000000001" customHeight="1">
      <c r="A31" s="49" t="s">
        <v>451</v>
      </c>
      <c r="B31" s="48">
        <f t="shared" ref="B31:B40" si="10">SUM(D31:G31)</f>
        <v>0</v>
      </c>
      <c r="C31" s="48">
        <f>D31+E31</f>
        <v>0</v>
      </c>
      <c r="D31" s="48"/>
      <c r="E31" s="48"/>
      <c r="F31" s="48"/>
    </row>
    <row r="32" spans="1:13" ht="20.100000000000001" customHeight="1">
      <c r="A32" s="49" t="s">
        <v>452</v>
      </c>
      <c r="B32" s="48">
        <f t="shared" si="10"/>
        <v>0</v>
      </c>
      <c r="C32" s="48">
        <f t="shared" ref="C32:C40" si="11">D32+E32</f>
        <v>0</v>
      </c>
      <c r="D32" s="48"/>
      <c r="E32" s="48"/>
      <c r="F32" s="48"/>
    </row>
    <row r="33" spans="1:6" ht="20.100000000000001" customHeight="1">
      <c r="A33" s="49" t="s">
        <v>453</v>
      </c>
      <c r="B33" s="48">
        <f t="shared" si="10"/>
        <v>0</v>
      </c>
      <c r="C33" s="48">
        <f t="shared" si="11"/>
        <v>0</v>
      </c>
      <c r="D33" s="48"/>
      <c r="E33" s="48"/>
      <c r="F33" s="48"/>
    </row>
    <row r="34" spans="1:6" ht="20.100000000000001" customHeight="1">
      <c r="A34" s="49" t="s">
        <v>454</v>
      </c>
      <c r="B34" s="48">
        <f t="shared" si="10"/>
        <v>0</v>
      </c>
      <c r="C34" s="48">
        <f t="shared" si="11"/>
        <v>0</v>
      </c>
      <c r="D34" s="48"/>
      <c r="E34" s="48"/>
      <c r="F34" s="48"/>
    </row>
    <row r="35" spans="1:6" ht="20.100000000000001" customHeight="1">
      <c r="A35" s="49" t="s">
        <v>455</v>
      </c>
      <c r="B35" s="48">
        <f t="shared" si="10"/>
        <v>0</v>
      </c>
      <c r="C35" s="48">
        <f t="shared" si="11"/>
        <v>0</v>
      </c>
      <c r="D35" s="48"/>
      <c r="E35" s="48"/>
      <c r="F35" s="48"/>
    </row>
    <row r="36" spans="1:6" ht="20.100000000000001" customHeight="1">
      <c r="A36" s="49" t="s">
        <v>456</v>
      </c>
      <c r="B36" s="48">
        <f t="shared" si="10"/>
        <v>0</v>
      </c>
      <c r="C36" s="48">
        <f t="shared" si="11"/>
        <v>0</v>
      </c>
      <c r="D36" s="48"/>
      <c r="E36" s="48"/>
      <c r="F36" s="48"/>
    </row>
    <row r="37" spans="1:6" ht="20.100000000000001" customHeight="1">
      <c r="A37" s="49" t="s">
        <v>457</v>
      </c>
      <c r="B37" s="48">
        <f t="shared" si="10"/>
        <v>0</v>
      </c>
      <c r="C37" s="48">
        <f t="shared" si="11"/>
        <v>0</v>
      </c>
      <c r="D37" s="48"/>
      <c r="E37" s="48"/>
      <c r="F37" s="48"/>
    </row>
    <row r="38" spans="1:6" ht="20.100000000000001" customHeight="1">
      <c r="A38" s="49" t="s">
        <v>458</v>
      </c>
      <c r="B38" s="48">
        <f t="shared" si="10"/>
        <v>0</v>
      </c>
      <c r="C38" s="48">
        <f t="shared" si="11"/>
        <v>0</v>
      </c>
      <c r="D38" s="48"/>
      <c r="E38" s="48"/>
      <c r="F38" s="48"/>
    </row>
    <row r="39" spans="1:6" ht="20.100000000000001" customHeight="1">
      <c r="A39" s="49" t="s">
        <v>502</v>
      </c>
      <c r="B39" s="48">
        <f t="shared" ref="B39" si="12">SUM(D39:G39)</f>
        <v>1157825092</v>
      </c>
      <c r="C39" s="48">
        <f>D39+E39</f>
        <v>1138877086</v>
      </c>
      <c r="D39" s="48">
        <v>1116804279</v>
      </c>
      <c r="E39" s="48">
        <v>22072807</v>
      </c>
      <c r="F39" s="48">
        <v>18948006</v>
      </c>
    </row>
    <row r="40" spans="1:6" ht="20.100000000000001" customHeight="1">
      <c r="A40" s="49" t="s">
        <v>556</v>
      </c>
      <c r="B40" s="48">
        <f t="shared" si="10"/>
        <v>0</v>
      </c>
      <c r="C40" s="48">
        <f t="shared" si="11"/>
        <v>0</v>
      </c>
      <c r="D40" s="48"/>
      <c r="E40" s="48"/>
      <c r="F40" s="48"/>
    </row>
    <row r="42" spans="1:6" ht="20.100000000000001" customHeight="1">
      <c r="A42" s="90" t="s">
        <v>470</v>
      </c>
      <c r="B42" s="48"/>
      <c r="C42" s="48"/>
    </row>
  </sheetData>
  <mergeCells count="11">
    <mergeCell ref="O8:O9"/>
    <mergeCell ref="A5:A6"/>
    <mergeCell ref="B5:B6"/>
    <mergeCell ref="I5:I6"/>
    <mergeCell ref="C5:E5"/>
    <mergeCell ref="F5:H5"/>
    <mergeCell ref="A21:A22"/>
    <mergeCell ref="B21:B22"/>
    <mergeCell ref="I21:I22"/>
    <mergeCell ref="C21:E21"/>
    <mergeCell ref="F21:H21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72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E11" sqref="E11"/>
    </sheetView>
  </sheetViews>
  <sheetFormatPr defaultColWidth="9" defaultRowHeight="50.1" customHeight="1"/>
  <cols>
    <col min="1" max="1" width="14.625" style="129" customWidth="1"/>
    <col min="2" max="3" width="12.625" style="129" customWidth="1"/>
    <col min="4" max="6" width="7.125" style="129" customWidth="1"/>
    <col min="7" max="7" width="41.625" style="129" customWidth="1"/>
    <col min="8" max="10" width="14.625" style="129" customWidth="1"/>
    <col min="11" max="12" width="11.625" style="129" customWidth="1"/>
    <col min="13" max="13" width="14.625" style="129" customWidth="1"/>
    <col min="14" max="15" width="11.625" style="129" customWidth="1"/>
    <col min="16" max="16" width="14.625" style="129" customWidth="1"/>
    <col min="17" max="17" width="7.625" style="129" customWidth="1"/>
    <col min="18" max="18" width="23.125" style="129" customWidth="1"/>
    <col min="19" max="19" width="23" style="129" customWidth="1"/>
    <col min="20" max="20" width="24.125" style="129" customWidth="1"/>
    <col min="21" max="21" width="6.625" style="129" customWidth="1"/>
    <col min="22" max="22" width="2.625" style="129" customWidth="1"/>
    <col min="23" max="23" width="6.625" style="129" customWidth="1"/>
    <col min="24" max="25" width="11.625" style="129" customWidth="1"/>
    <col min="26" max="26" width="6.625" style="129" customWidth="1"/>
    <col min="27" max="27" width="2.625" style="129" customWidth="1"/>
    <col min="28" max="28" width="6.625" style="129" customWidth="1"/>
    <col min="29" max="30" width="11.625" style="129" customWidth="1"/>
    <col min="31" max="31" width="6.625" style="129" customWidth="1"/>
    <col min="32" max="32" width="2.625" style="129" customWidth="1"/>
    <col min="33" max="33" width="10.625" style="129" customWidth="1"/>
    <col min="34" max="34" width="2.625" style="129" customWidth="1"/>
    <col min="35" max="35" width="10.625" style="129" customWidth="1"/>
    <col min="36" max="36" width="2.625" style="129" customWidth="1"/>
    <col min="37" max="37" width="8.375" style="129" hidden="1" customWidth="1"/>
    <col min="38" max="38" width="2.625" style="129" hidden="1" customWidth="1"/>
    <col min="39" max="39" width="11.625" style="129" customWidth="1"/>
    <col min="40" max="41" width="5.625" style="129" customWidth="1"/>
    <col min="42" max="42" width="2.625" style="129" customWidth="1"/>
    <col min="43" max="43" width="11.625" style="129" customWidth="1"/>
    <col min="44" max="44" width="5.625" style="129" customWidth="1"/>
    <col min="45" max="45" width="9.5" style="129" customWidth="1"/>
    <col min="46" max="16384" width="9" style="129"/>
  </cols>
  <sheetData>
    <row r="1" spans="1:45" ht="35.1" customHeight="1">
      <c r="A1" s="126" t="s">
        <v>592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</row>
    <row r="2" spans="1:45" ht="20.25" customHeight="1">
      <c r="A2" s="130" t="s">
        <v>440</v>
      </c>
      <c r="P2" s="183">
        <f>P6-J6</f>
        <v>0</v>
      </c>
      <c r="X2" s="132" t="s">
        <v>437</v>
      </c>
      <c r="AC2" s="132" t="s">
        <v>437</v>
      </c>
    </row>
    <row r="3" spans="1:45" ht="20.25" customHeight="1">
      <c r="J3" s="133"/>
      <c r="K3" s="133"/>
      <c r="L3" s="133"/>
      <c r="M3" s="133"/>
      <c r="N3" s="133"/>
      <c r="O3" s="133"/>
      <c r="P3" s="133"/>
      <c r="T3" s="134" t="s">
        <v>418</v>
      </c>
      <c r="X3" s="135" t="str">
        <f>IF(X6='2추일출'!Z6,"OK","@@")</f>
        <v>OK</v>
      </c>
      <c r="Y3" s="136"/>
      <c r="Z3" s="135" t="str">
        <f>IF(COUNTIF(Z6:Z72,"검토")&gt;0,"@@","OK")</f>
        <v>OK</v>
      </c>
      <c r="AC3" s="135" t="str">
        <f>IF(AC6='2추일출'!AE6,"OK","@@")</f>
        <v>OK</v>
      </c>
      <c r="AD3" s="137">
        <f>N6+O6-AC6-AD6</f>
        <v>0</v>
      </c>
      <c r="AE3" s="135" t="str">
        <f>IF(COUNTIF(AE6:AE72,"검토")&gt;0,"@@","OK")</f>
        <v>OK</v>
      </c>
    </row>
    <row r="4" spans="1:45" s="194" customFormat="1" ht="30" customHeight="1">
      <c r="A4" s="335" t="s">
        <v>410</v>
      </c>
      <c r="B4" s="346" t="s">
        <v>411</v>
      </c>
      <c r="C4" s="344" t="s">
        <v>559</v>
      </c>
      <c r="D4" s="343" t="s">
        <v>417</v>
      </c>
      <c r="E4" s="341" t="s">
        <v>413</v>
      </c>
      <c r="F4" s="343" t="s">
        <v>552</v>
      </c>
      <c r="G4" s="339" t="s">
        <v>554</v>
      </c>
      <c r="H4" s="355" t="s">
        <v>594</v>
      </c>
      <c r="I4" s="355" t="s">
        <v>578</v>
      </c>
      <c r="J4" s="337" t="s">
        <v>595</v>
      </c>
      <c r="K4" s="348" t="s">
        <v>579</v>
      </c>
      <c r="L4" s="349"/>
      <c r="M4" s="350" t="s">
        <v>584</v>
      </c>
      <c r="N4" s="352" t="s">
        <v>580</v>
      </c>
      <c r="O4" s="353"/>
      <c r="P4" s="333" t="s">
        <v>585</v>
      </c>
      <c r="Q4" s="324" t="s">
        <v>416</v>
      </c>
      <c r="R4" s="331" t="s">
        <v>581</v>
      </c>
      <c r="S4" s="331" t="s">
        <v>582</v>
      </c>
      <c r="T4" s="324" t="s">
        <v>586</v>
      </c>
      <c r="U4" s="326" t="s">
        <v>419</v>
      </c>
      <c r="V4" s="196"/>
      <c r="W4" s="327" t="s">
        <v>420</v>
      </c>
      <c r="X4" s="328" t="s">
        <v>421</v>
      </c>
      <c r="Y4" s="328"/>
      <c r="Z4" s="328"/>
      <c r="AB4" s="329" t="s">
        <v>420</v>
      </c>
      <c r="AC4" s="323" t="s">
        <v>425</v>
      </c>
      <c r="AD4" s="323"/>
      <c r="AE4" s="323"/>
      <c r="AG4" s="329" t="s">
        <v>426</v>
      </c>
      <c r="AI4" s="330" t="s">
        <v>427</v>
      </c>
      <c r="AK4" s="330" t="s">
        <v>428</v>
      </c>
      <c r="AM4" s="328" t="s">
        <v>429</v>
      </c>
      <c r="AN4" s="328"/>
      <c r="AO4" s="328"/>
      <c r="AQ4" s="323" t="s">
        <v>432</v>
      </c>
      <c r="AR4" s="323"/>
      <c r="AS4" s="323"/>
    </row>
    <row r="5" spans="1:45" s="194" customFormat="1" ht="18" customHeight="1">
      <c r="A5" s="336"/>
      <c r="B5" s="347"/>
      <c r="C5" s="345"/>
      <c r="D5" s="340"/>
      <c r="E5" s="342"/>
      <c r="F5" s="354"/>
      <c r="G5" s="340"/>
      <c r="H5" s="356"/>
      <c r="I5" s="357"/>
      <c r="J5" s="338"/>
      <c r="K5" s="237" t="s">
        <v>414</v>
      </c>
      <c r="L5" s="237" t="s">
        <v>415</v>
      </c>
      <c r="M5" s="351"/>
      <c r="N5" s="234" t="s">
        <v>414</v>
      </c>
      <c r="O5" s="234" t="s">
        <v>415</v>
      </c>
      <c r="P5" s="334"/>
      <c r="Q5" s="325"/>
      <c r="R5" s="332"/>
      <c r="S5" s="332"/>
      <c r="T5" s="325"/>
      <c r="U5" s="327"/>
      <c r="V5" s="196"/>
      <c r="W5" s="327"/>
      <c r="X5" s="211" t="s">
        <v>422</v>
      </c>
      <c r="Y5" s="211" t="s">
        <v>423</v>
      </c>
      <c r="Z5" s="211" t="s">
        <v>424</v>
      </c>
      <c r="AB5" s="329"/>
      <c r="AC5" s="212" t="s">
        <v>422</v>
      </c>
      <c r="AD5" s="212" t="s">
        <v>423</v>
      </c>
      <c r="AE5" s="212" t="s">
        <v>424</v>
      </c>
      <c r="AG5" s="329"/>
      <c r="AI5" s="329"/>
      <c r="AK5" s="329"/>
      <c r="AM5" s="212" t="s">
        <v>430</v>
      </c>
      <c r="AN5" s="212" t="s">
        <v>431</v>
      </c>
      <c r="AO5" s="212" t="s">
        <v>424</v>
      </c>
      <c r="AQ5" s="212" t="s">
        <v>430</v>
      </c>
      <c r="AR5" s="212" t="s">
        <v>431</v>
      </c>
      <c r="AS5" s="212" t="s">
        <v>424</v>
      </c>
    </row>
    <row r="6" spans="1:45" ht="50.1" customHeight="1">
      <c r="A6" s="141" t="s">
        <v>433</v>
      </c>
      <c r="B6" s="160"/>
      <c r="C6" s="160"/>
      <c r="D6" s="160"/>
      <c r="E6" s="169"/>
      <c r="F6" s="160"/>
      <c r="G6" s="221"/>
      <c r="H6" s="191">
        <f t="shared" ref="H6:P6" si="0">SUBTOTAL(9,H7:H72)</f>
        <v>0</v>
      </c>
      <c r="I6" s="191">
        <f t="shared" si="0"/>
        <v>0</v>
      </c>
      <c r="J6" s="191">
        <f t="shared" si="0"/>
        <v>0</v>
      </c>
      <c r="K6" s="191">
        <f t="shared" si="0"/>
        <v>0</v>
      </c>
      <c r="L6" s="191">
        <f t="shared" si="0"/>
        <v>0</v>
      </c>
      <c r="M6" s="192">
        <f t="shared" si="0"/>
        <v>0</v>
      </c>
      <c r="N6" s="191">
        <f t="shared" si="0"/>
        <v>0</v>
      </c>
      <c r="O6" s="191">
        <f t="shared" si="0"/>
        <v>0</v>
      </c>
      <c r="P6" s="191">
        <f t="shared" si="0"/>
        <v>0</v>
      </c>
      <c r="Q6" s="152"/>
      <c r="R6" s="219"/>
      <c r="S6" s="219"/>
      <c r="T6" s="160"/>
      <c r="U6" s="139"/>
      <c r="W6" s="139"/>
      <c r="X6" s="140">
        <f>SUBTOTAL(9,X7:X72)</f>
        <v>0</v>
      </c>
      <c r="Y6" s="140">
        <f>SUBTOTAL(9,Y7:Y72)</f>
        <v>0</v>
      </c>
      <c r="Z6" s="141" t="str">
        <f t="shared" ref="Z6" si="1">IF(SUM($K6:$L6)=SUM($X6:$Y6),"OK","검토")</f>
        <v>OK</v>
      </c>
      <c r="AB6" s="139"/>
      <c r="AC6" s="140">
        <f>SUBTOTAL(9,AC7:AC72)</f>
        <v>0</v>
      </c>
      <c r="AD6" s="140">
        <f>SUBTOTAL(9,AD7:AD72)</f>
        <v>0</v>
      </c>
      <c r="AE6" s="141" t="str">
        <f>IF(SUM($K6:$L6)=SUM($X6:$Y6),"OK","검토")</f>
        <v>OK</v>
      </c>
      <c r="AG6" s="139"/>
      <c r="AI6" s="139"/>
      <c r="AK6" s="139"/>
      <c r="AM6" s="140">
        <f>SUBTOTAL(9,AM7:AM72)</f>
        <v>0</v>
      </c>
      <c r="AN6" s="140">
        <f>SUBTOTAL(9,AN7:AN72)</f>
        <v>0</v>
      </c>
      <c r="AO6" s="138" t="str">
        <f>IF(COUNTIF(AO7:AO72,"@@")&gt;0,"@@","OK")</f>
        <v>OK</v>
      </c>
      <c r="AQ6" s="140">
        <f>SUBTOTAL(9,AQ7:AQ72)</f>
        <v>0</v>
      </c>
      <c r="AR6" s="140">
        <f>SUBTOTAL(9,AR7:AR72)</f>
        <v>0</v>
      </c>
      <c r="AS6" s="138" t="str">
        <f>IF(COUNTIF(AS7:AS72,"@@")&gt;0,"@@","OK")</f>
        <v>OK</v>
      </c>
    </row>
    <row r="7" spans="1:45" ht="60" customHeight="1">
      <c r="A7" s="142"/>
      <c r="B7" s="143" t="str">
        <f>IF(C7="","",VLOOKUP(C7,구분표!$A$3:$C$214,3,))</f>
        <v/>
      </c>
      <c r="C7" s="292"/>
      <c r="D7" s="293"/>
      <c r="E7" s="294"/>
      <c r="F7" s="293"/>
      <c r="G7" s="295"/>
      <c r="H7" s="296"/>
      <c r="I7" s="296"/>
      <c r="J7" s="235" t="str">
        <f>IF(D7="","",H7-I7)</f>
        <v/>
      </c>
      <c r="K7" s="148"/>
      <c r="L7" s="149"/>
      <c r="M7" s="150">
        <f>H7+K7+L7</f>
        <v>0</v>
      </c>
      <c r="N7" s="148"/>
      <c r="O7" s="149"/>
      <c r="P7" s="193">
        <f>H7+N7+O7</f>
        <v>0</v>
      </c>
      <c r="Q7" s="152" t="str">
        <f>IF(AND((M7=0),(P7&gt;0)),"O",IF(AND((K7&lt;0),(M7-P7&lt;0)),"O","X"))</f>
        <v>X</v>
      </c>
      <c r="R7" s="267"/>
      <c r="S7" s="244"/>
      <c r="T7" s="186"/>
      <c r="U7" s="153"/>
      <c r="W7" s="153"/>
      <c r="X7" s="148">
        <f t="shared" ref="X7:X19" si="2">IF($W7&lt;&gt;"도비",IF($U7="국도비","직접입력",SUM($K7:$L7)),)</f>
        <v>0</v>
      </c>
      <c r="Y7" s="148">
        <f t="shared" ref="Y7:Y19" si="3">IF($W7="도비",SUM($K7:$L7),IF($U7="국도비","직접입력",SUM($K7:$L7)-$X7))</f>
        <v>0</v>
      </c>
      <c r="Z7" s="153" t="str">
        <f t="shared" ref="Z7:Z70" si="4">IF(SUM($K7:$L7)=SUM($X7:$Y7),"OK","검토")</f>
        <v>OK</v>
      </c>
      <c r="AB7" s="153"/>
      <c r="AC7" s="148">
        <f t="shared" ref="AC7:AC20" si="5">IF($W7&lt;&gt;"도비",IF($U7="국도비","직접입력",SUM($N7:$O7)),)</f>
        <v>0</v>
      </c>
      <c r="AD7" s="148">
        <f t="shared" ref="AD7:AD20" si="6">IF($W7="도비",SUM(N7:O7),IF($U7="국도비","직접입력",SUM(N7:O7)-AC7))</f>
        <v>0</v>
      </c>
      <c r="AE7" s="153" t="str">
        <f t="shared" ref="AE7:AE20" si="7">IF(SUM(N7:O7)=SUM(AC7:AD7),"OK","검토")</f>
        <v>OK</v>
      </c>
      <c r="AG7" s="153" t="str">
        <f>IF(AI7="","",IF(W7="도비","세입없음",CONCATENATE(AI7,"-",COUNTIF($AI$7:AI7,AI7))))</f>
        <v/>
      </c>
      <c r="AI7" s="153" t="str">
        <f t="array" ref="AI7">IF(C7="","",INDEX(구분표!$I$2:$I$311, MATCH(1,(구분표!$E$2:$E$311='2추일입'!B7)*(구분표!$F$2:$F$311='2추일입'!C7)*(구분표!$G$2:$G$311='2추일입'!A7),0)))</f>
        <v/>
      </c>
      <c r="AK7" s="153"/>
      <c r="AM7" s="148">
        <f>IF(AG7="",0,SUMIFS('2추일출'!$Z$6:$Z$59,'2추일출'!$AI$6:$AI$59,'2추일입'!$AG7))</f>
        <v>0</v>
      </c>
      <c r="AN7" s="148" t="str">
        <f>IF(AG7="","",COUNTIFS('2추일출'!$AI$6:$AI$59,'2추일입'!AG7))</f>
        <v/>
      </c>
      <c r="AO7" s="153" t="str">
        <f t="shared" ref="AO7:AO70" si="8">IF(X7=AM7,"OK","@@")</f>
        <v>OK</v>
      </c>
      <c r="AQ7" s="148">
        <f>IF(AG7="",0,SUMIFS('2추일출'!$AE$6:$AE$59,'2추일출'!$AI$6:$AI$59,'2추일입'!$AG7))</f>
        <v>0</v>
      </c>
      <c r="AR7" s="148" t="str">
        <f>IF(AG7="","",COUNTIFS('2추일출'!$AI$6:$AI$59,AG7))</f>
        <v/>
      </c>
      <c r="AS7" s="153" t="str">
        <f t="shared" ref="AS7:AS70" si="9">IF(AC7=AQ7,"OK","@@")</f>
        <v>OK</v>
      </c>
    </row>
    <row r="8" spans="1:45" ht="60" customHeight="1">
      <c r="A8" s="239"/>
      <c r="B8" s="240" t="str">
        <f>IF(C8="","",VLOOKUP(C8,구분표!$A$3:$C$214,3,))</f>
        <v/>
      </c>
      <c r="C8" s="297"/>
      <c r="D8" s="293"/>
      <c r="E8" s="294"/>
      <c r="F8" s="293"/>
      <c r="G8" s="295"/>
      <c r="H8" s="296"/>
      <c r="I8" s="296"/>
      <c r="J8" s="235" t="str">
        <f t="shared" ref="J8:J71" si="10">IF(D8="","",H8-I8)</f>
        <v/>
      </c>
      <c r="K8" s="148"/>
      <c r="L8" s="149"/>
      <c r="M8" s="150">
        <f t="shared" ref="M8:M71" si="11">H8+K8+L8</f>
        <v>0</v>
      </c>
      <c r="N8" s="148"/>
      <c r="O8" s="149"/>
      <c r="P8" s="193">
        <f t="shared" ref="P8:P71" si="12">H8+N8+O8</f>
        <v>0</v>
      </c>
      <c r="Q8" s="152" t="str">
        <f t="shared" ref="Q8:Q71" si="13">IF(AND((M8=0),(P8&gt;0)),"O",IF(AND((K8&lt;0),(M8-P8&lt;0)),"O","X"))</f>
        <v>X</v>
      </c>
      <c r="R8" s="241"/>
      <c r="S8" s="244"/>
      <c r="T8" s="186"/>
      <c r="U8" s="153"/>
      <c r="W8" s="153"/>
      <c r="X8" s="148">
        <f t="shared" si="2"/>
        <v>0</v>
      </c>
      <c r="Y8" s="148">
        <f t="shared" si="3"/>
        <v>0</v>
      </c>
      <c r="Z8" s="153" t="str">
        <f t="shared" si="4"/>
        <v>OK</v>
      </c>
      <c r="AB8" s="153"/>
      <c r="AC8" s="148">
        <f t="shared" si="5"/>
        <v>0</v>
      </c>
      <c r="AD8" s="148">
        <f t="shared" si="6"/>
        <v>0</v>
      </c>
      <c r="AE8" s="153" t="str">
        <f t="shared" si="7"/>
        <v>OK</v>
      </c>
      <c r="AG8" s="153" t="str">
        <f>IF(AI8="","",IF(W8="도비","세입없음",CONCATENATE(AI8,"-",COUNTIF($AI$7:AI8,AI8))))</f>
        <v/>
      </c>
      <c r="AI8" s="153" t="str">
        <f t="array" ref="AI8">IF(C8="","",INDEX(구분표!$I$2:$I$311, MATCH(1,(구분표!$E$2:$E$311='2추일입'!B8)*(구분표!$F$2:$F$311='2추일입'!C8)*(구분표!$G$2:$G$311='2추일입'!A8),0)))</f>
        <v/>
      </c>
      <c r="AK8" s="153"/>
      <c r="AM8" s="148">
        <f>IF(AG8="",0,SUMIFS('2추일출'!$Z$6:$Z$59,'2추일출'!$AI$6:$AI$59,'2추일입'!$AG8))</f>
        <v>0</v>
      </c>
      <c r="AN8" s="148" t="str">
        <f>IF(AG8="","",COUNTIFS('2추일출'!$AI$6:$AI$59,'2추일입'!AG8))</f>
        <v/>
      </c>
      <c r="AO8" s="153" t="str">
        <f t="shared" si="8"/>
        <v>OK</v>
      </c>
      <c r="AQ8" s="148">
        <f>IF(AG8="",0,SUMIFS('2추일출'!$AE$6:$AE$59,'2추일출'!$AI$6:$AI$59,'2추일입'!$AG8))</f>
        <v>0</v>
      </c>
      <c r="AR8" s="148" t="str">
        <f>IF(AG8="","",COUNTIFS('2추일출'!$AI$6:$AI$59,AG8))</f>
        <v/>
      </c>
      <c r="AS8" s="153" t="str">
        <f t="shared" si="9"/>
        <v>OK</v>
      </c>
    </row>
    <row r="9" spans="1:45" ht="60" customHeight="1">
      <c r="A9" s="142"/>
      <c r="B9" s="240" t="str">
        <f>IF(C9="","",VLOOKUP(C9,구분표!$A$3:$C$214,3,))</f>
        <v/>
      </c>
      <c r="C9" s="292"/>
      <c r="D9" s="293"/>
      <c r="E9" s="293"/>
      <c r="F9" s="294"/>
      <c r="G9" s="295"/>
      <c r="H9" s="296"/>
      <c r="I9" s="296"/>
      <c r="J9" s="235" t="str">
        <f>IF(D9="","",H9-I9)</f>
        <v/>
      </c>
      <c r="K9" s="148"/>
      <c r="L9" s="149"/>
      <c r="M9" s="150">
        <f t="shared" si="11"/>
        <v>0</v>
      </c>
      <c r="N9" s="148"/>
      <c r="O9" s="149"/>
      <c r="P9" s="193">
        <f t="shared" si="12"/>
        <v>0</v>
      </c>
      <c r="Q9" s="152" t="str">
        <f t="shared" si="13"/>
        <v>X</v>
      </c>
      <c r="R9" s="244"/>
      <c r="S9" s="241"/>
      <c r="T9" s="186"/>
      <c r="U9" s="153"/>
      <c r="W9" s="153"/>
      <c r="X9" s="148">
        <f t="shared" si="2"/>
        <v>0</v>
      </c>
      <c r="Y9" s="148">
        <f t="shared" si="3"/>
        <v>0</v>
      </c>
      <c r="Z9" s="153" t="str">
        <f t="shared" si="4"/>
        <v>OK</v>
      </c>
      <c r="AB9" s="153"/>
      <c r="AC9" s="148">
        <f t="shared" si="5"/>
        <v>0</v>
      </c>
      <c r="AD9" s="148">
        <f t="shared" si="6"/>
        <v>0</v>
      </c>
      <c r="AE9" s="153" t="str">
        <f t="shared" si="7"/>
        <v>OK</v>
      </c>
      <c r="AG9" s="153" t="str">
        <f>IF(AI9="","",IF(W9="도비","세입없음",CONCATENATE(AI9,"-",COUNTIF($AI$7:AI9,AI9))))</f>
        <v/>
      </c>
      <c r="AI9" s="153" t="str">
        <f t="array" ref="AI9">IF(C9="","",INDEX(구분표!$I$2:$I$311, MATCH(1,(구분표!$E$2:$E$311='2추일입'!B9)*(구분표!$F$2:$F$311='2추일입'!C9)*(구분표!$G$2:$G$311='2추일입'!A9),0)))</f>
        <v/>
      </c>
      <c r="AK9" s="153"/>
      <c r="AM9" s="148">
        <f>IF(AG9="",0,SUMIFS('2추일출'!$Z$6:$Z$59,'2추일출'!$AI$6:$AI$59,'2추일입'!$AG9))</f>
        <v>0</v>
      </c>
      <c r="AN9" s="148" t="str">
        <f>IF(AG9="","",COUNTIFS('2추일출'!$AI$6:$AI$59,'2추일입'!AG9))</f>
        <v/>
      </c>
      <c r="AO9" s="153" t="str">
        <f t="shared" si="8"/>
        <v>OK</v>
      </c>
      <c r="AQ9" s="148">
        <f>IF(AG9="",0,SUMIFS('2추일출'!$AE$6:$AE$59,'2추일출'!$AI$6:$AI$59,'2추일입'!$AG9))</f>
        <v>0</v>
      </c>
      <c r="AR9" s="148" t="str">
        <f>IF(AG9="","",COUNTIFS('2추일출'!$AI$6:$AI$59,AG9))</f>
        <v/>
      </c>
      <c r="AS9" s="153" t="str">
        <f t="shared" si="9"/>
        <v>OK</v>
      </c>
    </row>
    <row r="10" spans="1:45" ht="60" customHeight="1">
      <c r="A10" s="239"/>
      <c r="B10" s="240" t="str">
        <f>IF(C10="","",VLOOKUP(C10,구분표!$A$3:$C$214,3,))</f>
        <v/>
      </c>
      <c r="C10" s="292"/>
      <c r="D10" s="293"/>
      <c r="E10" s="294"/>
      <c r="F10" s="242"/>
      <c r="G10" s="295"/>
      <c r="H10" s="296"/>
      <c r="I10" s="296"/>
      <c r="J10" s="235" t="str">
        <f t="shared" si="10"/>
        <v/>
      </c>
      <c r="K10" s="148"/>
      <c r="L10" s="149"/>
      <c r="M10" s="150">
        <f t="shared" si="11"/>
        <v>0</v>
      </c>
      <c r="N10" s="148"/>
      <c r="O10" s="149"/>
      <c r="P10" s="193">
        <f t="shared" si="12"/>
        <v>0</v>
      </c>
      <c r="Q10" s="152" t="str">
        <f t="shared" si="13"/>
        <v>X</v>
      </c>
      <c r="R10" s="244"/>
      <c r="S10" s="241"/>
      <c r="T10" s="186"/>
      <c r="U10" s="153"/>
      <c r="W10" s="153"/>
      <c r="X10" s="148">
        <f t="shared" si="2"/>
        <v>0</v>
      </c>
      <c r="Y10" s="148">
        <f t="shared" si="3"/>
        <v>0</v>
      </c>
      <c r="Z10" s="153" t="str">
        <f t="shared" si="4"/>
        <v>OK</v>
      </c>
      <c r="AB10" s="153"/>
      <c r="AC10" s="148">
        <f t="shared" si="5"/>
        <v>0</v>
      </c>
      <c r="AD10" s="148">
        <f t="shared" si="6"/>
        <v>0</v>
      </c>
      <c r="AE10" s="153" t="str">
        <f t="shared" si="7"/>
        <v>OK</v>
      </c>
      <c r="AG10" s="153" t="str">
        <f>IF(AI10="","",IF(W10="도비","세입없음",CONCATENATE(AI10,"-",COUNTIF($AI$7:AI10,AI10))))</f>
        <v/>
      </c>
      <c r="AI10" s="153" t="str">
        <f t="array" ref="AI10">IF(C10="","",INDEX(구분표!$I$2:$I$311, MATCH(1,(구분표!$E$2:$E$311='2추일입'!B10)*(구분표!$F$2:$F$311='2추일입'!C10)*(구분표!$G$2:$G$311='2추일입'!A10),0)))</f>
        <v/>
      </c>
      <c r="AK10" s="153"/>
      <c r="AM10" s="148">
        <f>IF(AG10="",0,SUMIFS('2추일출'!$Z$6:$Z$59,'2추일출'!$AI$6:$AI$59,'2추일입'!$AG10))</f>
        <v>0</v>
      </c>
      <c r="AN10" s="148" t="str">
        <f>IF(AG10="","",COUNTIFS('2추일출'!$AI$6:$AI$59,'2추일입'!AG10))</f>
        <v/>
      </c>
      <c r="AO10" s="153" t="str">
        <f t="shared" si="8"/>
        <v>OK</v>
      </c>
      <c r="AQ10" s="148">
        <f>IF(AG10="",0,SUMIFS('2추일출'!$AE$6:$AE$59,'2추일출'!$AI$6:$AI$59,'2추일입'!$AG10))</f>
        <v>0</v>
      </c>
      <c r="AR10" s="148" t="str">
        <f>IF(AG10="","",COUNTIFS('2추일출'!$AI$6:$AI$59,AG10))</f>
        <v/>
      </c>
      <c r="AS10" s="153" t="str">
        <f t="shared" si="9"/>
        <v>OK</v>
      </c>
    </row>
    <row r="11" spans="1:45" ht="60" customHeight="1">
      <c r="A11" s="239"/>
      <c r="B11" s="240" t="str">
        <f>IF(C11="","",VLOOKUP(C11,구분표!$A$3:$C$214,3,))</f>
        <v/>
      </c>
      <c r="C11" s="292"/>
      <c r="D11" s="293"/>
      <c r="E11" s="294"/>
      <c r="F11" s="293"/>
      <c r="G11" s="295"/>
      <c r="H11" s="296"/>
      <c r="I11" s="296"/>
      <c r="J11" s="235" t="str">
        <f t="shared" si="10"/>
        <v/>
      </c>
      <c r="K11" s="148"/>
      <c r="L11" s="149"/>
      <c r="M11" s="150">
        <f t="shared" si="11"/>
        <v>0</v>
      </c>
      <c r="N11" s="148"/>
      <c r="O11" s="149"/>
      <c r="P11" s="193">
        <f t="shared" si="12"/>
        <v>0</v>
      </c>
      <c r="Q11" s="152" t="str">
        <f t="shared" si="13"/>
        <v>X</v>
      </c>
      <c r="R11" s="186"/>
      <c r="S11" s="244"/>
      <c r="T11" s="186"/>
      <c r="U11" s="153"/>
      <c r="W11" s="153"/>
      <c r="X11" s="148">
        <f t="shared" si="2"/>
        <v>0</v>
      </c>
      <c r="Y11" s="148">
        <f t="shared" si="3"/>
        <v>0</v>
      </c>
      <c r="Z11" s="153" t="str">
        <f t="shared" si="4"/>
        <v>OK</v>
      </c>
      <c r="AB11" s="153"/>
      <c r="AC11" s="148">
        <f t="shared" si="5"/>
        <v>0</v>
      </c>
      <c r="AD11" s="148">
        <f t="shared" si="6"/>
        <v>0</v>
      </c>
      <c r="AE11" s="153" t="str">
        <f t="shared" si="7"/>
        <v>OK</v>
      </c>
      <c r="AG11" s="153" t="str">
        <f>IF(AI11="","",IF(W11="도비","세입없음",CONCATENATE(AI11,"-",COUNTIF($AI$7:AI11,AI11))))</f>
        <v/>
      </c>
      <c r="AI11" s="153" t="str">
        <f t="array" ref="AI11">IF(C11="","",INDEX(구분표!$I$2:$I$311, MATCH(1,(구분표!$E$2:$E$311='2추일입'!B11)*(구분표!$F$2:$F$311='2추일입'!C11)*(구분표!$G$2:$G$311='2추일입'!A11),0)))</f>
        <v/>
      </c>
      <c r="AK11" s="153"/>
      <c r="AM11" s="148">
        <f>IF(AG11="",0,SUMIFS('2추일출'!$Z$6:$Z$59,'2추일출'!$AI$6:$AI$59,'2추일입'!$AG11))</f>
        <v>0</v>
      </c>
      <c r="AN11" s="148" t="str">
        <f>IF(AG11="","",COUNTIFS('2추일출'!$AI$6:$AI$59,'2추일입'!AG11))</f>
        <v/>
      </c>
      <c r="AO11" s="153" t="str">
        <f t="shared" si="8"/>
        <v>OK</v>
      </c>
      <c r="AQ11" s="148">
        <f>IF(AG11="",0,SUMIFS('2추일출'!$AE$6:$AE$59,'2추일출'!$AI$6:$AI$59,'2추일입'!$AG11))</f>
        <v>0</v>
      </c>
      <c r="AR11" s="148" t="str">
        <f>IF(AG11="","",COUNTIFS('2추일출'!$AI$6:$AI$59,AG11))</f>
        <v/>
      </c>
      <c r="AS11" s="153" t="str">
        <f t="shared" si="9"/>
        <v>OK</v>
      </c>
    </row>
    <row r="12" spans="1:45" ht="60" customHeight="1">
      <c r="A12" s="239"/>
      <c r="B12" s="240" t="str">
        <f>IF(C12="","",VLOOKUP(C12,구분표!$A$3:$C$214,3,))</f>
        <v/>
      </c>
      <c r="C12" s="297"/>
      <c r="D12" s="293"/>
      <c r="E12" s="294"/>
      <c r="F12" s="293"/>
      <c r="G12" s="295"/>
      <c r="H12" s="296"/>
      <c r="I12" s="296"/>
      <c r="J12" s="235" t="str">
        <f t="shared" si="10"/>
        <v/>
      </c>
      <c r="K12" s="148"/>
      <c r="L12" s="149"/>
      <c r="M12" s="150">
        <f t="shared" si="11"/>
        <v>0</v>
      </c>
      <c r="N12" s="148"/>
      <c r="O12" s="149"/>
      <c r="P12" s="193">
        <f t="shared" si="12"/>
        <v>0</v>
      </c>
      <c r="Q12" s="152" t="str">
        <f t="shared" si="13"/>
        <v>X</v>
      </c>
      <c r="R12" s="186"/>
      <c r="S12" s="244"/>
      <c r="T12" s="186"/>
      <c r="U12" s="153"/>
      <c r="W12" s="153"/>
      <c r="X12" s="148">
        <f t="shared" si="2"/>
        <v>0</v>
      </c>
      <c r="Y12" s="148">
        <f t="shared" si="3"/>
        <v>0</v>
      </c>
      <c r="Z12" s="153" t="str">
        <f t="shared" si="4"/>
        <v>OK</v>
      </c>
      <c r="AB12" s="153"/>
      <c r="AC12" s="148">
        <f t="shared" si="5"/>
        <v>0</v>
      </c>
      <c r="AD12" s="148">
        <f t="shared" si="6"/>
        <v>0</v>
      </c>
      <c r="AE12" s="153" t="str">
        <f t="shared" si="7"/>
        <v>OK</v>
      </c>
      <c r="AG12" s="153" t="str">
        <f>IF(AI12="","",IF(W12="도비","세입없음",CONCATENATE(AI12,"-",COUNTIF($AI$7:AI12,AI12))))</f>
        <v/>
      </c>
      <c r="AI12" s="153" t="str">
        <f t="array" ref="AI12">IF(C12="","",INDEX(구분표!$I$2:$I$311, MATCH(1,(구분표!$E$2:$E$311='2추일입'!B12)*(구분표!$F$2:$F$311='2추일입'!C12)*(구분표!$G$2:$G$311='2추일입'!A12),0)))</f>
        <v/>
      </c>
      <c r="AK12" s="153"/>
      <c r="AM12" s="148">
        <f>IF(AG12="",0,SUMIFS('2추일출'!$Z$6:$Z$59,'2추일출'!$AI$6:$AI$59,'2추일입'!$AG12))</f>
        <v>0</v>
      </c>
      <c r="AN12" s="148" t="str">
        <f>IF(AG12="","",COUNTIFS('2추일출'!$AI$6:$AI$59,'2추일입'!AG12))</f>
        <v/>
      </c>
      <c r="AO12" s="153" t="str">
        <f t="shared" si="8"/>
        <v>OK</v>
      </c>
      <c r="AQ12" s="148">
        <f>IF(AG12="",0,SUMIFS('2추일출'!$AE$6:$AE$59,'2추일출'!$AI$6:$AI$59,'2추일입'!$AG12))</f>
        <v>0</v>
      </c>
      <c r="AR12" s="148" t="str">
        <f>IF(AG12="","",COUNTIFS('2추일출'!$AI$6:$AI$59,AG12))</f>
        <v/>
      </c>
      <c r="AS12" s="153" t="str">
        <f t="shared" si="9"/>
        <v>OK</v>
      </c>
    </row>
    <row r="13" spans="1:45" ht="60" customHeight="1">
      <c r="A13" s="239"/>
      <c r="B13" s="240" t="str">
        <f>IF(C13="","",VLOOKUP(C13,구분표!$A$3:$C$214,3,))</f>
        <v/>
      </c>
      <c r="C13" s="292"/>
      <c r="D13" s="293"/>
      <c r="E13" s="293"/>
      <c r="F13" s="294"/>
      <c r="G13" s="295"/>
      <c r="H13" s="296"/>
      <c r="I13" s="296"/>
      <c r="J13" s="235" t="str">
        <f t="shared" si="10"/>
        <v/>
      </c>
      <c r="K13" s="148"/>
      <c r="L13" s="149"/>
      <c r="M13" s="150">
        <f t="shared" si="11"/>
        <v>0</v>
      </c>
      <c r="N13" s="148"/>
      <c r="O13" s="149"/>
      <c r="P13" s="193">
        <f t="shared" si="12"/>
        <v>0</v>
      </c>
      <c r="Q13" s="152" t="str">
        <f t="shared" si="13"/>
        <v>X</v>
      </c>
      <c r="R13" s="186"/>
      <c r="S13" s="244"/>
      <c r="T13" s="186"/>
      <c r="U13" s="153"/>
      <c r="W13" s="153"/>
      <c r="X13" s="148">
        <f t="shared" si="2"/>
        <v>0</v>
      </c>
      <c r="Y13" s="148">
        <f t="shared" si="3"/>
        <v>0</v>
      </c>
      <c r="Z13" s="153" t="str">
        <f t="shared" si="4"/>
        <v>OK</v>
      </c>
      <c r="AB13" s="153"/>
      <c r="AC13" s="148">
        <f t="shared" si="5"/>
        <v>0</v>
      </c>
      <c r="AD13" s="148">
        <f t="shared" si="6"/>
        <v>0</v>
      </c>
      <c r="AE13" s="153" t="str">
        <f t="shared" si="7"/>
        <v>OK</v>
      </c>
      <c r="AG13" s="153" t="str">
        <f>IF(AI13="","",IF(W13="도비","세입없음",CONCATENATE(AI13,"-",COUNTIF($AI$7:AI13,AI13))))</f>
        <v/>
      </c>
      <c r="AI13" s="153" t="str">
        <f t="array" ref="AI13">IF(C13="","",INDEX(구분표!$I$2:$I$311, MATCH(1,(구분표!$E$2:$E$311='2추일입'!B13)*(구분표!$F$2:$F$311='2추일입'!C13)*(구분표!$G$2:$G$311='2추일입'!A13),0)))</f>
        <v/>
      </c>
      <c r="AK13" s="153"/>
      <c r="AM13" s="148">
        <f>IF(AG13="",0,SUMIFS('2추일출'!$Z$6:$Z$59,'2추일출'!$AI$6:$AI$59,'2추일입'!$AG13))</f>
        <v>0</v>
      </c>
      <c r="AN13" s="148" t="str">
        <f>IF(AG13="","",COUNTIFS('2추일출'!$AI$6:$AI$59,'2추일입'!AG13))</f>
        <v/>
      </c>
      <c r="AO13" s="153" t="str">
        <f t="shared" si="8"/>
        <v>OK</v>
      </c>
      <c r="AQ13" s="148">
        <f>IF(AG13="",0,SUMIFS('2추일출'!$AE$6:$AE$59,'2추일출'!$AI$6:$AI$59,'2추일입'!$AG13))</f>
        <v>0</v>
      </c>
      <c r="AR13" s="148" t="str">
        <f>IF(AG13="","",COUNTIFS('2추일출'!$AI$6:$AI$59,AG13))</f>
        <v/>
      </c>
      <c r="AS13" s="153" t="str">
        <f t="shared" si="9"/>
        <v>OK</v>
      </c>
    </row>
    <row r="14" spans="1:45" ht="60" customHeight="1">
      <c r="A14" s="142"/>
      <c r="B14" s="240" t="str">
        <f>IF(C14="","",VLOOKUP(C14,구분표!$A$3:$C$214,3,))</f>
        <v/>
      </c>
      <c r="C14" s="292"/>
      <c r="D14" s="293"/>
      <c r="E14" s="294"/>
      <c r="F14" s="242"/>
      <c r="G14" s="295"/>
      <c r="H14" s="296"/>
      <c r="I14" s="296"/>
      <c r="J14" s="235" t="str">
        <f t="shared" si="10"/>
        <v/>
      </c>
      <c r="K14" s="148"/>
      <c r="L14" s="149"/>
      <c r="M14" s="150">
        <f t="shared" si="11"/>
        <v>0</v>
      </c>
      <c r="N14" s="197"/>
      <c r="O14" s="151"/>
      <c r="P14" s="193">
        <f t="shared" si="12"/>
        <v>0</v>
      </c>
      <c r="Q14" s="152" t="str">
        <f t="shared" si="13"/>
        <v>X</v>
      </c>
      <c r="R14" s="152"/>
      <c r="S14" s="152"/>
      <c r="T14" s="186"/>
      <c r="U14" s="153"/>
      <c r="W14" s="153"/>
      <c r="X14" s="148">
        <f t="shared" si="2"/>
        <v>0</v>
      </c>
      <c r="Y14" s="148">
        <f t="shared" si="3"/>
        <v>0</v>
      </c>
      <c r="Z14" s="153" t="str">
        <f t="shared" si="4"/>
        <v>OK</v>
      </c>
      <c r="AB14" s="153"/>
      <c r="AC14" s="148">
        <f t="shared" si="5"/>
        <v>0</v>
      </c>
      <c r="AD14" s="148">
        <f t="shared" si="6"/>
        <v>0</v>
      </c>
      <c r="AE14" s="153" t="str">
        <f t="shared" si="7"/>
        <v>OK</v>
      </c>
      <c r="AG14" s="153" t="str">
        <f>IF(AI14="","",IF(W14="도비","세입없음",CONCATENATE(AI14,"-",COUNTIF($AI$7:AI14,AI14))))</f>
        <v/>
      </c>
      <c r="AI14" s="153" t="str">
        <f t="array" ref="AI14">IF(C14="","",INDEX(구분표!$I$2:$I$311, MATCH(1,(구분표!$E$2:$E$311='2추일입'!B14)*(구분표!$F$2:$F$311='2추일입'!C14)*(구분표!$G$2:$G$311='2추일입'!A14),0)))</f>
        <v/>
      </c>
      <c r="AK14" s="153"/>
      <c r="AM14" s="148">
        <f>IF(AG14="",0,SUMIFS('2추일출'!$Z$6:$Z$59,'2추일출'!$AI$6:$AI$59,'2추일입'!$AG14))</f>
        <v>0</v>
      </c>
      <c r="AN14" s="148" t="str">
        <f>IF(AG14="","",COUNTIFS('2추일출'!$AI$6:$AI$59,'2추일입'!AG14))</f>
        <v/>
      </c>
      <c r="AO14" s="153" t="str">
        <f t="shared" si="8"/>
        <v>OK</v>
      </c>
      <c r="AQ14" s="148">
        <f>IF(AG14="",0,SUMIFS('2추일출'!$AE$6:$AE$59,'2추일출'!$AI$6:$AI$59,'2추일입'!$AG14))</f>
        <v>0</v>
      </c>
      <c r="AR14" s="148" t="str">
        <f>IF(AG14="","",COUNTIFS('2추일출'!$AI$6:$AI$59,AG14))</f>
        <v/>
      </c>
      <c r="AS14" s="153" t="str">
        <f t="shared" si="9"/>
        <v>OK</v>
      </c>
    </row>
    <row r="15" spans="1:45" ht="60" customHeight="1">
      <c r="A15" s="142"/>
      <c r="B15" s="240" t="str">
        <f>IF(C15="","",VLOOKUP(C15,구분표!$A$3:$C$214,3,))</f>
        <v/>
      </c>
      <c r="C15" s="292"/>
      <c r="D15" s="293"/>
      <c r="E15" s="294"/>
      <c r="F15" s="293"/>
      <c r="G15" s="295"/>
      <c r="H15" s="296"/>
      <c r="I15" s="296"/>
      <c r="J15" s="235" t="str">
        <f t="shared" si="10"/>
        <v/>
      </c>
      <c r="K15" s="148"/>
      <c r="L15" s="149"/>
      <c r="M15" s="150">
        <f t="shared" si="11"/>
        <v>0</v>
      </c>
      <c r="N15" s="197"/>
      <c r="O15" s="151"/>
      <c r="P15" s="193">
        <f t="shared" si="12"/>
        <v>0</v>
      </c>
      <c r="Q15" s="152" t="str">
        <f t="shared" si="13"/>
        <v>X</v>
      </c>
      <c r="R15" s="152"/>
      <c r="S15" s="152"/>
      <c r="T15" s="186"/>
      <c r="U15" s="153"/>
      <c r="W15" s="153"/>
      <c r="X15" s="148">
        <f t="shared" si="2"/>
        <v>0</v>
      </c>
      <c r="Y15" s="148">
        <f t="shared" si="3"/>
        <v>0</v>
      </c>
      <c r="Z15" s="153" t="str">
        <f t="shared" si="4"/>
        <v>OK</v>
      </c>
      <c r="AB15" s="153"/>
      <c r="AC15" s="148">
        <f t="shared" si="5"/>
        <v>0</v>
      </c>
      <c r="AD15" s="148">
        <f t="shared" si="6"/>
        <v>0</v>
      </c>
      <c r="AE15" s="153" t="str">
        <f t="shared" si="7"/>
        <v>OK</v>
      </c>
      <c r="AG15" s="153" t="str">
        <f>IF(AI15="","",IF(W15="도비","세입없음",CONCATENATE(AI15,"-",COUNTIF($AI$7:AI15,AI15))))</f>
        <v/>
      </c>
      <c r="AI15" s="153" t="str">
        <f t="array" ref="AI15">IF(C15="","",INDEX(구분표!$I$2:$I$311, MATCH(1,(구분표!$E$2:$E$311='2추일입'!B15)*(구분표!$F$2:$F$311='2추일입'!C15)*(구분표!$G$2:$G$311='2추일입'!A15),0)))</f>
        <v/>
      </c>
      <c r="AK15" s="153"/>
      <c r="AM15" s="148">
        <f>IF(AG15="",0,SUMIFS('2추일출'!$Z$6:$Z$59,'2추일출'!$AI$6:$AI$59,'2추일입'!$AG15))</f>
        <v>0</v>
      </c>
      <c r="AN15" s="148" t="str">
        <f>IF(AG15="","",COUNTIFS('2추일출'!$AI$6:$AI$59,'2추일입'!AG15))</f>
        <v/>
      </c>
      <c r="AO15" s="153" t="str">
        <f t="shared" si="8"/>
        <v>OK</v>
      </c>
      <c r="AQ15" s="148">
        <f>IF(AG15="",0,SUMIFS('2추일출'!$AE$6:$AE$59,'2추일출'!$AI$6:$AI$59,'2추일입'!$AG15))</f>
        <v>0</v>
      </c>
      <c r="AR15" s="148" t="str">
        <f>IF(AG15="","",COUNTIFS('2추일출'!$AI$6:$AI$59,AG15))</f>
        <v/>
      </c>
      <c r="AS15" s="153" t="str">
        <f t="shared" si="9"/>
        <v>OK</v>
      </c>
    </row>
    <row r="16" spans="1:45" ht="60" customHeight="1">
      <c r="A16" s="142"/>
      <c r="B16" s="240" t="str">
        <f>IF(C16="","",VLOOKUP(C16,구분표!$A$3:$C$214,3,))</f>
        <v/>
      </c>
      <c r="C16" s="292"/>
      <c r="D16" s="293"/>
      <c r="E16" s="294"/>
      <c r="F16" s="293"/>
      <c r="G16" s="295"/>
      <c r="H16" s="296"/>
      <c r="I16" s="296"/>
      <c r="J16" s="235" t="str">
        <f t="shared" si="10"/>
        <v/>
      </c>
      <c r="K16" s="148"/>
      <c r="L16" s="149"/>
      <c r="M16" s="150">
        <f t="shared" si="11"/>
        <v>0</v>
      </c>
      <c r="N16" s="197"/>
      <c r="O16" s="151"/>
      <c r="P16" s="193">
        <f t="shared" si="12"/>
        <v>0</v>
      </c>
      <c r="Q16" s="152" t="str">
        <f t="shared" si="13"/>
        <v>X</v>
      </c>
      <c r="R16" s="152"/>
      <c r="S16" s="152"/>
      <c r="T16" s="186"/>
      <c r="U16" s="153"/>
      <c r="W16" s="153"/>
      <c r="X16" s="148">
        <f t="shared" si="2"/>
        <v>0</v>
      </c>
      <c r="Y16" s="148">
        <f t="shared" si="3"/>
        <v>0</v>
      </c>
      <c r="Z16" s="153" t="str">
        <f t="shared" si="4"/>
        <v>OK</v>
      </c>
      <c r="AB16" s="153"/>
      <c r="AC16" s="148">
        <f t="shared" si="5"/>
        <v>0</v>
      </c>
      <c r="AD16" s="148">
        <f t="shared" si="6"/>
        <v>0</v>
      </c>
      <c r="AE16" s="153" t="str">
        <f t="shared" si="7"/>
        <v>OK</v>
      </c>
      <c r="AG16" s="153" t="str">
        <f>IF(AI16="","",IF(W16="도비","세입없음",CONCATENATE(AI16,"-",COUNTIF($AI$7:AI16,AI16))))</f>
        <v/>
      </c>
      <c r="AI16" s="153" t="str">
        <f t="array" ref="AI16">IF(C16="","",INDEX(구분표!$I$2:$I$311, MATCH(1,(구분표!$E$2:$E$311='2추일입'!B16)*(구분표!$F$2:$F$311='2추일입'!C16)*(구분표!$G$2:$G$311='2추일입'!A16),0)))</f>
        <v/>
      </c>
      <c r="AK16" s="153"/>
      <c r="AM16" s="148">
        <f>IF(AG16="",0,SUMIFS('2추일출'!$Z$6:$Z$59,'2추일출'!$AI$6:$AI$59,'2추일입'!$AG16))</f>
        <v>0</v>
      </c>
      <c r="AN16" s="148" t="str">
        <f>IF(AG16="","",COUNTIFS('2추일출'!$AI$6:$AI$59,'2추일입'!AG16))</f>
        <v/>
      </c>
      <c r="AO16" s="153" t="str">
        <f t="shared" si="8"/>
        <v>OK</v>
      </c>
      <c r="AQ16" s="148">
        <f>IF(AG16="",0,SUMIFS('2추일출'!$AE$6:$AE$59,'2추일출'!$AI$6:$AI$59,'2추일입'!$AG16))</f>
        <v>0</v>
      </c>
      <c r="AR16" s="148" t="str">
        <f>IF(AG16="","",COUNTIFS('2추일출'!$AI$6:$AI$59,AG16))</f>
        <v/>
      </c>
      <c r="AS16" s="153" t="str">
        <f t="shared" si="9"/>
        <v>OK</v>
      </c>
    </row>
    <row r="17" spans="1:45" ht="60" customHeight="1">
      <c r="A17" s="142"/>
      <c r="B17" s="240" t="str">
        <f>IF(C17="","",VLOOKUP(C17,구분표!$A$3:$C$214,3,))</f>
        <v/>
      </c>
      <c r="C17" s="292"/>
      <c r="D17" s="293"/>
      <c r="E17" s="294"/>
      <c r="F17" s="293"/>
      <c r="G17" s="295"/>
      <c r="H17" s="296"/>
      <c r="I17" s="296"/>
      <c r="J17" s="235" t="str">
        <f t="shared" si="10"/>
        <v/>
      </c>
      <c r="K17" s="148"/>
      <c r="L17" s="149"/>
      <c r="M17" s="150">
        <f t="shared" si="11"/>
        <v>0</v>
      </c>
      <c r="N17" s="197"/>
      <c r="O17" s="151"/>
      <c r="P17" s="193">
        <f t="shared" si="12"/>
        <v>0</v>
      </c>
      <c r="Q17" s="152" t="str">
        <f t="shared" si="13"/>
        <v>X</v>
      </c>
      <c r="R17" s="152"/>
      <c r="S17" s="152"/>
      <c r="T17" s="186"/>
      <c r="U17" s="153"/>
      <c r="W17" s="153"/>
      <c r="X17" s="148">
        <f t="shared" si="2"/>
        <v>0</v>
      </c>
      <c r="Y17" s="148">
        <f t="shared" si="3"/>
        <v>0</v>
      </c>
      <c r="Z17" s="153" t="str">
        <f t="shared" si="4"/>
        <v>OK</v>
      </c>
      <c r="AB17" s="153"/>
      <c r="AC17" s="148">
        <f t="shared" si="5"/>
        <v>0</v>
      </c>
      <c r="AD17" s="148">
        <f t="shared" si="6"/>
        <v>0</v>
      </c>
      <c r="AE17" s="153" t="str">
        <f t="shared" si="7"/>
        <v>OK</v>
      </c>
      <c r="AG17" s="153" t="str">
        <f>IF(AI17="","",IF(W17="도비","세입없음",CONCATENATE(AI17,"-",COUNTIF($AI$7:AI17,AI17))))</f>
        <v/>
      </c>
      <c r="AI17" s="153" t="str">
        <f t="array" ref="AI17">IF(C17="","",INDEX(구분표!$I$2:$I$311, MATCH(1,(구분표!$E$2:$E$311='2추일입'!B17)*(구분표!$F$2:$F$311='2추일입'!C17)*(구분표!$G$2:$G$311='2추일입'!A17),0)))</f>
        <v/>
      </c>
      <c r="AK17" s="153"/>
      <c r="AM17" s="148">
        <f>IF(AG17="",0,SUMIFS('2추일출'!$Z$6:$Z$59,'2추일출'!$AI$6:$AI$59,'2추일입'!$AG17))</f>
        <v>0</v>
      </c>
      <c r="AN17" s="148" t="str">
        <f>IF(AG17="","",COUNTIFS('2추일출'!$AI$6:$AI$59,'2추일입'!AG17))</f>
        <v/>
      </c>
      <c r="AO17" s="153" t="str">
        <f t="shared" si="8"/>
        <v>OK</v>
      </c>
      <c r="AQ17" s="148">
        <f>IF(AG17="",0,SUMIFS('2추일출'!$AE$6:$AE$59,'2추일출'!$AI$6:$AI$59,'2추일입'!$AG17))</f>
        <v>0</v>
      </c>
      <c r="AR17" s="148" t="str">
        <f>IF(AG17="","",COUNTIFS('2추일출'!$AI$6:$AI$59,AG17))</f>
        <v/>
      </c>
      <c r="AS17" s="153" t="str">
        <f t="shared" si="9"/>
        <v>OK</v>
      </c>
    </row>
    <row r="18" spans="1:45" ht="60" customHeight="1">
      <c r="A18" s="239"/>
      <c r="B18" s="240" t="str">
        <f>IF(C18="","",VLOOKUP(C18,구분표!$A$3:$C$214,3,))</f>
        <v/>
      </c>
      <c r="C18" s="292"/>
      <c r="D18" s="293"/>
      <c r="E18" s="294"/>
      <c r="F18" s="293"/>
      <c r="G18" s="295"/>
      <c r="H18" s="296"/>
      <c r="I18" s="296"/>
      <c r="J18" s="235" t="str">
        <f t="shared" si="10"/>
        <v/>
      </c>
      <c r="K18" s="148"/>
      <c r="L18" s="149"/>
      <c r="M18" s="150">
        <f t="shared" si="11"/>
        <v>0</v>
      </c>
      <c r="N18" s="197"/>
      <c r="O18" s="151"/>
      <c r="P18" s="193">
        <f t="shared" si="12"/>
        <v>0</v>
      </c>
      <c r="Q18" s="152" t="str">
        <f t="shared" si="13"/>
        <v>X</v>
      </c>
      <c r="R18" s="152"/>
      <c r="S18" s="152"/>
      <c r="T18" s="186"/>
      <c r="U18" s="153"/>
      <c r="W18" s="153"/>
      <c r="X18" s="148">
        <f t="shared" si="2"/>
        <v>0</v>
      </c>
      <c r="Y18" s="148">
        <f t="shared" si="3"/>
        <v>0</v>
      </c>
      <c r="Z18" s="153" t="str">
        <f t="shared" si="4"/>
        <v>OK</v>
      </c>
      <c r="AB18" s="153"/>
      <c r="AC18" s="148">
        <f t="shared" si="5"/>
        <v>0</v>
      </c>
      <c r="AD18" s="148">
        <f t="shared" si="6"/>
        <v>0</v>
      </c>
      <c r="AE18" s="153" t="str">
        <f t="shared" si="7"/>
        <v>OK</v>
      </c>
      <c r="AG18" s="153" t="str">
        <f>IF(AI18="","",IF(W18="도비","세입없음",CONCATENATE(AI18,"-",COUNTIF($AI$7:AI18,AI18))))</f>
        <v/>
      </c>
      <c r="AI18" s="153" t="str">
        <f t="array" ref="AI18">IF(C18="","",INDEX(구분표!$I$2:$I$311, MATCH(1,(구분표!$E$2:$E$311='2추일입'!B18)*(구분표!$F$2:$F$311='2추일입'!C18)*(구분표!$G$2:$G$311='2추일입'!A18),0)))</f>
        <v/>
      </c>
      <c r="AK18" s="153"/>
      <c r="AM18" s="148">
        <f>IF(AG18="",0,SUMIFS('2추일출'!$Z$6:$Z$59,'2추일출'!$AI$6:$AI$59,'2추일입'!$AG18))</f>
        <v>0</v>
      </c>
      <c r="AN18" s="148" t="str">
        <f>IF(AG18="","",COUNTIFS('2추일출'!$AI$6:$AI$59,'2추일입'!AG18))</f>
        <v/>
      </c>
      <c r="AO18" s="153" t="str">
        <f t="shared" si="8"/>
        <v>OK</v>
      </c>
      <c r="AQ18" s="148">
        <f>IF(AG18="",0,SUMIFS('2추일출'!$AE$6:$AE$59,'2추일출'!$AI$6:$AI$59,'2추일입'!$AG18))</f>
        <v>0</v>
      </c>
      <c r="AR18" s="148" t="str">
        <f>IF(AG18="","",COUNTIFS('2추일출'!$AI$6:$AI$59,AG18))</f>
        <v/>
      </c>
      <c r="AS18" s="153" t="str">
        <f t="shared" si="9"/>
        <v>OK</v>
      </c>
    </row>
    <row r="19" spans="1:45" ht="60" customHeight="1">
      <c r="A19" s="142"/>
      <c r="B19" s="240" t="str">
        <f>IF(C19="","",VLOOKUP(C19,구분표!$A$3:$C$214,3,))</f>
        <v/>
      </c>
      <c r="C19" s="292"/>
      <c r="D19" s="293"/>
      <c r="E19" s="294"/>
      <c r="F19" s="293"/>
      <c r="G19" s="295"/>
      <c r="H19" s="296"/>
      <c r="I19" s="296"/>
      <c r="J19" s="235" t="str">
        <f t="shared" si="10"/>
        <v/>
      </c>
      <c r="K19" s="148"/>
      <c r="L19" s="149"/>
      <c r="M19" s="150">
        <f t="shared" si="11"/>
        <v>0</v>
      </c>
      <c r="N19" s="197"/>
      <c r="O19" s="151"/>
      <c r="P19" s="193">
        <f t="shared" si="12"/>
        <v>0</v>
      </c>
      <c r="Q19" s="152" t="str">
        <f t="shared" si="13"/>
        <v>X</v>
      </c>
      <c r="R19" s="152"/>
      <c r="S19" s="152"/>
      <c r="T19" s="186"/>
      <c r="U19" s="153"/>
      <c r="W19" s="153"/>
      <c r="X19" s="148">
        <f t="shared" si="2"/>
        <v>0</v>
      </c>
      <c r="Y19" s="148">
        <f t="shared" si="3"/>
        <v>0</v>
      </c>
      <c r="Z19" s="153" t="str">
        <f t="shared" si="4"/>
        <v>OK</v>
      </c>
      <c r="AB19" s="153"/>
      <c r="AC19" s="148">
        <f t="shared" si="5"/>
        <v>0</v>
      </c>
      <c r="AD19" s="148">
        <f t="shared" si="6"/>
        <v>0</v>
      </c>
      <c r="AE19" s="153" t="str">
        <f t="shared" si="7"/>
        <v>OK</v>
      </c>
      <c r="AG19" s="153" t="str">
        <f>IF(AI19="","",IF(W19="도비","세입없음",CONCATENATE(AI19,"-",COUNTIF($AI$7:AI19,AI19))))</f>
        <v/>
      </c>
      <c r="AI19" s="153" t="str">
        <f t="array" ref="AI19">IF(C19="","",INDEX(구분표!$I$2:$I$311, MATCH(1,(구분표!$E$2:$E$311='2추일입'!B19)*(구분표!$F$2:$F$311='2추일입'!C19)*(구분표!$G$2:$G$311='2추일입'!A19),0)))</f>
        <v/>
      </c>
      <c r="AK19" s="153"/>
      <c r="AM19" s="148">
        <f>IF(AG19="",0,SUMIFS('2추일출'!$Z$6:$Z$59,'2추일출'!$AI$6:$AI$59,'2추일입'!$AG19))</f>
        <v>0</v>
      </c>
      <c r="AN19" s="148" t="str">
        <f>IF(AG19="","",COUNTIFS('2추일출'!$AI$6:$AI$59,'2추일입'!AG19))</f>
        <v/>
      </c>
      <c r="AO19" s="153" t="str">
        <f t="shared" si="8"/>
        <v>OK</v>
      </c>
      <c r="AQ19" s="148">
        <f>IF(AG19="",0,SUMIFS('2추일출'!$AE$6:$AE$59,'2추일출'!$AI$6:$AI$59,'2추일입'!$AG19))</f>
        <v>0</v>
      </c>
      <c r="AR19" s="148" t="str">
        <f>IF(AG19="","",COUNTIFS('2추일출'!$AI$6:$AI$59,AG19))</f>
        <v/>
      </c>
      <c r="AS19" s="153" t="str">
        <f t="shared" si="9"/>
        <v>OK</v>
      </c>
    </row>
    <row r="20" spans="1:45" ht="60" customHeight="1">
      <c r="A20" s="142"/>
      <c r="B20" s="143"/>
      <c r="C20" s="292"/>
      <c r="D20" s="293"/>
      <c r="E20" s="294"/>
      <c r="F20" s="293"/>
      <c r="G20" s="295"/>
      <c r="H20" s="296"/>
      <c r="I20" s="296"/>
      <c r="J20" s="235" t="str">
        <f t="shared" si="10"/>
        <v/>
      </c>
      <c r="K20" s="148"/>
      <c r="L20" s="149"/>
      <c r="M20" s="150">
        <f t="shared" si="11"/>
        <v>0</v>
      </c>
      <c r="N20" s="197"/>
      <c r="O20" s="151"/>
      <c r="P20" s="193">
        <f t="shared" si="12"/>
        <v>0</v>
      </c>
      <c r="Q20" s="152" t="str">
        <f t="shared" si="13"/>
        <v>X</v>
      </c>
      <c r="R20" s="152"/>
      <c r="S20" s="152"/>
      <c r="T20" s="186"/>
      <c r="U20" s="153"/>
      <c r="W20" s="153"/>
      <c r="X20" s="148">
        <f t="shared" ref="X20:X70" si="14">IF($W20&lt;&gt;"도비",IF($U20="국도비","직접입력",SUM($K20:$L20)),)</f>
        <v>0</v>
      </c>
      <c r="Y20" s="148">
        <f t="shared" ref="Y20:Y70" si="15">IF($W20="도비",SUM($K20:$L20),IF($U20="국도비","직접입력",SUM($K20:$L20)-$X20))</f>
        <v>0</v>
      </c>
      <c r="Z20" s="153" t="str">
        <f t="shared" si="4"/>
        <v>OK</v>
      </c>
      <c r="AB20" s="153"/>
      <c r="AC20" s="148">
        <f t="shared" si="5"/>
        <v>0</v>
      </c>
      <c r="AD20" s="148">
        <f t="shared" si="6"/>
        <v>0</v>
      </c>
      <c r="AE20" s="153" t="str">
        <f t="shared" si="7"/>
        <v>OK</v>
      </c>
      <c r="AG20" s="153" t="str">
        <f>IF(AI20="","",IF(W20="도비","세입없음",CONCATENATE(AI20,"-",COUNTIF($AI$7:AI20,AI20))))</f>
        <v/>
      </c>
      <c r="AI20" s="153" t="str">
        <f t="array" ref="AI20">IF(C20="","",INDEX(구분표!$I$2:$I$311, MATCH(1,(구분표!$E$2:$E$311='2추일입'!B20)*(구분표!$F$2:$F$311='2추일입'!C20)*(구분표!$G$2:$G$311='2추일입'!A20),0)))</f>
        <v/>
      </c>
      <c r="AK20" s="153"/>
      <c r="AM20" s="148">
        <f>IF(AG20="",0,SUMIFS('2추일출'!$Z$6:$Z$59,'2추일출'!$AI$6:$AI$59,'2추일입'!$AG20))</f>
        <v>0</v>
      </c>
      <c r="AN20" s="148" t="str">
        <f>IF(AG20="","",COUNTIFS('2추일출'!$AI$6:$AI$59,'2추일입'!AG20))</f>
        <v/>
      </c>
      <c r="AO20" s="153" t="str">
        <f t="shared" si="8"/>
        <v>OK</v>
      </c>
      <c r="AQ20" s="148">
        <f>IF(AG20="",0,SUMIFS('2추일출'!$AE$6:$AE$59,'2추일출'!$AI$6:$AI$59,'2추일입'!$AG20))</f>
        <v>0</v>
      </c>
      <c r="AR20" s="148" t="str">
        <f>IF(AG20="","",COUNTIFS('2추일출'!$AI$6:$AI$59,AG20))</f>
        <v/>
      </c>
      <c r="AS20" s="153" t="str">
        <f t="shared" si="9"/>
        <v>OK</v>
      </c>
    </row>
    <row r="21" spans="1:45" ht="60" customHeight="1">
      <c r="A21" s="142"/>
      <c r="B21" s="143"/>
      <c r="C21" s="292"/>
      <c r="D21" s="293"/>
      <c r="E21" s="294"/>
      <c r="F21" s="293"/>
      <c r="G21" s="295"/>
      <c r="H21" s="296"/>
      <c r="I21" s="296"/>
      <c r="J21" s="235" t="str">
        <f t="shared" si="10"/>
        <v/>
      </c>
      <c r="K21" s="148"/>
      <c r="L21" s="149"/>
      <c r="M21" s="150">
        <f t="shared" si="11"/>
        <v>0</v>
      </c>
      <c r="N21" s="197"/>
      <c r="O21" s="151"/>
      <c r="P21" s="193">
        <f t="shared" si="12"/>
        <v>0</v>
      </c>
      <c r="Q21" s="152" t="str">
        <f t="shared" si="13"/>
        <v>X</v>
      </c>
      <c r="R21" s="152"/>
      <c r="S21" s="152"/>
      <c r="T21" s="186"/>
      <c r="U21" s="153"/>
      <c r="W21" s="153"/>
      <c r="X21" s="148">
        <f t="shared" si="14"/>
        <v>0</v>
      </c>
      <c r="Y21" s="148">
        <f t="shared" si="15"/>
        <v>0</v>
      </c>
      <c r="Z21" s="153" t="str">
        <f t="shared" si="4"/>
        <v>OK</v>
      </c>
      <c r="AB21" s="153"/>
      <c r="AC21" s="148">
        <f t="shared" ref="AC21:AC70" si="16">IF($W21&lt;&gt;"도비",IF($U21="국도비","직접입력",SUM($N21:$O21)),)</f>
        <v>0</v>
      </c>
      <c r="AD21" s="148">
        <f t="shared" ref="AD21:AD70" si="17">IF($W21="도비",SUM(N21:O21),IF($U21="국도비","직접입력",SUM(N21:O21)-AC21))</f>
        <v>0</v>
      </c>
      <c r="AE21" s="153" t="str">
        <f t="shared" ref="AE21:AE70" si="18">IF(SUM(N21:O21)=SUM(AC21:AD21),"OK","검토")</f>
        <v>OK</v>
      </c>
      <c r="AG21" s="153" t="str">
        <f>IF(AI21="","",IF(W21="도비","세입없음",CONCATENATE(AI21,"-",COUNTIF($AI$7:AI21,AI21))))</f>
        <v/>
      </c>
      <c r="AI21" s="153" t="str">
        <f t="array" ref="AI21">IF(C21="","",INDEX(구분표!$I$2:$I$311, MATCH(1,(구분표!$E$2:$E$311='2추일입'!B21)*(구분표!$F$2:$F$311='2추일입'!C21)*(구분표!$G$2:$G$311='2추일입'!A21),0)))</f>
        <v/>
      </c>
      <c r="AK21" s="153"/>
      <c r="AM21" s="148">
        <f>IF(AG21="",0,SUMIFS('2추일출'!$Z$6:$Z$59,'2추일출'!$AI$6:$AI$59,'2추일입'!$AG21))</f>
        <v>0</v>
      </c>
      <c r="AN21" s="148" t="str">
        <f>IF(AG21="","",COUNTIFS('2추일출'!$AI$6:$AI$59,'2추일입'!AG21))</f>
        <v/>
      </c>
      <c r="AO21" s="153" t="str">
        <f t="shared" si="8"/>
        <v>OK</v>
      </c>
      <c r="AQ21" s="148">
        <f>IF(AG21="",0,SUMIFS('2추일출'!$AE$6:$AE$59,'2추일출'!$AI$6:$AI$59,'2추일입'!$AG21))</f>
        <v>0</v>
      </c>
      <c r="AR21" s="148" t="str">
        <f>IF(AG21="","",COUNTIFS('2추일출'!$AI$6:$AI$59,AG21))</f>
        <v/>
      </c>
      <c r="AS21" s="153" t="str">
        <f t="shared" si="9"/>
        <v>OK</v>
      </c>
    </row>
    <row r="22" spans="1:45" ht="60" customHeight="1">
      <c r="A22" s="142"/>
      <c r="B22" s="143"/>
      <c r="C22" s="292"/>
      <c r="D22" s="293"/>
      <c r="E22" s="294"/>
      <c r="F22" s="293"/>
      <c r="G22" s="295"/>
      <c r="H22" s="296"/>
      <c r="I22" s="296"/>
      <c r="J22" s="235" t="str">
        <f t="shared" si="10"/>
        <v/>
      </c>
      <c r="K22" s="148"/>
      <c r="L22" s="149"/>
      <c r="M22" s="150">
        <f t="shared" si="11"/>
        <v>0</v>
      </c>
      <c r="N22" s="197"/>
      <c r="O22" s="151"/>
      <c r="P22" s="193">
        <f t="shared" si="12"/>
        <v>0</v>
      </c>
      <c r="Q22" s="152" t="str">
        <f t="shared" si="13"/>
        <v>X</v>
      </c>
      <c r="R22" s="152"/>
      <c r="S22" s="152"/>
      <c r="T22" s="186"/>
      <c r="U22" s="153"/>
      <c r="W22" s="153"/>
      <c r="X22" s="148">
        <f t="shared" si="14"/>
        <v>0</v>
      </c>
      <c r="Y22" s="148">
        <f t="shared" si="15"/>
        <v>0</v>
      </c>
      <c r="Z22" s="153" t="str">
        <f t="shared" si="4"/>
        <v>OK</v>
      </c>
      <c r="AB22" s="153"/>
      <c r="AC22" s="148">
        <f t="shared" si="16"/>
        <v>0</v>
      </c>
      <c r="AD22" s="148">
        <f t="shared" si="17"/>
        <v>0</v>
      </c>
      <c r="AE22" s="153" t="str">
        <f t="shared" si="18"/>
        <v>OK</v>
      </c>
      <c r="AG22" s="153" t="str">
        <f>IF(AI22="","",IF(W22="도비","세입없음",CONCATENATE(AI22,"-",COUNTIF($AI$7:AI22,AI22))))</f>
        <v/>
      </c>
      <c r="AI22" s="153" t="str">
        <f t="array" ref="AI22">IF(C22="","",INDEX(구분표!$I$2:$I$311, MATCH(1,(구분표!$E$2:$E$311='2추일입'!B22)*(구분표!$F$2:$F$311='2추일입'!C22)*(구분표!$G$2:$G$311='2추일입'!A22),0)))</f>
        <v/>
      </c>
      <c r="AK22" s="153"/>
      <c r="AM22" s="148">
        <f>IF(AG22="",0,SUMIFS('2추일출'!$Z$6:$Z$59,'2추일출'!$AI$6:$AI$59,'2추일입'!$AG22))</f>
        <v>0</v>
      </c>
      <c r="AN22" s="148" t="str">
        <f>IF(AG22="","",COUNTIFS('2추일출'!$AI$6:$AI$59,'2추일입'!AG22))</f>
        <v/>
      </c>
      <c r="AO22" s="153" t="str">
        <f t="shared" si="8"/>
        <v>OK</v>
      </c>
      <c r="AQ22" s="148">
        <f>IF(AG22="",0,SUMIFS('2추일출'!$AE$6:$AE$59,'2추일출'!$AI$6:$AI$59,'2추일입'!$AG22))</f>
        <v>0</v>
      </c>
      <c r="AR22" s="148" t="str">
        <f>IF(AG22="","",COUNTIFS('2추일출'!$AI$6:$AI$59,AG22))</f>
        <v/>
      </c>
      <c r="AS22" s="153" t="str">
        <f t="shared" si="9"/>
        <v>OK</v>
      </c>
    </row>
    <row r="23" spans="1:45" ht="60" customHeight="1">
      <c r="A23" s="142"/>
      <c r="B23" s="143"/>
      <c r="C23" s="292"/>
      <c r="D23" s="293"/>
      <c r="E23" s="294"/>
      <c r="F23" s="293"/>
      <c r="G23" s="295"/>
      <c r="H23" s="296"/>
      <c r="I23" s="296"/>
      <c r="J23" s="235" t="str">
        <f t="shared" si="10"/>
        <v/>
      </c>
      <c r="K23" s="148"/>
      <c r="L23" s="149"/>
      <c r="M23" s="150">
        <f t="shared" si="11"/>
        <v>0</v>
      </c>
      <c r="N23" s="197"/>
      <c r="O23" s="151"/>
      <c r="P23" s="193">
        <f t="shared" si="12"/>
        <v>0</v>
      </c>
      <c r="Q23" s="152" t="str">
        <f t="shared" si="13"/>
        <v>X</v>
      </c>
      <c r="R23" s="152"/>
      <c r="S23" s="152"/>
      <c r="T23" s="186"/>
      <c r="U23" s="153"/>
      <c r="W23" s="153"/>
      <c r="X23" s="148">
        <f t="shared" si="14"/>
        <v>0</v>
      </c>
      <c r="Y23" s="148">
        <f t="shared" si="15"/>
        <v>0</v>
      </c>
      <c r="Z23" s="153" t="str">
        <f t="shared" si="4"/>
        <v>OK</v>
      </c>
      <c r="AB23" s="153"/>
      <c r="AC23" s="148">
        <f t="shared" si="16"/>
        <v>0</v>
      </c>
      <c r="AD23" s="148">
        <f t="shared" si="17"/>
        <v>0</v>
      </c>
      <c r="AE23" s="153" t="str">
        <f t="shared" si="18"/>
        <v>OK</v>
      </c>
      <c r="AG23" s="153" t="str">
        <f>IF(AI23="","",IF(W23="도비","세입없음",CONCATENATE(AI23,"-",COUNTIF($AI$7:AI23,AI23))))</f>
        <v/>
      </c>
      <c r="AI23" s="153" t="str">
        <f t="array" ref="AI23">IF(C23="","",INDEX(구분표!$I$2:$I$311, MATCH(1,(구분표!$E$2:$E$311='2추일입'!B23)*(구분표!$F$2:$F$311='2추일입'!C23)*(구분표!$G$2:$G$311='2추일입'!A23),0)))</f>
        <v/>
      </c>
      <c r="AK23" s="153"/>
      <c r="AM23" s="148">
        <f>IF(AG23="",0,SUMIFS('2추일출'!$Z$6:$Z$59,'2추일출'!$AI$6:$AI$59,'2추일입'!$AG23))</f>
        <v>0</v>
      </c>
      <c r="AN23" s="148" t="str">
        <f>IF(AG23="","",COUNTIFS('2추일출'!$AI$6:$AI$59,'2추일입'!AG23))</f>
        <v/>
      </c>
      <c r="AO23" s="153" t="str">
        <f t="shared" si="8"/>
        <v>OK</v>
      </c>
      <c r="AQ23" s="148">
        <f>IF(AG23="",0,SUMIFS('2추일출'!$AE$6:$AE$59,'2추일출'!$AI$6:$AI$59,'2추일입'!$AG23))</f>
        <v>0</v>
      </c>
      <c r="AR23" s="148" t="str">
        <f>IF(AG23="","",COUNTIFS('2추일출'!$AI$6:$AI$59,AG23))</f>
        <v/>
      </c>
      <c r="AS23" s="153" t="str">
        <f t="shared" si="9"/>
        <v>OK</v>
      </c>
    </row>
    <row r="24" spans="1:45" ht="60" customHeight="1">
      <c r="A24" s="142"/>
      <c r="B24" s="143"/>
      <c r="C24" s="292"/>
      <c r="D24" s="293"/>
      <c r="E24" s="294"/>
      <c r="F24" s="293"/>
      <c r="G24" s="295"/>
      <c r="H24" s="296"/>
      <c r="I24" s="296"/>
      <c r="J24" s="235" t="str">
        <f t="shared" si="10"/>
        <v/>
      </c>
      <c r="K24" s="148"/>
      <c r="L24" s="149"/>
      <c r="M24" s="150">
        <f t="shared" si="11"/>
        <v>0</v>
      </c>
      <c r="N24" s="197"/>
      <c r="O24" s="151"/>
      <c r="P24" s="193">
        <f t="shared" si="12"/>
        <v>0</v>
      </c>
      <c r="Q24" s="152" t="str">
        <f t="shared" si="13"/>
        <v>X</v>
      </c>
      <c r="R24" s="152"/>
      <c r="S24" s="152"/>
      <c r="T24" s="186"/>
      <c r="U24" s="153"/>
      <c r="W24" s="153"/>
      <c r="X24" s="148">
        <f t="shared" si="14"/>
        <v>0</v>
      </c>
      <c r="Y24" s="148">
        <f t="shared" si="15"/>
        <v>0</v>
      </c>
      <c r="Z24" s="153" t="str">
        <f t="shared" si="4"/>
        <v>OK</v>
      </c>
      <c r="AB24" s="153"/>
      <c r="AC24" s="148">
        <f t="shared" si="16"/>
        <v>0</v>
      </c>
      <c r="AD24" s="148">
        <f t="shared" si="17"/>
        <v>0</v>
      </c>
      <c r="AE24" s="153" t="str">
        <f t="shared" si="18"/>
        <v>OK</v>
      </c>
      <c r="AG24" s="153" t="str">
        <f>IF(AI24="","",IF(W24="도비","세입없음",CONCATENATE(AI24,"-",COUNTIF($AI$7:AI24,AI24))))</f>
        <v/>
      </c>
      <c r="AI24" s="153" t="str">
        <f t="array" ref="AI24">IF(C24="","",INDEX(구분표!$I$2:$I$311, MATCH(1,(구분표!$E$2:$E$311='2추일입'!B24)*(구분표!$F$2:$F$311='2추일입'!C24)*(구분표!$G$2:$G$311='2추일입'!A24),0)))</f>
        <v/>
      </c>
      <c r="AK24" s="153"/>
      <c r="AM24" s="148">
        <f>IF(AG24="",0,SUMIFS('2추일출'!$Z$6:$Z$59,'2추일출'!$AI$6:$AI$59,'2추일입'!$AG24))</f>
        <v>0</v>
      </c>
      <c r="AN24" s="148" t="str">
        <f>IF(AG24="","",COUNTIFS('2추일출'!$AI$6:$AI$59,'2추일입'!AG24))</f>
        <v/>
      </c>
      <c r="AO24" s="153" t="str">
        <f t="shared" si="8"/>
        <v>OK</v>
      </c>
      <c r="AQ24" s="148">
        <f>IF(AG24="",0,SUMIFS('2추일출'!$AE$6:$AE$59,'2추일출'!$AI$6:$AI$59,'2추일입'!$AG24))</f>
        <v>0</v>
      </c>
      <c r="AR24" s="148" t="str">
        <f>IF(AG24="","",COUNTIFS('2추일출'!$AI$6:$AI$59,AG24))</f>
        <v/>
      </c>
      <c r="AS24" s="153" t="str">
        <f t="shared" si="9"/>
        <v>OK</v>
      </c>
    </row>
    <row r="25" spans="1:45" ht="60" customHeight="1">
      <c r="A25" s="142"/>
      <c r="B25" s="143"/>
      <c r="C25" s="292"/>
      <c r="D25" s="293"/>
      <c r="E25" s="294"/>
      <c r="F25" s="293"/>
      <c r="G25" s="295"/>
      <c r="H25" s="296"/>
      <c r="I25" s="296"/>
      <c r="J25" s="235" t="str">
        <f t="shared" si="10"/>
        <v/>
      </c>
      <c r="K25" s="148"/>
      <c r="L25" s="149"/>
      <c r="M25" s="150">
        <f t="shared" si="11"/>
        <v>0</v>
      </c>
      <c r="N25" s="197"/>
      <c r="O25" s="151"/>
      <c r="P25" s="193">
        <f t="shared" si="12"/>
        <v>0</v>
      </c>
      <c r="Q25" s="152" t="str">
        <f t="shared" si="13"/>
        <v>X</v>
      </c>
      <c r="R25" s="152"/>
      <c r="S25" s="152"/>
      <c r="T25" s="186"/>
      <c r="U25" s="153"/>
      <c r="W25" s="153"/>
      <c r="X25" s="148">
        <f t="shared" si="14"/>
        <v>0</v>
      </c>
      <c r="Y25" s="148">
        <f t="shared" si="15"/>
        <v>0</v>
      </c>
      <c r="Z25" s="153" t="str">
        <f t="shared" si="4"/>
        <v>OK</v>
      </c>
      <c r="AB25" s="153"/>
      <c r="AC25" s="148">
        <f t="shared" si="16"/>
        <v>0</v>
      </c>
      <c r="AD25" s="148">
        <f t="shared" si="17"/>
        <v>0</v>
      </c>
      <c r="AE25" s="153" t="str">
        <f t="shared" si="18"/>
        <v>OK</v>
      </c>
      <c r="AG25" s="153" t="str">
        <f>IF(AI25="","",IF(W25="도비","세입없음",CONCATENATE(AI25,"-",COUNTIF($AI$7:AI25,AI25))))</f>
        <v/>
      </c>
      <c r="AI25" s="153" t="str">
        <f t="array" ref="AI25">IF(C25="","",INDEX(구분표!$I$2:$I$311, MATCH(1,(구분표!$E$2:$E$311='2추일입'!B25)*(구분표!$F$2:$F$311='2추일입'!C25)*(구분표!$G$2:$G$311='2추일입'!A25),0)))</f>
        <v/>
      </c>
      <c r="AK25" s="153"/>
      <c r="AM25" s="148">
        <f>IF(AG25="",0,SUMIFS('2추일출'!$Z$6:$Z$59,'2추일출'!$AI$6:$AI$59,'2추일입'!$AG25))</f>
        <v>0</v>
      </c>
      <c r="AN25" s="148" t="str">
        <f>IF(AG25="","",COUNTIFS('2추일출'!$AI$6:$AI$59,'2추일입'!AG25))</f>
        <v/>
      </c>
      <c r="AO25" s="153" t="str">
        <f t="shared" si="8"/>
        <v>OK</v>
      </c>
      <c r="AQ25" s="148">
        <f>IF(AG25="",0,SUMIFS('2추일출'!$AE$6:$AE$59,'2추일출'!$AI$6:$AI$59,'2추일입'!$AG25))</f>
        <v>0</v>
      </c>
      <c r="AR25" s="148" t="str">
        <f>IF(AG25="","",COUNTIFS('2추일출'!$AI$6:$AI$59,AG25))</f>
        <v/>
      </c>
      <c r="AS25" s="153" t="str">
        <f t="shared" si="9"/>
        <v>OK</v>
      </c>
    </row>
    <row r="26" spans="1:45" ht="60" customHeight="1">
      <c r="A26" s="142"/>
      <c r="B26" s="143"/>
      <c r="C26" s="292"/>
      <c r="D26" s="293"/>
      <c r="E26" s="294"/>
      <c r="F26" s="293"/>
      <c r="G26" s="295"/>
      <c r="H26" s="296"/>
      <c r="I26" s="296"/>
      <c r="J26" s="235" t="str">
        <f t="shared" si="10"/>
        <v/>
      </c>
      <c r="K26" s="148"/>
      <c r="L26" s="149"/>
      <c r="M26" s="150">
        <f t="shared" si="11"/>
        <v>0</v>
      </c>
      <c r="N26" s="197"/>
      <c r="O26" s="151"/>
      <c r="P26" s="193">
        <f t="shared" si="12"/>
        <v>0</v>
      </c>
      <c r="Q26" s="152" t="str">
        <f t="shared" si="13"/>
        <v>X</v>
      </c>
      <c r="R26" s="152"/>
      <c r="S26" s="152"/>
      <c r="T26" s="186"/>
      <c r="U26" s="153"/>
      <c r="W26" s="153"/>
      <c r="X26" s="148">
        <f t="shared" si="14"/>
        <v>0</v>
      </c>
      <c r="Y26" s="148">
        <f t="shared" si="15"/>
        <v>0</v>
      </c>
      <c r="Z26" s="153" t="str">
        <f t="shared" si="4"/>
        <v>OK</v>
      </c>
      <c r="AB26" s="153"/>
      <c r="AC26" s="148">
        <f t="shared" si="16"/>
        <v>0</v>
      </c>
      <c r="AD26" s="148">
        <f t="shared" si="17"/>
        <v>0</v>
      </c>
      <c r="AE26" s="153" t="str">
        <f t="shared" si="18"/>
        <v>OK</v>
      </c>
      <c r="AG26" s="153" t="str">
        <f>IF(AI26="","",IF(W26="도비","세입없음",CONCATENATE(AI26,"-",COUNTIF($AI$7:AI26,AI26))))</f>
        <v/>
      </c>
      <c r="AI26" s="153" t="str">
        <f t="array" ref="AI26">IF(C26="","",INDEX(구분표!$I$2:$I$311, MATCH(1,(구분표!$E$2:$E$311='2추일입'!B26)*(구분표!$F$2:$F$311='2추일입'!C26)*(구분표!$G$2:$G$311='2추일입'!A26),0)))</f>
        <v/>
      </c>
      <c r="AK26" s="153"/>
      <c r="AM26" s="148">
        <f>IF(AG26="",0,SUMIFS('2추일출'!$Z$6:$Z$59,'2추일출'!$AI$6:$AI$59,'2추일입'!$AG26))</f>
        <v>0</v>
      </c>
      <c r="AN26" s="148" t="str">
        <f>IF(AG26="","",COUNTIFS('2추일출'!$AI$6:$AI$59,'2추일입'!AG26))</f>
        <v/>
      </c>
      <c r="AO26" s="153" t="str">
        <f t="shared" si="8"/>
        <v>OK</v>
      </c>
      <c r="AQ26" s="148">
        <f>IF(AG26="",0,SUMIFS('2추일출'!$AE$6:$AE$59,'2추일출'!$AI$6:$AI$59,'2추일입'!$AG26))</f>
        <v>0</v>
      </c>
      <c r="AR26" s="148" t="str">
        <f>IF(AG26="","",COUNTIFS('2추일출'!$AI$6:$AI$59,AG26))</f>
        <v/>
      </c>
      <c r="AS26" s="153" t="str">
        <f t="shared" si="9"/>
        <v>OK</v>
      </c>
    </row>
    <row r="27" spans="1:45" ht="60" customHeight="1">
      <c r="A27" s="142"/>
      <c r="B27" s="143"/>
      <c r="C27" s="292"/>
      <c r="D27" s="293"/>
      <c r="E27" s="294"/>
      <c r="F27" s="293"/>
      <c r="G27" s="295"/>
      <c r="H27" s="296"/>
      <c r="I27" s="296"/>
      <c r="J27" s="235" t="str">
        <f t="shared" si="10"/>
        <v/>
      </c>
      <c r="K27" s="148"/>
      <c r="L27" s="149"/>
      <c r="M27" s="150">
        <f t="shared" si="11"/>
        <v>0</v>
      </c>
      <c r="N27" s="197"/>
      <c r="O27" s="151"/>
      <c r="P27" s="193">
        <f t="shared" si="12"/>
        <v>0</v>
      </c>
      <c r="Q27" s="152" t="str">
        <f t="shared" si="13"/>
        <v>X</v>
      </c>
      <c r="R27" s="152"/>
      <c r="S27" s="152"/>
      <c r="T27" s="186"/>
      <c r="U27" s="153"/>
      <c r="W27" s="153"/>
      <c r="X27" s="148">
        <f t="shared" si="14"/>
        <v>0</v>
      </c>
      <c r="Y27" s="148">
        <f t="shared" si="15"/>
        <v>0</v>
      </c>
      <c r="Z27" s="153" t="str">
        <f t="shared" si="4"/>
        <v>OK</v>
      </c>
      <c r="AB27" s="153"/>
      <c r="AC27" s="148">
        <f t="shared" si="16"/>
        <v>0</v>
      </c>
      <c r="AD27" s="148">
        <f t="shared" si="17"/>
        <v>0</v>
      </c>
      <c r="AE27" s="153" t="str">
        <f t="shared" si="18"/>
        <v>OK</v>
      </c>
      <c r="AG27" s="153" t="str">
        <f>IF(AI27="","",IF(W27="도비","세입없음",CONCATENATE(AI27,"-",COUNTIF($AI$7:AI27,AI27))))</f>
        <v/>
      </c>
      <c r="AI27" s="153" t="str">
        <f t="array" ref="AI27">IF(C27="","",INDEX(구분표!$I$2:$I$311, MATCH(1,(구분표!$E$2:$E$311='2추일입'!B27)*(구분표!$F$2:$F$311='2추일입'!C27)*(구분표!$G$2:$G$311='2추일입'!A27),0)))</f>
        <v/>
      </c>
      <c r="AK27" s="153"/>
      <c r="AM27" s="148">
        <f>IF(AG27="",0,SUMIFS('2추일출'!$Z$6:$Z$59,'2추일출'!$AI$6:$AI$59,'2추일입'!$AG27))</f>
        <v>0</v>
      </c>
      <c r="AN27" s="148" t="str">
        <f>IF(AG27="","",COUNTIFS('2추일출'!$AI$6:$AI$59,'2추일입'!AG27))</f>
        <v/>
      </c>
      <c r="AO27" s="153" t="str">
        <f t="shared" si="8"/>
        <v>OK</v>
      </c>
      <c r="AQ27" s="148">
        <f>IF(AG27="",0,SUMIFS('2추일출'!$AE$6:$AE$59,'2추일출'!$AI$6:$AI$59,'2추일입'!$AG27))</f>
        <v>0</v>
      </c>
      <c r="AR27" s="148" t="str">
        <f>IF(AG27="","",COUNTIFS('2추일출'!$AI$6:$AI$59,AG27))</f>
        <v/>
      </c>
      <c r="AS27" s="153" t="str">
        <f t="shared" si="9"/>
        <v>OK</v>
      </c>
    </row>
    <row r="28" spans="1:45" ht="60" customHeight="1">
      <c r="A28" s="142"/>
      <c r="B28" s="143"/>
      <c r="C28" s="292"/>
      <c r="D28" s="293"/>
      <c r="E28" s="294"/>
      <c r="F28" s="293"/>
      <c r="G28" s="295"/>
      <c r="H28" s="296"/>
      <c r="I28" s="296"/>
      <c r="J28" s="235" t="str">
        <f t="shared" si="10"/>
        <v/>
      </c>
      <c r="K28" s="148"/>
      <c r="L28" s="149"/>
      <c r="M28" s="150">
        <f t="shared" si="11"/>
        <v>0</v>
      </c>
      <c r="N28" s="197"/>
      <c r="O28" s="151"/>
      <c r="P28" s="193">
        <f t="shared" si="12"/>
        <v>0</v>
      </c>
      <c r="Q28" s="152" t="str">
        <f t="shared" si="13"/>
        <v>X</v>
      </c>
      <c r="R28" s="152"/>
      <c r="S28" s="152"/>
      <c r="T28" s="186"/>
      <c r="U28" s="153"/>
      <c r="W28" s="153"/>
      <c r="X28" s="148">
        <f t="shared" si="14"/>
        <v>0</v>
      </c>
      <c r="Y28" s="148">
        <f t="shared" si="15"/>
        <v>0</v>
      </c>
      <c r="Z28" s="153" t="str">
        <f t="shared" si="4"/>
        <v>OK</v>
      </c>
      <c r="AB28" s="153"/>
      <c r="AC28" s="148">
        <f t="shared" si="16"/>
        <v>0</v>
      </c>
      <c r="AD28" s="148">
        <f t="shared" si="17"/>
        <v>0</v>
      </c>
      <c r="AE28" s="153" t="str">
        <f t="shared" si="18"/>
        <v>OK</v>
      </c>
      <c r="AG28" s="153" t="str">
        <f>IF(AI28="","",IF(W28="도비","세입없음",CONCATENATE(AI28,"-",COUNTIF($AI$7:AI28,AI28))))</f>
        <v/>
      </c>
      <c r="AI28" s="153" t="str">
        <f t="array" ref="AI28">IF(C28="","",INDEX(구분표!$I$2:$I$311, MATCH(1,(구분표!$E$2:$E$311='2추일입'!B28)*(구분표!$F$2:$F$311='2추일입'!C28)*(구분표!$G$2:$G$311='2추일입'!A28),0)))</f>
        <v/>
      </c>
      <c r="AK28" s="153"/>
      <c r="AM28" s="148">
        <f>IF(AG28="",0,SUMIFS('2추일출'!$Z$6:$Z$59,'2추일출'!$AI$6:$AI$59,'2추일입'!$AG28))</f>
        <v>0</v>
      </c>
      <c r="AN28" s="148" t="str">
        <f>IF(AG28="","",COUNTIFS('2추일출'!$AI$6:$AI$59,'2추일입'!AG28))</f>
        <v/>
      </c>
      <c r="AO28" s="153" t="str">
        <f t="shared" si="8"/>
        <v>OK</v>
      </c>
      <c r="AQ28" s="148">
        <f>IF(AG28="",0,SUMIFS('2추일출'!$AE$6:$AE$59,'2추일출'!$AI$6:$AI$59,'2추일입'!$AG28))</f>
        <v>0</v>
      </c>
      <c r="AR28" s="148" t="str">
        <f>IF(AG28="","",COUNTIFS('2추일출'!$AI$6:$AI$59,AG28))</f>
        <v/>
      </c>
      <c r="AS28" s="153" t="str">
        <f t="shared" si="9"/>
        <v>OK</v>
      </c>
    </row>
    <row r="29" spans="1:45" ht="60" customHeight="1">
      <c r="A29" s="142"/>
      <c r="B29" s="143"/>
      <c r="C29" s="292"/>
      <c r="D29" s="293"/>
      <c r="E29" s="294"/>
      <c r="F29" s="293"/>
      <c r="G29" s="295"/>
      <c r="H29" s="296"/>
      <c r="I29" s="296"/>
      <c r="J29" s="235" t="str">
        <f t="shared" si="10"/>
        <v/>
      </c>
      <c r="K29" s="148"/>
      <c r="L29" s="149"/>
      <c r="M29" s="150">
        <f t="shared" si="11"/>
        <v>0</v>
      </c>
      <c r="N29" s="197"/>
      <c r="O29" s="151"/>
      <c r="P29" s="193">
        <f t="shared" si="12"/>
        <v>0</v>
      </c>
      <c r="Q29" s="152" t="str">
        <f t="shared" si="13"/>
        <v>X</v>
      </c>
      <c r="R29" s="152"/>
      <c r="S29" s="152"/>
      <c r="T29" s="186"/>
      <c r="U29" s="153"/>
      <c r="W29" s="153"/>
      <c r="X29" s="148">
        <f t="shared" si="14"/>
        <v>0</v>
      </c>
      <c r="Y29" s="148">
        <f t="shared" si="15"/>
        <v>0</v>
      </c>
      <c r="Z29" s="153" t="str">
        <f t="shared" si="4"/>
        <v>OK</v>
      </c>
      <c r="AB29" s="153"/>
      <c r="AC29" s="148">
        <f t="shared" si="16"/>
        <v>0</v>
      </c>
      <c r="AD29" s="148">
        <f t="shared" si="17"/>
        <v>0</v>
      </c>
      <c r="AE29" s="153" t="str">
        <f t="shared" si="18"/>
        <v>OK</v>
      </c>
      <c r="AG29" s="153" t="str">
        <f>IF(AI29="","",IF(W29="도비","세입없음",CONCATENATE(AI29,"-",COUNTIF($AI$7:AI29,AI29))))</f>
        <v/>
      </c>
      <c r="AI29" s="153" t="str">
        <f t="array" ref="AI29">IF(C29="","",INDEX(구분표!$I$2:$I$311, MATCH(1,(구분표!$E$2:$E$311='2추일입'!B29)*(구분표!$F$2:$F$311='2추일입'!C29)*(구분표!$G$2:$G$311='2추일입'!A29),0)))</f>
        <v/>
      </c>
      <c r="AK29" s="153"/>
      <c r="AM29" s="148">
        <f>IF(AG29="",0,SUMIFS('2추일출'!$Z$6:$Z$59,'2추일출'!$AI$6:$AI$59,'2추일입'!$AG29))</f>
        <v>0</v>
      </c>
      <c r="AN29" s="148" t="str">
        <f>IF(AG29="","",COUNTIFS('2추일출'!$AI$6:$AI$59,'2추일입'!AG29))</f>
        <v/>
      </c>
      <c r="AO29" s="153" t="str">
        <f t="shared" si="8"/>
        <v>OK</v>
      </c>
      <c r="AQ29" s="148">
        <f>IF(AG29="",0,SUMIFS('2추일출'!$AE$6:$AE$59,'2추일출'!$AI$6:$AI$59,'2추일입'!$AG29))</f>
        <v>0</v>
      </c>
      <c r="AR29" s="148" t="str">
        <f>IF(AG29="","",COUNTIFS('2추일출'!$AI$6:$AI$59,AG29))</f>
        <v/>
      </c>
      <c r="AS29" s="153" t="str">
        <f t="shared" si="9"/>
        <v>OK</v>
      </c>
    </row>
    <row r="30" spans="1:45" ht="60" customHeight="1">
      <c r="A30" s="142"/>
      <c r="B30" s="143"/>
      <c r="C30" s="292"/>
      <c r="D30" s="293"/>
      <c r="E30" s="294"/>
      <c r="F30" s="293"/>
      <c r="G30" s="295"/>
      <c r="H30" s="296"/>
      <c r="I30" s="296"/>
      <c r="J30" s="235" t="str">
        <f t="shared" si="10"/>
        <v/>
      </c>
      <c r="K30" s="148"/>
      <c r="L30" s="149"/>
      <c r="M30" s="150">
        <f t="shared" si="11"/>
        <v>0</v>
      </c>
      <c r="N30" s="197"/>
      <c r="O30" s="151"/>
      <c r="P30" s="193">
        <f t="shared" si="12"/>
        <v>0</v>
      </c>
      <c r="Q30" s="152" t="str">
        <f t="shared" si="13"/>
        <v>X</v>
      </c>
      <c r="R30" s="152"/>
      <c r="S30" s="152"/>
      <c r="T30" s="186"/>
      <c r="U30" s="153"/>
      <c r="W30" s="153"/>
      <c r="X30" s="148">
        <f t="shared" si="14"/>
        <v>0</v>
      </c>
      <c r="Y30" s="148">
        <f t="shared" si="15"/>
        <v>0</v>
      </c>
      <c r="Z30" s="153" t="str">
        <f t="shared" si="4"/>
        <v>OK</v>
      </c>
      <c r="AB30" s="153"/>
      <c r="AC30" s="148">
        <f t="shared" si="16"/>
        <v>0</v>
      </c>
      <c r="AD30" s="148">
        <f t="shared" si="17"/>
        <v>0</v>
      </c>
      <c r="AE30" s="153" t="str">
        <f t="shared" si="18"/>
        <v>OK</v>
      </c>
      <c r="AG30" s="153" t="str">
        <f>IF(AI30="","",IF(W30="도비","세입없음",CONCATENATE(AI30,"-",COUNTIF($AI$7:AI30,AI30))))</f>
        <v/>
      </c>
      <c r="AI30" s="153" t="str">
        <f t="array" ref="AI30">IF(C30="","",INDEX(구분표!$I$2:$I$311, MATCH(1,(구분표!$E$2:$E$311='2추일입'!B30)*(구분표!$F$2:$F$311='2추일입'!C30)*(구분표!$G$2:$G$311='2추일입'!A30),0)))</f>
        <v/>
      </c>
      <c r="AK30" s="153"/>
      <c r="AM30" s="148">
        <f>IF(AG30="",0,SUMIFS('2추일출'!$Z$6:$Z$59,'2추일출'!$AI$6:$AI$59,'2추일입'!$AG30))</f>
        <v>0</v>
      </c>
      <c r="AN30" s="148" t="str">
        <f>IF(AG30="","",COUNTIFS('2추일출'!$AI$6:$AI$59,'2추일입'!AG30))</f>
        <v/>
      </c>
      <c r="AO30" s="153" t="str">
        <f t="shared" si="8"/>
        <v>OK</v>
      </c>
      <c r="AQ30" s="148">
        <f>IF(AG30="",0,SUMIFS('2추일출'!$AE$6:$AE$59,'2추일출'!$AI$6:$AI$59,'2추일입'!$AG30))</f>
        <v>0</v>
      </c>
      <c r="AR30" s="148" t="str">
        <f>IF(AG30="","",COUNTIFS('2추일출'!$AI$6:$AI$59,AG30))</f>
        <v/>
      </c>
      <c r="AS30" s="153" t="str">
        <f t="shared" si="9"/>
        <v>OK</v>
      </c>
    </row>
    <row r="31" spans="1:45" ht="60" customHeight="1">
      <c r="A31" s="142"/>
      <c r="B31" s="143"/>
      <c r="C31" s="292"/>
      <c r="D31" s="293"/>
      <c r="E31" s="294"/>
      <c r="F31" s="293"/>
      <c r="G31" s="295"/>
      <c r="H31" s="296"/>
      <c r="I31" s="296"/>
      <c r="J31" s="235" t="str">
        <f t="shared" si="10"/>
        <v/>
      </c>
      <c r="K31" s="148"/>
      <c r="L31" s="149"/>
      <c r="M31" s="150">
        <f t="shared" si="11"/>
        <v>0</v>
      </c>
      <c r="N31" s="197"/>
      <c r="O31" s="151"/>
      <c r="P31" s="193">
        <f t="shared" si="12"/>
        <v>0</v>
      </c>
      <c r="Q31" s="152" t="str">
        <f t="shared" si="13"/>
        <v>X</v>
      </c>
      <c r="R31" s="152"/>
      <c r="S31" s="152"/>
      <c r="T31" s="186"/>
      <c r="U31" s="153"/>
      <c r="W31" s="153"/>
      <c r="X31" s="148">
        <f t="shared" si="14"/>
        <v>0</v>
      </c>
      <c r="Y31" s="148">
        <f t="shared" si="15"/>
        <v>0</v>
      </c>
      <c r="Z31" s="153" t="str">
        <f t="shared" si="4"/>
        <v>OK</v>
      </c>
      <c r="AB31" s="153"/>
      <c r="AC31" s="148">
        <f t="shared" si="16"/>
        <v>0</v>
      </c>
      <c r="AD31" s="148">
        <f t="shared" si="17"/>
        <v>0</v>
      </c>
      <c r="AE31" s="153" t="str">
        <f t="shared" si="18"/>
        <v>OK</v>
      </c>
      <c r="AG31" s="153" t="str">
        <f>IF(AI31="","",IF(W31="도비","세입없음",CONCATENATE(AI31,"-",COUNTIF($AI$7:AI31,AI31))))</f>
        <v/>
      </c>
      <c r="AI31" s="153" t="str">
        <f t="array" ref="AI31">IF(C31="","",INDEX(구분표!$I$2:$I$311, MATCH(1,(구분표!$E$2:$E$311='2추일입'!B31)*(구분표!$F$2:$F$311='2추일입'!C31)*(구분표!$G$2:$G$311='2추일입'!A31),0)))</f>
        <v/>
      </c>
      <c r="AK31" s="153"/>
      <c r="AM31" s="148">
        <f>IF(AG31="",0,SUMIFS('2추일출'!$Z$6:$Z$59,'2추일출'!$AI$6:$AI$59,'2추일입'!$AG31))</f>
        <v>0</v>
      </c>
      <c r="AN31" s="148" t="str">
        <f>IF(AG31="","",COUNTIFS('2추일출'!$AI$6:$AI$59,'2추일입'!AG31))</f>
        <v/>
      </c>
      <c r="AO31" s="153" t="str">
        <f t="shared" si="8"/>
        <v>OK</v>
      </c>
      <c r="AQ31" s="148">
        <f>IF(AG31="",0,SUMIFS('2추일출'!$AE$6:$AE$59,'2추일출'!$AI$6:$AI$59,'2추일입'!$AG31))</f>
        <v>0</v>
      </c>
      <c r="AR31" s="148" t="str">
        <f>IF(AG31="","",COUNTIFS('2추일출'!$AI$6:$AI$59,AG31))</f>
        <v/>
      </c>
      <c r="AS31" s="153" t="str">
        <f t="shared" si="9"/>
        <v>OK</v>
      </c>
    </row>
    <row r="32" spans="1:45" ht="60" customHeight="1">
      <c r="A32" s="142"/>
      <c r="B32" s="143"/>
      <c r="C32" s="292"/>
      <c r="D32" s="293"/>
      <c r="E32" s="294"/>
      <c r="F32" s="293"/>
      <c r="G32" s="295"/>
      <c r="H32" s="296"/>
      <c r="I32" s="296"/>
      <c r="J32" s="235" t="str">
        <f t="shared" si="10"/>
        <v/>
      </c>
      <c r="K32" s="148"/>
      <c r="L32" s="149"/>
      <c r="M32" s="150">
        <f t="shared" si="11"/>
        <v>0</v>
      </c>
      <c r="N32" s="197"/>
      <c r="O32" s="151"/>
      <c r="P32" s="193">
        <f t="shared" si="12"/>
        <v>0</v>
      </c>
      <c r="Q32" s="152" t="str">
        <f t="shared" si="13"/>
        <v>X</v>
      </c>
      <c r="R32" s="152"/>
      <c r="S32" s="152"/>
      <c r="T32" s="186"/>
      <c r="U32" s="153"/>
      <c r="W32" s="153"/>
      <c r="X32" s="148">
        <f t="shared" si="14"/>
        <v>0</v>
      </c>
      <c r="Y32" s="148">
        <f t="shared" si="15"/>
        <v>0</v>
      </c>
      <c r="Z32" s="153" t="str">
        <f t="shared" si="4"/>
        <v>OK</v>
      </c>
      <c r="AB32" s="153"/>
      <c r="AC32" s="148">
        <f t="shared" si="16"/>
        <v>0</v>
      </c>
      <c r="AD32" s="148">
        <f t="shared" si="17"/>
        <v>0</v>
      </c>
      <c r="AE32" s="153" t="str">
        <f t="shared" si="18"/>
        <v>OK</v>
      </c>
      <c r="AG32" s="153" t="str">
        <f>IF(AI32="","",IF(W32="도비","세입없음",CONCATENATE(AI32,"-",COUNTIF($AI$7:AI32,AI32))))</f>
        <v/>
      </c>
      <c r="AI32" s="153" t="str">
        <f t="array" ref="AI32">IF(C32="","",INDEX(구분표!$I$2:$I$311, MATCH(1,(구분표!$E$2:$E$311='2추일입'!B32)*(구분표!$F$2:$F$311='2추일입'!C32)*(구분표!$G$2:$G$311='2추일입'!A32),0)))</f>
        <v/>
      </c>
      <c r="AK32" s="153"/>
      <c r="AM32" s="148">
        <f>IF(AG32="",0,SUMIFS('2추일출'!$Z$6:$Z$59,'2추일출'!$AI$6:$AI$59,'2추일입'!$AG32))</f>
        <v>0</v>
      </c>
      <c r="AN32" s="148" t="str">
        <f>IF(AG32="","",COUNTIFS('2추일출'!$AI$6:$AI$59,'2추일입'!AG32))</f>
        <v/>
      </c>
      <c r="AO32" s="153" t="str">
        <f t="shared" si="8"/>
        <v>OK</v>
      </c>
      <c r="AQ32" s="148">
        <f>IF(AG32="",0,SUMIFS('2추일출'!$AE$6:$AE$59,'2추일출'!$AI$6:$AI$59,'2추일입'!$AG32))</f>
        <v>0</v>
      </c>
      <c r="AR32" s="148" t="str">
        <f>IF(AG32="","",COUNTIFS('2추일출'!$AI$6:$AI$59,AG32))</f>
        <v/>
      </c>
      <c r="AS32" s="153" t="str">
        <f t="shared" si="9"/>
        <v>OK</v>
      </c>
    </row>
    <row r="33" spans="1:45" ht="60" customHeight="1">
      <c r="A33" s="142"/>
      <c r="B33" s="143"/>
      <c r="C33" s="292"/>
      <c r="D33" s="293"/>
      <c r="E33" s="294"/>
      <c r="F33" s="293"/>
      <c r="G33" s="295"/>
      <c r="H33" s="296"/>
      <c r="I33" s="296"/>
      <c r="J33" s="235" t="str">
        <f t="shared" si="10"/>
        <v/>
      </c>
      <c r="K33" s="148"/>
      <c r="L33" s="149"/>
      <c r="M33" s="150">
        <f t="shared" si="11"/>
        <v>0</v>
      </c>
      <c r="N33" s="197"/>
      <c r="O33" s="151"/>
      <c r="P33" s="193">
        <f t="shared" si="12"/>
        <v>0</v>
      </c>
      <c r="Q33" s="152" t="str">
        <f t="shared" si="13"/>
        <v>X</v>
      </c>
      <c r="R33" s="152"/>
      <c r="S33" s="152"/>
      <c r="T33" s="186"/>
      <c r="U33" s="153"/>
      <c r="W33" s="153"/>
      <c r="X33" s="148">
        <f t="shared" si="14"/>
        <v>0</v>
      </c>
      <c r="Y33" s="148">
        <f t="shared" si="15"/>
        <v>0</v>
      </c>
      <c r="Z33" s="153" t="str">
        <f t="shared" si="4"/>
        <v>OK</v>
      </c>
      <c r="AB33" s="153"/>
      <c r="AC33" s="148">
        <f t="shared" si="16"/>
        <v>0</v>
      </c>
      <c r="AD33" s="148">
        <f t="shared" si="17"/>
        <v>0</v>
      </c>
      <c r="AE33" s="153" t="str">
        <f t="shared" si="18"/>
        <v>OK</v>
      </c>
      <c r="AG33" s="153" t="str">
        <f>IF(AI33="","",IF(W33="도비","세입없음",CONCATENATE(AI33,"-",COUNTIF($AI$7:AI33,AI33))))</f>
        <v/>
      </c>
      <c r="AI33" s="153" t="str">
        <f t="array" ref="AI33">IF(C33="","",INDEX(구분표!$I$2:$I$311, MATCH(1,(구분표!$E$2:$E$311='2추일입'!B33)*(구분표!$F$2:$F$311='2추일입'!C33)*(구분표!$G$2:$G$311='2추일입'!A33),0)))</f>
        <v/>
      </c>
      <c r="AK33" s="153"/>
      <c r="AM33" s="148">
        <f>IF(AG33="",0,SUMIFS('2추일출'!$Z$6:$Z$59,'2추일출'!$AI$6:$AI$59,'2추일입'!$AG33))</f>
        <v>0</v>
      </c>
      <c r="AN33" s="148" t="str">
        <f>IF(AG33="","",COUNTIFS('2추일출'!$AI$6:$AI$59,'2추일입'!AG33))</f>
        <v/>
      </c>
      <c r="AO33" s="153" t="str">
        <f t="shared" si="8"/>
        <v>OK</v>
      </c>
      <c r="AQ33" s="148">
        <f>IF(AG33="",0,SUMIFS('2추일출'!$AE$6:$AE$59,'2추일출'!$AI$6:$AI$59,'2추일입'!$AG33))</f>
        <v>0</v>
      </c>
      <c r="AR33" s="148" t="str">
        <f>IF(AG33="","",COUNTIFS('2추일출'!$AI$6:$AI$59,AG33))</f>
        <v/>
      </c>
      <c r="AS33" s="153" t="str">
        <f t="shared" si="9"/>
        <v>OK</v>
      </c>
    </row>
    <row r="34" spans="1:45" ht="60" customHeight="1">
      <c r="A34" s="142"/>
      <c r="B34" s="143"/>
      <c r="C34" s="292"/>
      <c r="D34" s="293"/>
      <c r="E34" s="294"/>
      <c r="F34" s="293"/>
      <c r="G34" s="295"/>
      <c r="H34" s="296"/>
      <c r="I34" s="296"/>
      <c r="J34" s="235" t="str">
        <f t="shared" si="10"/>
        <v/>
      </c>
      <c r="K34" s="148"/>
      <c r="L34" s="149"/>
      <c r="M34" s="150">
        <f t="shared" si="11"/>
        <v>0</v>
      </c>
      <c r="N34" s="197"/>
      <c r="O34" s="151"/>
      <c r="P34" s="193">
        <f t="shared" si="12"/>
        <v>0</v>
      </c>
      <c r="Q34" s="152" t="str">
        <f t="shared" si="13"/>
        <v>X</v>
      </c>
      <c r="R34" s="152"/>
      <c r="S34" s="152"/>
      <c r="T34" s="186"/>
      <c r="U34" s="153"/>
      <c r="W34" s="153"/>
      <c r="X34" s="148">
        <f t="shared" si="14"/>
        <v>0</v>
      </c>
      <c r="Y34" s="148">
        <f t="shared" si="15"/>
        <v>0</v>
      </c>
      <c r="Z34" s="153" t="str">
        <f t="shared" si="4"/>
        <v>OK</v>
      </c>
      <c r="AB34" s="153"/>
      <c r="AC34" s="148">
        <f t="shared" si="16"/>
        <v>0</v>
      </c>
      <c r="AD34" s="148">
        <f t="shared" si="17"/>
        <v>0</v>
      </c>
      <c r="AE34" s="153" t="str">
        <f t="shared" si="18"/>
        <v>OK</v>
      </c>
      <c r="AG34" s="153" t="str">
        <f>IF(AI34="","",IF(W34="도비","세입없음",CONCATENATE(AI34,"-",COUNTIF($AI$7:AI34,AI34))))</f>
        <v/>
      </c>
      <c r="AI34" s="153" t="str">
        <f t="array" ref="AI34">IF(C34="","",INDEX(구분표!$I$2:$I$311, MATCH(1,(구분표!$E$2:$E$311='2추일입'!B34)*(구분표!$F$2:$F$311='2추일입'!C34)*(구분표!$G$2:$G$311='2추일입'!A34),0)))</f>
        <v/>
      </c>
      <c r="AK34" s="153"/>
      <c r="AM34" s="148">
        <f>IF(AG34="",0,SUMIFS('2추일출'!$Z$6:$Z$59,'2추일출'!$AI$6:$AI$59,'2추일입'!$AG34))</f>
        <v>0</v>
      </c>
      <c r="AN34" s="148" t="str">
        <f>IF(AG34="","",COUNTIFS('2추일출'!$AI$6:$AI$59,'2추일입'!AG34))</f>
        <v/>
      </c>
      <c r="AO34" s="153" t="str">
        <f t="shared" si="8"/>
        <v>OK</v>
      </c>
      <c r="AQ34" s="148">
        <f>IF(AG34="",0,SUMIFS('2추일출'!$AE$6:$AE$59,'2추일출'!$AI$6:$AI$59,'2추일입'!$AG34))</f>
        <v>0</v>
      </c>
      <c r="AR34" s="148" t="str">
        <f>IF(AG34="","",COUNTIFS('2추일출'!$AI$6:$AI$59,AG34))</f>
        <v/>
      </c>
      <c r="AS34" s="153" t="str">
        <f t="shared" si="9"/>
        <v>OK</v>
      </c>
    </row>
    <row r="35" spans="1:45" ht="60" customHeight="1">
      <c r="A35" s="142"/>
      <c r="B35" s="143"/>
      <c r="C35" s="144"/>
      <c r="D35" s="145"/>
      <c r="E35" s="146"/>
      <c r="F35" s="145"/>
      <c r="G35" s="154"/>
      <c r="H35" s="148"/>
      <c r="I35" s="148"/>
      <c r="J35" s="235" t="str">
        <f t="shared" si="10"/>
        <v/>
      </c>
      <c r="K35" s="148"/>
      <c r="L35" s="149"/>
      <c r="M35" s="150">
        <f t="shared" si="11"/>
        <v>0</v>
      </c>
      <c r="N35" s="197"/>
      <c r="O35" s="151"/>
      <c r="P35" s="193">
        <f t="shared" si="12"/>
        <v>0</v>
      </c>
      <c r="Q35" s="152" t="str">
        <f t="shared" si="13"/>
        <v>X</v>
      </c>
      <c r="R35" s="152"/>
      <c r="S35" s="152"/>
      <c r="T35" s="186"/>
      <c r="U35" s="153"/>
      <c r="W35" s="153"/>
      <c r="X35" s="148">
        <f t="shared" si="14"/>
        <v>0</v>
      </c>
      <c r="Y35" s="148">
        <f t="shared" si="15"/>
        <v>0</v>
      </c>
      <c r="Z35" s="153" t="str">
        <f t="shared" si="4"/>
        <v>OK</v>
      </c>
      <c r="AB35" s="153"/>
      <c r="AC35" s="148">
        <f t="shared" si="16"/>
        <v>0</v>
      </c>
      <c r="AD35" s="148">
        <f t="shared" si="17"/>
        <v>0</v>
      </c>
      <c r="AE35" s="153" t="str">
        <f t="shared" si="18"/>
        <v>OK</v>
      </c>
      <c r="AG35" s="153" t="str">
        <f>IF(AI35="","",IF(W35="도비","세입없음",CONCATENATE(AI35,"-",COUNTIF($AI$7:AI35,AI35))))</f>
        <v/>
      </c>
      <c r="AI35" s="153" t="str">
        <f t="array" ref="AI35">IF(C35="","",INDEX(구분표!$I$2:$I$311, MATCH(1,(구분표!$E$2:$E$311='2추일입'!B35)*(구분표!$F$2:$F$311='2추일입'!C35)*(구분표!$G$2:$G$311='2추일입'!A35),0)))</f>
        <v/>
      </c>
      <c r="AK35" s="153"/>
      <c r="AM35" s="148">
        <f>IF(AG35="",0,SUMIFS('2추일출'!$Z$6:$Z$59,'2추일출'!$AI$6:$AI$59,'2추일입'!$AG35))</f>
        <v>0</v>
      </c>
      <c r="AN35" s="148" t="str">
        <f>IF(AG35="","",COUNTIFS('2추일출'!$AI$6:$AI$59,'2추일입'!AG35))</f>
        <v/>
      </c>
      <c r="AO35" s="153" t="str">
        <f t="shared" si="8"/>
        <v>OK</v>
      </c>
      <c r="AQ35" s="148">
        <f>IF(AG35="",0,SUMIFS('2추일출'!$AE$6:$AE$59,'2추일출'!$AI$6:$AI$59,'2추일입'!$AG35))</f>
        <v>0</v>
      </c>
      <c r="AR35" s="148" t="str">
        <f>IF(AG35="","",COUNTIFS('2추일출'!$AI$6:$AI$59,AG35))</f>
        <v/>
      </c>
      <c r="AS35" s="153" t="str">
        <f t="shared" si="9"/>
        <v>OK</v>
      </c>
    </row>
    <row r="36" spans="1:45" ht="60" customHeight="1">
      <c r="A36" s="142"/>
      <c r="B36" s="143"/>
      <c r="C36" s="144"/>
      <c r="D36" s="145"/>
      <c r="E36" s="146"/>
      <c r="F36" s="145"/>
      <c r="G36" s="154"/>
      <c r="H36" s="148"/>
      <c r="I36" s="148"/>
      <c r="J36" s="235" t="str">
        <f t="shared" si="10"/>
        <v/>
      </c>
      <c r="K36" s="148"/>
      <c r="L36" s="149"/>
      <c r="M36" s="150">
        <f t="shared" si="11"/>
        <v>0</v>
      </c>
      <c r="N36" s="197"/>
      <c r="O36" s="151"/>
      <c r="P36" s="193">
        <f t="shared" si="12"/>
        <v>0</v>
      </c>
      <c r="Q36" s="152" t="str">
        <f t="shared" si="13"/>
        <v>X</v>
      </c>
      <c r="R36" s="152"/>
      <c r="S36" s="152"/>
      <c r="T36" s="186"/>
      <c r="U36" s="153"/>
      <c r="W36" s="153"/>
      <c r="X36" s="148">
        <f t="shared" si="14"/>
        <v>0</v>
      </c>
      <c r="Y36" s="148">
        <f t="shared" si="15"/>
        <v>0</v>
      </c>
      <c r="Z36" s="153" t="str">
        <f t="shared" si="4"/>
        <v>OK</v>
      </c>
      <c r="AB36" s="153"/>
      <c r="AC36" s="148">
        <f t="shared" si="16"/>
        <v>0</v>
      </c>
      <c r="AD36" s="148">
        <f t="shared" si="17"/>
        <v>0</v>
      </c>
      <c r="AE36" s="153" t="str">
        <f t="shared" si="18"/>
        <v>OK</v>
      </c>
      <c r="AG36" s="153" t="str">
        <f>IF(AI36="","",IF(W36="도비","세입없음",CONCATENATE(AI36,"-",COUNTIF($AI$7:AI36,AI36))))</f>
        <v/>
      </c>
      <c r="AI36" s="153" t="str">
        <f t="array" ref="AI36">IF(C36="","",INDEX(구분표!$I$2:$I$311, MATCH(1,(구분표!$E$2:$E$311='2추일입'!B36)*(구분표!$F$2:$F$311='2추일입'!C36)*(구분표!$G$2:$G$311='2추일입'!A36),0)))</f>
        <v/>
      </c>
      <c r="AK36" s="153"/>
      <c r="AM36" s="148">
        <f>IF(AG36="",0,SUMIFS('2추일출'!$Z$6:$Z$59,'2추일출'!$AI$6:$AI$59,'2추일입'!$AG36))</f>
        <v>0</v>
      </c>
      <c r="AN36" s="148" t="str">
        <f>IF(AG36="","",COUNTIFS('2추일출'!$AI$6:$AI$59,'2추일입'!AG36))</f>
        <v/>
      </c>
      <c r="AO36" s="153" t="str">
        <f t="shared" si="8"/>
        <v>OK</v>
      </c>
      <c r="AQ36" s="148">
        <f>IF(AG36="",0,SUMIFS('2추일출'!$AE$6:$AE$59,'2추일출'!$AI$6:$AI$59,'2추일입'!$AG36))</f>
        <v>0</v>
      </c>
      <c r="AR36" s="148" t="str">
        <f>IF(AG36="","",COUNTIFS('2추일출'!$AI$6:$AI$59,AG36))</f>
        <v/>
      </c>
      <c r="AS36" s="153" t="str">
        <f t="shared" si="9"/>
        <v>OK</v>
      </c>
    </row>
    <row r="37" spans="1:45" ht="60" customHeight="1">
      <c r="A37" s="142"/>
      <c r="B37" s="143"/>
      <c r="C37" s="144"/>
      <c r="D37" s="145"/>
      <c r="E37" s="146"/>
      <c r="F37" s="145"/>
      <c r="G37" s="154"/>
      <c r="H37" s="148"/>
      <c r="I37" s="148"/>
      <c r="J37" s="235" t="str">
        <f t="shared" si="10"/>
        <v/>
      </c>
      <c r="K37" s="148"/>
      <c r="L37" s="149"/>
      <c r="M37" s="150">
        <f t="shared" si="11"/>
        <v>0</v>
      </c>
      <c r="N37" s="197"/>
      <c r="O37" s="151"/>
      <c r="P37" s="193">
        <f t="shared" si="12"/>
        <v>0</v>
      </c>
      <c r="Q37" s="152" t="str">
        <f t="shared" si="13"/>
        <v>X</v>
      </c>
      <c r="R37" s="152"/>
      <c r="S37" s="152"/>
      <c r="T37" s="186"/>
      <c r="U37" s="153"/>
      <c r="W37" s="153"/>
      <c r="X37" s="148">
        <f t="shared" si="14"/>
        <v>0</v>
      </c>
      <c r="Y37" s="148">
        <f t="shared" si="15"/>
        <v>0</v>
      </c>
      <c r="Z37" s="153" t="str">
        <f t="shared" si="4"/>
        <v>OK</v>
      </c>
      <c r="AB37" s="153"/>
      <c r="AC37" s="148">
        <f t="shared" si="16"/>
        <v>0</v>
      </c>
      <c r="AD37" s="148">
        <f t="shared" si="17"/>
        <v>0</v>
      </c>
      <c r="AE37" s="153" t="str">
        <f t="shared" si="18"/>
        <v>OK</v>
      </c>
      <c r="AG37" s="153" t="str">
        <f>IF(AI37="","",IF(W37="도비","세입없음",CONCATENATE(AI37,"-",COUNTIF($AI$7:AI37,AI37))))</f>
        <v/>
      </c>
      <c r="AI37" s="153" t="str">
        <f t="array" ref="AI37">IF(C37="","",INDEX(구분표!$I$2:$I$311, MATCH(1,(구분표!$E$2:$E$311='2추일입'!B37)*(구분표!$F$2:$F$311='2추일입'!C37)*(구분표!$G$2:$G$311='2추일입'!A37),0)))</f>
        <v/>
      </c>
      <c r="AK37" s="153"/>
      <c r="AM37" s="148">
        <f>IF(AG37="",0,SUMIFS('2추일출'!$Z$6:$Z$59,'2추일출'!$AI$6:$AI$59,'2추일입'!$AG37))</f>
        <v>0</v>
      </c>
      <c r="AN37" s="148" t="str">
        <f>IF(AG37="","",COUNTIFS('2추일출'!$AI$6:$AI$59,'2추일입'!AG37))</f>
        <v/>
      </c>
      <c r="AO37" s="153" t="str">
        <f t="shared" si="8"/>
        <v>OK</v>
      </c>
      <c r="AQ37" s="148">
        <f>IF(AG37="",0,SUMIFS('2추일출'!$AE$6:$AE$59,'2추일출'!$AI$6:$AI$59,'2추일입'!$AG37))</f>
        <v>0</v>
      </c>
      <c r="AR37" s="148" t="str">
        <f>IF(AG37="","",COUNTIFS('2추일출'!$AI$6:$AI$59,AG37))</f>
        <v/>
      </c>
      <c r="AS37" s="153" t="str">
        <f t="shared" si="9"/>
        <v>OK</v>
      </c>
    </row>
    <row r="38" spans="1:45" ht="60" customHeight="1">
      <c r="A38" s="142"/>
      <c r="B38" s="143"/>
      <c r="C38" s="144"/>
      <c r="D38" s="145"/>
      <c r="E38" s="146"/>
      <c r="F38" s="145"/>
      <c r="G38" s="154"/>
      <c r="H38" s="148"/>
      <c r="I38" s="148"/>
      <c r="J38" s="235" t="str">
        <f t="shared" si="10"/>
        <v/>
      </c>
      <c r="K38" s="148"/>
      <c r="L38" s="149"/>
      <c r="M38" s="150">
        <f t="shared" si="11"/>
        <v>0</v>
      </c>
      <c r="N38" s="197"/>
      <c r="O38" s="151"/>
      <c r="P38" s="193">
        <f t="shared" si="12"/>
        <v>0</v>
      </c>
      <c r="Q38" s="152" t="str">
        <f t="shared" si="13"/>
        <v>X</v>
      </c>
      <c r="R38" s="152"/>
      <c r="S38" s="152"/>
      <c r="T38" s="186"/>
      <c r="U38" s="153"/>
      <c r="W38" s="153"/>
      <c r="X38" s="148">
        <f t="shared" si="14"/>
        <v>0</v>
      </c>
      <c r="Y38" s="148">
        <f t="shared" si="15"/>
        <v>0</v>
      </c>
      <c r="Z38" s="153" t="str">
        <f t="shared" si="4"/>
        <v>OK</v>
      </c>
      <c r="AB38" s="153"/>
      <c r="AC38" s="148">
        <f t="shared" si="16"/>
        <v>0</v>
      </c>
      <c r="AD38" s="148">
        <f t="shared" si="17"/>
        <v>0</v>
      </c>
      <c r="AE38" s="153" t="str">
        <f t="shared" si="18"/>
        <v>OK</v>
      </c>
      <c r="AG38" s="153" t="str">
        <f>IF(AI38="","",IF(W38="도비","세입없음",CONCATENATE(AI38,"-",COUNTIF($AI$7:AI38,AI38))))</f>
        <v/>
      </c>
      <c r="AI38" s="153" t="str">
        <f t="array" ref="AI38">IF(C38="","",INDEX(구분표!$I$2:$I$311, MATCH(1,(구분표!$E$2:$E$311='2추일입'!B38)*(구분표!$F$2:$F$311='2추일입'!C38)*(구분표!$G$2:$G$311='2추일입'!A38),0)))</f>
        <v/>
      </c>
      <c r="AK38" s="153"/>
      <c r="AM38" s="148">
        <f>IF(AG38="",0,SUMIFS('2추일출'!$Z$6:$Z$59,'2추일출'!$AI$6:$AI$59,'2추일입'!$AG38))</f>
        <v>0</v>
      </c>
      <c r="AN38" s="148" t="str">
        <f>IF(AG38="","",COUNTIFS('2추일출'!$AI$6:$AI$59,'2추일입'!AG38))</f>
        <v/>
      </c>
      <c r="AO38" s="153" t="str">
        <f t="shared" si="8"/>
        <v>OK</v>
      </c>
      <c r="AQ38" s="148">
        <f>IF(AG38="",0,SUMIFS('2추일출'!$AE$6:$AE$59,'2추일출'!$AI$6:$AI$59,'2추일입'!$AG38))</f>
        <v>0</v>
      </c>
      <c r="AR38" s="148" t="str">
        <f>IF(AG38="","",COUNTIFS('2추일출'!$AI$6:$AI$59,AG38))</f>
        <v/>
      </c>
      <c r="AS38" s="153" t="str">
        <f t="shared" si="9"/>
        <v>OK</v>
      </c>
    </row>
    <row r="39" spans="1:45" ht="60" customHeight="1">
      <c r="A39" s="142"/>
      <c r="B39" s="143"/>
      <c r="C39" s="144"/>
      <c r="D39" s="145"/>
      <c r="E39" s="146"/>
      <c r="F39" s="145"/>
      <c r="G39" s="154"/>
      <c r="H39" s="148"/>
      <c r="I39" s="148"/>
      <c r="J39" s="235" t="str">
        <f t="shared" si="10"/>
        <v/>
      </c>
      <c r="K39" s="148"/>
      <c r="L39" s="149"/>
      <c r="M39" s="150">
        <f t="shared" si="11"/>
        <v>0</v>
      </c>
      <c r="N39" s="197"/>
      <c r="O39" s="151"/>
      <c r="P39" s="193">
        <f t="shared" si="12"/>
        <v>0</v>
      </c>
      <c r="Q39" s="152" t="str">
        <f t="shared" si="13"/>
        <v>X</v>
      </c>
      <c r="R39" s="152"/>
      <c r="S39" s="152"/>
      <c r="T39" s="186"/>
      <c r="U39" s="153"/>
      <c r="W39" s="153"/>
      <c r="X39" s="148">
        <f t="shared" si="14"/>
        <v>0</v>
      </c>
      <c r="Y39" s="148">
        <f t="shared" si="15"/>
        <v>0</v>
      </c>
      <c r="Z39" s="153" t="str">
        <f t="shared" si="4"/>
        <v>OK</v>
      </c>
      <c r="AB39" s="153"/>
      <c r="AC39" s="148">
        <f t="shared" si="16"/>
        <v>0</v>
      </c>
      <c r="AD39" s="148">
        <f t="shared" si="17"/>
        <v>0</v>
      </c>
      <c r="AE39" s="153" t="str">
        <f t="shared" si="18"/>
        <v>OK</v>
      </c>
      <c r="AG39" s="153" t="str">
        <f>IF(AI39="","",IF(W39="도비","세입없음",CONCATENATE(AI39,"-",COUNTIF($AI$7:AI39,AI39))))</f>
        <v/>
      </c>
      <c r="AI39" s="153" t="str">
        <f t="array" ref="AI39">IF(C39="","",INDEX(구분표!$I$2:$I$311, MATCH(1,(구분표!$E$2:$E$311='2추일입'!B39)*(구분표!$F$2:$F$311='2추일입'!C39)*(구분표!$G$2:$G$311='2추일입'!A39),0)))</f>
        <v/>
      </c>
      <c r="AK39" s="153"/>
      <c r="AM39" s="148">
        <f>IF(AG39="",0,SUMIFS('2추일출'!$Z$6:$Z$59,'2추일출'!$AI$6:$AI$59,'2추일입'!$AG39))</f>
        <v>0</v>
      </c>
      <c r="AN39" s="148" t="str">
        <f>IF(AG39="","",COUNTIFS('2추일출'!$AI$6:$AI$59,'2추일입'!AG39))</f>
        <v/>
      </c>
      <c r="AO39" s="153" t="str">
        <f t="shared" si="8"/>
        <v>OK</v>
      </c>
      <c r="AQ39" s="148">
        <f>IF(AG39="",0,SUMIFS('2추일출'!$AE$6:$AE$59,'2추일출'!$AI$6:$AI$59,'2추일입'!$AG39))</f>
        <v>0</v>
      </c>
      <c r="AR39" s="148" t="str">
        <f>IF(AG39="","",COUNTIFS('2추일출'!$AI$6:$AI$59,AG39))</f>
        <v/>
      </c>
      <c r="AS39" s="153" t="str">
        <f t="shared" si="9"/>
        <v>OK</v>
      </c>
    </row>
    <row r="40" spans="1:45" ht="60" customHeight="1">
      <c r="A40" s="142"/>
      <c r="B40" s="143"/>
      <c r="C40" s="144"/>
      <c r="D40" s="145"/>
      <c r="E40" s="146"/>
      <c r="F40" s="145"/>
      <c r="G40" s="154"/>
      <c r="H40" s="148"/>
      <c r="I40" s="148"/>
      <c r="J40" s="235" t="str">
        <f t="shared" si="10"/>
        <v/>
      </c>
      <c r="K40" s="148"/>
      <c r="L40" s="149"/>
      <c r="M40" s="150">
        <f t="shared" si="11"/>
        <v>0</v>
      </c>
      <c r="N40" s="197"/>
      <c r="O40" s="151"/>
      <c r="P40" s="193">
        <f t="shared" si="12"/>
        <v>0</v>
      </c>
      <c r="Q40" s="152" t="str">
        <f t="shared" si="13"/>
        <v>X</v>
      </c>
      <c r="R40" s="152"/>
      <c r="S40" s="152"/>
      <c r="T40" s="186"/>
      <c r="U40" s="153"/>
      <c r="W40" s="153"/>
      <c r="X40" s="148">
        <f t="shared" si="14"/>
        <v>0</v>
      </c>
      <c r="Y40" s="148">
        <f t="shared" si="15"/>
        <v>0</v>
      </c>
      <c r="Z40" s="153" t="str">
        <f t="shared" si="4"/>
        <v>OK</v>
      </c>
      <c r="AB40" s="153"/>
      <c r="AC40" s="148">
        <f t="shared" si="16"/>
        <v>0</v>
      </c>
      <c r="AD40" s="148">
        <f t="shared" si="17"/>
        <v>0</v>
      </c>
      <c r="AE40" s="153" t="str">
        <f t="shared" si="18"/>
        <v>OK</v>
      </c>
      <c r="AG40" s="153" t="str">
        <f>IF(AI40="","",IF(W40="도비","세입없음",CONCATENATE(AI40,"-",COUNTIF($AI$7:AI40,AI40))))</f>
        <v/>
      </c>
      <c r="AI40" s="153" t="str">
        <f t="array" ref="AI40">IF(C40="","",INDEX(구분표!$I$2:$I$311, MATCH(1,(구분표!$E$2:$E$311='2추일입'!B40)*(구분표!$F$2:$F$311='2추일입'!C40)*(구분표!$G$2:$G$311='2추일입'!A40),0)))</f>
        <v/>
      </c>
      <c r="AK40" s="153"/>
      <c r="AM40" s="148">
        <f>IF(AG40="",0,SUMIFS('2추일출'!$Z$6:$Z$59,'2추일출'!$AI$6:$AI$59,'2추일입'!$AG40))</f>
        <v>0</v>
      </c>
      <c r="AN40" s="148" t="str">
        <f>IF(AG40="","",COUNTIFS('2추일출'!$AI$6:$AI$59,'2추일입'!AG40))</f>
        <v/>
      </c>
      <c r="AO40" s="153" t="str">
        <f t="shared" si="8"/>
        <v>OK</v>
      </c>
      <c r="AQ40" s="148">
        <f>IF(AG40="",0,SUMIFS('2추일출'!$AE$6:$AE$59,'2추일출'!$AI$6:$AI$59,'2추일입'!$AG40))</f>
        <v>0</v>
      </c>
      <c r="AR40" s="148" t="str">
        <f>IF(AG40="","",COUNTIFS('2추일출'!$AI$6:$AI$59,AG40))</f>
        <v/>
      </c>
      <c r="AS40" s="153" t="str">
        <f t="shared" si="9"/>
        <v>OK</v>
      </c>
    </row>
    <row r="41" spans="1:45" ht="60" customHeight="1">
      <c r="A41" s="142"/>
      <c r="B41" s="143"/>
      <c r="C41" s="144"/>
      <c r="D41" s="145"/>
      <c r="E41" s="146"/>
      <c r="F41" s="145"/>
      <c r="G41" s="154"/>
      <c r="H41" s="148"/>
      <c r="I41" s="148"/>
      <c r="J41" s="235" t="str">
        <f t="shared" si="10"/>
        <v/>
      </c>
      <c r="K41" s="148"/>
      <c r="L41" s="149"/>
      <c r="M41" s="150">
        <f t="shared" si="11"/>
        <v>0</v>
      </c>
      <c r="N41" s="197"/>
      <c r="O41" s="151"/>
      <c r="P41" s="193">
        <f t="shared" si="12"/>
        <v>0</v>
      </c>
      <c r="Q41" s="152" t="str">
        <f t="shared" si="13"/>
        <v>X</v>
      </c>
      <c r="R41" s="152"/>
      <c r="S41" s="152"/>
      <c r="T41" s="186"/>
      <c r="U41" s="153"/>
      <c r="W41" s="153"/>
      <c r="X41" s="148">
        <f t="shared" si="14"/>
        <v>0</v>
      </c>
      <c r="Y41" s="148">
        <f t="shared" si="15"/>
        <v>0</v>
      </c>
      <c r="Z41" s="153" t="str">
        <f t="shared" si="4"/>
        <v>OK</v>
      </c>
      <c r="AB41" s="153"/>
      <c r="AC41" s="148">
        <f t="shared" si="16"/>
        <v>0</v>
      </c>
      <c r="AD41" s="148">
        <f t="shared" si="17"/>
        <v>0</v>
      </c>
      <c r="AE41" s="153" t="str">
        <f t="shared" si="18"/>
        <v>OK</v>
      </c>
      <c r="AG41" s="153" t="str">
        <f>IF(AI41="","",IF(W41="도비","세입없음",CONCATENATE(AI41,"-",COUNTIF($AI$7:AI41,AI41))))</f>
        <v/>
      </c>
      <c r="AI41" s="153" t="str">
        <f t="array" ref="AI41">IF(C41="","",INDEX(구분표!$I$2:$I$311, MATCH(1,(구분표!$E$2:$E$311='2추일입'!B41)*(구분표!$F$2:$F$311='2추일입'!C41)*(구분표!$G$2:$G$311='2추일입'!A41),0)))</f>
        <v/>
      </c>
      <c r="AK41" s="153"/>
      <c r="AM41" s="148">
        <f>IF(AG41="",0,SUMIFS('2추일출'!$Z$6:$Z$59,'2추일출'!$AI$6:$AI$59,'2추일입'!$AG41))</f>
        <v>0</v>
      </c>
      <c r="AN41" s="148" t="str">
        <f>IF(AG41="","",COUNTIFS('2추일출'!$AI$6:$AI$59,'2추일입'!AG41))</f>
        <v/>
      </c>
      <c r="AO41" s="153" t="str">
        <f t="shared" si="8"/>
        <v>OK</v>
      </c>
      <c r="AQ41" s="148">
        <f>IF(AG41="",0,SUMIFS('2추일출'!$AE$6:$AE$59,'2추일출'!$AI$6:$AI$59,'2추일입'!$AG41))</f>
        <v>0</v>
      </c>
      <c r="AR41" s="148" t="str">
        <f>IF(AG41="","",COUNTIFS('2추일출'!$AI$6:$AI$59,AG41))</f>
        <v/>
      </c>
      <c r="AS41" s="153" t="str">
        <f t="shared" si="9"/>
        <v>OK</v>
      </c>
    </row>
    <row r="42" spans="1:45" ht="60" customHeight="1">
      <c r="A42" s="142"/>
      <c r="B42" s="143"/>
      <c r="C42" s="144"/>
      <c r="D42" s="145"/>
      <c r="E42" s="146"/>
      <c r="F42" s="145"/>
      <c r="G42" s="154"/>
      <c r="H42" s="148"/>
      <c r="I42" s="148"/>
      <c r="J42" s="235" t="str">
        <f t="shared" si="10"/>
        <v/>
      </c>
      <c r="K42" s="148"/>
      <c r="L42" s="149"/>
      <c r="M42" s="150">
        <f t="shared" si="11"/>
        <v>0</v>
      </c>
      <c r="N42" s="197"/>
      <c r="O42" s="151"/>
      <c r="P42" s="193">
        <f t="shared" si="12"/>
        <v>0</v>
      </c>
      <c r="Q42" s="152" t="str">
        <f t="shared" si="13"/>
        <v>X</v>
      </c>
      <c r="R42" s="152"/>
      <c r="S42" s="152"/>
      <c r="T42" s="186"/>
      <c r="U42" s="153"/>
      <c r="W42" s="153"/>
      <c r="X42" s="148">
        <f t="shared" si="14"/>
        <v>0</v>
      </c>
      <c r="Y42" s="148">
        <f t="shared" si="15"/>
        <v>0</v>
      </c>
      <c r="Z42" s="153" t="str">
        <f t="shared" si="4"/>
        <v>OK</v>
      </c>
      <c r="AB42" s="153"/>
      <c r="AC42" s="148">
        <f t="shared" si="16"/>
        <v>0</v>
      </c>
      <c r="AD42" s="148">
        <f t="shared" si="17"/>
        <v>0</v>
      </c>
      <c r="AE42" s="153" t="str">
        <f t="shared" si="18"/>
        <v>OK</v>
      </c>
      <c r="AG42" s="153" t="str">
        <f>IF(AI42="","",IF(W42="도비","세입없음",CONCATENATE(AI42,"-",COUNTIF($AI$7:AI42,AI42))))</f>
        <v/>
      </c>
      <c r="AI42" s="153" t="str">
        <f t="array" ref="AI42">IF(C42="","",INDEX(구분표!$I$2:$I$311, MATCH(1,(구분표!$E$2:$E$311='2추일입'!B42)*(구분표!$F$2:$F$311='2추일입'!C42)*(구분표!$G$2:$G$311='2추일입'!A42),0)))</f>
        <v/>
      </c>
      <c r="AK42" s="153"/>
      <c r="AM42" s="148">
        <f>IF(AG42="",0,SUMIFS('2추일출'!$Z$6:$Z$59,'2추일출'!$AI$6:$AI$59,'2추일입'!$AG42))</f>
        <v>0</v>
      </c>
      <c r="AN42" s="148" t="str">
        <f>IF(AG42="","",COUNTIFS('2추일출'!$AI$6:$AI$59,'2추일입'!AG42))</f>
        <v/>
      </c>
      <c r="AO42" s="153" t="str">
        <f t="shared" si="8"/>
        <v>OK</v>
      </c>
      <c r="AQ42" s="148">
        <f>IF(AG42="",0,SUMIFS('2추일출'!$AE$6:$AE$59,'2추일출'!$AI$6:$AI$59,'2추일입'!$AG42))</f>
        <v>0</v>
      </c>
      <c r="AR42" s="148" t="str">
        <f>IF(AG42="","",COUNTIFS('2추일출'!$AI$6:$AI$59,AG42))</f>
        <v/>
      </c>
      <c r="AS42" s="153" t="str">
        <f t="shared" si="9"/>
        <v>OK</v>
      </c>
    </row>
    <row r="43" spans="1:45" ht="60" customHeight="1">
      <c r="A43" s="142"/>
      <c r="B43" s="143"/>
      <c r="C43" s="144"/>
      <c r="D43" s="145"/>
      <c r="E43" s="146"/>
      <c r="F43" s="145"/>
      <c r="G43" s="154"/>
      <c r="H43" s="148"/>
      <c r="I43" s="148"/>
      <c r="J43" s="235" t="str">
        <f t="shared" si="10"/>
        <v/>
      </c>
      <c r="K43" s="148"/>
      <c r="L43" s="149"/>
      <c r="M43" s="150">
        <f t="shared" si="11"/>
        <v>0</v>
      </c>
      <c r="N43" s="197"/>
      <c r="O43" s="151"/>
      <c r="P43" s="193">
        <f t="shared" si="12"/>
        <v>0</v>
      </c>
      <c r="Q43" s="152" t="str">
        <f t="shared" si="13"/>
        <v>X</v>
      </c>
      <c r="R43" s="152"/>
      <c r="S43" s="152"/>
      <c r="T43" s="186"/>
      <c r="U43" s="153"/>
      <c r="W43" s="153"/>
      <c r="X43" s="148">
        <f t="shared" si="14"/>
        <v>0</v>
      </c>
      <c r="Y43" s="148">
        <f t="shared" si="15"/>
        <v>0</v>
      </c>
      <c r="Z43" s="153" t="str">
        <f t="shared" si="4"/>
        <v>OK</v>
      </c>
      <c r="AB43" s="153"/>
      <c r="AC43" s="148">
        <f t="shared" si="16"/>
        <v>0</v>
      </c>
      <c r="AD43" s="148">
        <f t="shared" si="17"/>
        <v>0</v>
      </c>
      <c r="AE43" s="153" t="str">
        <f t="shared" si="18"/>
        <v>OK</v>
      </c>
      <c r="AG43" s="153" t="str">
        <f>IF(AI43="","",IF(W43="도비","세입없음",CONCATENATE(AI43,"-",COUNTIF($AI$7:AI43,AI43))))</f>
        <v/>
      </c>
      <c r="AI43" s="153" t="str">
        <f t="array" ref="AI43">IF(C43="","",INDEX(구분표!$I$2:$I$311, MATCH(1,(구분표!$E$2:$E$311='2추일입'!B43)*(구분표!$F$2:$F$311='2추일입'!C43)*(구분표!$G$2:$G$311='2추일입'!A43),0)))</f>
        <v/>
      </c>
      <c r="AK43" s="153"/>
      <c r="AM43" s="148">
        <f>IF(AG43="",0,SUMIFS('2추일출'!$Z$6:$Z$59,'2추일출'!$AI$6:$AI$59,'2추일입'!$AG43))</f>
        <v>0</v>
      </c>
      <c r="AN43" s="148" t="str">
        <f>IF(AG43="","",COUNTIFS('2추일출'!$AI$6:$AI$59,'2추일입'!AG43))</f>
        <v/>
      </c>
      <c r="AO43" s="153" t="str">
        <f t="shared" si="8"/>
        <v>OK</v>
      </c>
      <c r="AQ43" s="148">
        <f>IF(AG43="",0,SUMIFS('2추일출'!$AE$6:$AE$59,'2추일출'!$AI$6:$AI$59,'2추일입'!$AG43))</f>
        <v>0</v>
      </c>
      <c r="AR43" s="148" t="str">
        <f>IF(AG43="","",COUNTIFS('2추일출'!$AI$6:$AI$59,AG43))</f>
        <v/>
      </c>
      <c r="AS43" s="153" t="str">
        <f t="shared" si="9"/>
        <v>OK</v>
      </c>
    </row>
    <row r="44" spans="1:45" ht="60" customHeight="1">
      <c r="A44" s="142"/>
      <c r="B44" s="143"/>
      <c r="C44" s="144"/>
      <c r="D44" s="145"/>
      <c r="E44" s="146"/>
      <c r="F44" s="145"/>
      <c r="G44" s="154"/>
      <c r="H44" s="148"/>
      <c r="I44" s="148"/>
      <c r="J44" s="235" t="str">
        <f t="shared" si="10"/>
        <v/>
      </c>
      <c r="K44" s="148"/>
      <c r="L44" s="149"/>
      <c r="M44" s="150">
        <f t="shared" si="11"/>
        <v>0</v>
      </c>
      <c r="N44" s="197"/>
      <c r="O44" s="151"/>
      <c r="P44" s="193">
        <f t="shared" si="12"/>
        <v>0</v>
      </c>
      <c r="Q44" s="152" t="str">
        <f t="shared" si="13"/>
        <v>X</v>
      </c>
      <c r="R44" s="152"/>
      <c r="S44" s="152"/>
      <c r="T44" s="186"/>
      <c r="U44" s="153"/>
      <c r="W44" s="153"/>
      <c r="X44" s="148">
        <f t="shared" si="14"/>
        <v>0</v>
      </c>
      <c r="Y44" s="148">
        <f t="shared" si="15"/>
        <v>0</v>
      </c>
      <c r="Z44" s="153" t="str">
        <f t="shared" si="4"/>
        <v>OK</v>
      </c>
      <c r="AB44" s="153"/>
      <c r="AC44" s="148">
        <f t="shared" si="16"/>
        <v>0</v>
      </c>
      <c r="AD44" s="148">
        <f t="shared" si="17"/>
        <v>0</v>
      </c>
      <c r="AE44" s="153" t="str">
        <f t="shared" si="18"/>
        <v>OK</v>
      </c>
      <c r="AG44" s="153" t="str">
        <f>IF(AI44="","",IF(W44="도비","세입없음",CONCATENATE(AI44,"-",COUNTIF($AI$7:AI44,AI44))))</f>
        <v/>
      </c>
      <c r="AI44" s="153" t="str">
        <f t="array" ref="AI44">IF(C44="","",INDEX(구분표!$I$2:$I$311, MATCH(1,(구분표!$E$2:$E$311='2추일입'!B44)*(구분표!$F$2:$F$311='2추일입'!C44)*(구분표!$G$2:$G$311='2추일입'!A44),0)))</f>
        <v/>
      </c>
      <c r="AK44" s="153"/>
      <c r="AM44" s="148">
        <f>IF(AG44="",0,SUMIFS('2추일출'!$Z$6:$Z$59,'2추일출'!$AI$6:$AI$59,'2추일입'!$AG44))</f>
        <v>0</v>
      </c>
      <c r="AN44" s="148" t="str">
        <f>IF(AG44="","",COUNTIFS('2추일출'!$AI$6:$AI$59,'2추일입'!AG44))</f>
        <v/>
      </c>
      <c r="AO44" s="153" t="str">
        <f t="shared" si="8"/>
        <v>OK</v>
      </c>
      <c r="AQ44" s="148">
        <f>IF(AG44="",0,SUMIFS('2추일출'!$AE$6:$AE$59,'2추일출'!$AI$6:$AI$59,'2추일입'!$AG44))</f>
        <v>0</v>
      </c>
      <c r="AR44" s="148" t="str">
        <f>IF(AG44="","",COUNTIFS('2추일출'!$AI$6:$AI$59,AG44))</f>
        <v/>
      </c>
      <c r="AS44" s="153" t="str">
        <f t="shared" si="9"/>
        <v>OK</v>
      </c>
    </row>
    <row r="45" spans="1:45" ht="60" customHeight="1">
      <c r="A45" s="142"/>
      <c r="B45" s="143"/>
      <c r="C45" s="144"/>
      <c r="D45" s="145"/>
      <c r="E45" s="146"/>
      <c r="F45" s="145"/>
      <c r="G45" s="154"/>
      <c r="H45" s="148"/>
      <c r="I45" s="148"/>
      <c r="J45" s="235" t="str">
        <f t="shared" si="10"/>
        <v/>
      </c>
      <c r="K45" s="148"/>
      <c r="L45" s="149"/>
      <c r="M45" s="150">
        <f t="shared" si="11"/>
        <v>0</v>
      </c>
      <c r="N45" s="197"/>
      <c r="O45" s="151"/>
      <c r="P45" s="193">
        <f t="shared" si="12"/>
        <v>0</v>
      </c>
      <c r="Q45" s="152" t="str">
        <f t="shared" si="13"/>
        <v>X</v>
      </c>
      <c r="R45" s="152"/>
      <c r="S45" s="152"/>
      <c r="T45" s="186"/>
      <c r="U45" s="153"/>
      <c r="W45" s="153"/>
      <c r="X45" s="148">
        <f t="shared" si="14"/>
        <v>0</v>
      </c>
      <c r="Y45" s="148">
        <f t="shared" si="15"/>
        <v>0</v>
      </c>
      <c r="Z45" s="153" t="str">
        <f t="shared" si="4"/>
        <v>OK</v>
      </c>
      <c r="AB45" s="153"/>
      <c r="AC45" s="148">
        <f t="shared" si="16"/>
        <v>0</v>
      </c>
      <c r="AD45" s="148">
        <f t="shared" si="17"/>
        <v>0</v>
      </c>
      <c r="AE45" s="153" t="str">
        <f t="shared" si="18"/>
        <v>OK</v>
      </c>
      <c r="AG45" s="153" t="str">
        <f>IF(AI45="","",IF(W45="도비","세입없음",CONCATENATE(AI45,"-",COUNTIF($AI$7:AI45,AI45))))</f>
        <v/>
      </c>
      <c r="AI45" s="153" t="str">
        <f t="array" ref="AI45">IF(C45="","",INDEX(구분표!$I$2:$I$311, MATCH(1,(구분표!$E$2:$E$311='2추일입'!B45)*(구분표!$F$2:$F$311='2추일입'!C45)*(구분표!$G$2:$G$311='2추일입'!A45),0)))</f>
        <v/>
      </c>
      <c r="AK45" s="153"/>
      <c r="AM45" s="148">
        <f>IF(AG45="",0,SUMIFS('2추일출'!$Z$6:$Z$59,'2추일출'!$AI$6:$AI$59,'2추일입'!$AG45))</f>
        <v>0</v>
      </c>
      <c r="AN45" s="148" t="str">
        <f>IF(AG45="","",COUNTIFS('2추일출'!$AI$6:$AI$59,'2추일입'!AG45))</f>
        <v/>
      </c>
      <c r="AO45" s="153" t="str">
        <f t="shared" si="8"/>
        <v>OK</v>
      </c>
      <c r="AQ45" s="148">
        <f>IF(AG45="",0,SUMIFS('2추일출'!$AE$6:$AE$59,'2추일출'!$AI$6:$AI$59,'2추일입'!$AG45))</f>
        <v>0</v>
      </c>
      <c r="AR45" s="148" t="str">
        <f>IF(AG45="","",COUNTIFS('2추일출'!$AI$6:$AI$59,AG45))</f>
        <v/>
      </c>
      <c r="AS45" s="153" t="str">
        <f t="shared" si="9"/>
        <v>OK</v>
      </c>
    </row>
    <row r="46" spans="1:45" ht="60" customHeight="1">
      <c r="A46" s="142"/>
      <c r="B46" s="143"/>
      <c r="C46" s="144"/>
      <c r="D46" s="145"/>
      <c r="E46" s="146"/>
      <c r="F46" s="145"/>
      <c r="G46" s="147"/>
      <c r="H46" s="148"/>
      <c r="I46" s="148"/>
      <c r="J46" s="235" t="str">
        <f t="shared" si="10"/>
        <v/>
      </c>
      <c r="K46" s="148"/>
      <c r="L46" s="149"/>
      <c r="M46" s="150">
        <f t="shared" si="11"/>
        <v>0</v>
      </c>
      <c r="N46" s="197"/>
      <c r="O46" s="151"/>
      <c r="P46" s="193">
        <f t="shared" si="12"/>
        <v>0</v>
      </c>
      <c r="Q46" s="152" t="str">
        <f t="shared" si="13"/>
        <v>X</v>
      </c>
      <c r="R46" s="152"/>
      <c r="S46" s="152"/>
      <c r="T46" s="186"/>
      <c r="U46" s="153"/>
      <c r="W46" s="153"/>
      <c r="X46" s="148">
        <f t="shared" si="14"/>
        <v>0</v>
      </c>
      <c r="Y46" s="148">
        <f t="shared" si="15"/>
        <v>0</v>
      </c>
      <c r="Z46" s="153" t="str">
        <f t="shared" si="4"/>
        <v>OK</v>
      </c>
      <c r="AB46" s="153"/>
      <c r="AC46" s="148">
        <f t="shared" si="16"/>
        <v>0</v>
      </c>
      <c r="AD46" s="148">
        <f t="shared" si="17"/>
        <v>0</v>
      </c>
      <c r="AE46" s="153" t="str">
        <f t="shared" si="18"/>
        <v>OK</v>
      </c>
      <c r="AG46" s="153" t="str">
        <f>IF(AI46="","",IF(W46="도비","세입없음",CONCATENATE(AI46,"-",COUNTIF($AI$7:AI46,AI46))))</f>
        <v/>
      </c>
      <c r="AI46" s="153" t="str">
        <f t="array" ref="AI46">IF(C46="","",INDEX(구분표!$I$2:$I$311, MATCH(1,(구분표!$E$2:$E$311='2추일입'!B46)*(구분표!$F$2:$F$311='2추일입'!C46)*(구분표!$G$2:$G$311='2추일입'!A46),0)))</f>
        <v/>
      </c>
      <c r="AK46" s="153"/>
      <c r="AM46" s="148">
        <f>IF(AG46="",0,SUMIFS('2추일출'!$Z$6:$Z$59,'2추일출'!$AI$6:$AI$59,'2추일입'!$AG46))</f>
        <v>0</v>
      </c>
      <c r="AN46" s="148" t="str">
        <f>IF(AG46="","",COUNTIFS('2추일출'!$AI$6:$AI$59,'2추일입'!AG46))</f>
        <v/>
      </c>
      <c r="AO46" s="153" t="str">
        <f t="shared" si="8"/>
        <v>OK</v>
      </c>
      <c r="AQ46" s="148">
        <f>IF(AG46="",0,SUMIFS('2추일출'!$AE$6:$AE$59,'2추일출'!$AI$6:$AI$59,'2추일입'!$AG46))</f>
        <v>0</v>
      </c>
      <c r="AR46" s="148" t="str">
        <f>IF(AG46="","",COUNTIFS('2추일출'!$AI$6:$AI$59,AG46))</f>
        <v/>
      </c>
      <c r="AS46" s="153" t="str">
        <f t="shared" si="9"/>
        <v>OK</v>
      </c>
    </row>
    <row r="47" spans="1:45" ht="60" customHeight="1">
      <c r="A47" s="142"/>
      <c r="B47" s="143"/>
      <c r="C47" s="144"/>
      <c r="D47" s="145"/>
      <c r="E47" s="146"/>
      <c r="F47" s="145"/>
      <c r="G47" s="147"/>
      <c r="H47" s="148"/>
      <c r="I47" s="148"/>
      <c r="J47" s="235" t="str">
        <f t="shared" si="10"/>
        <v/>
      </c>
      <c r="K47" s="148"/>
      <c r="L47" s="149"/>
      <c r="M47" s="150">
        <f t="shared" si="11"/>
        <v>0</v>
      </c>
      <c r="N47" s="197"/>
      <c r="O47" s="151"/>
      <c r="P47" s="193">
        <f t="shared" si="12"/>
        <v>0</v>
      </c>
      <c r="Q47" s="152" t="str">
        <f t="shared" si="13"/>
        <v>X</v>
      </c>
      <c r="R47" s="152"/>
      <c r="S47" s="152"/>
      <c r="T47" s="186"/>
      <c r="U47" s="153"/>
      <c r="W47" s="153"/>
      <c r="X47" s="148">
        <f t="shared" si="14"/>
        <v>0</v>
      </c>
      <c r="Y47" s="148">
        <f t="shared" si="15"/>
        <v>0</v>
      </c>
      <c r="Z47" s="153" t="str">
        <f t="shared" si="4"/>
        <v>OK</v>
      </c>
      <c r="AB47" s="153"/>
      <c r="AC47" s="148">
        <f t="shared" si="16"/>
        <v>0</v>
      </c>
      <c r="AD47" s="148">
        <f t="shared" si="17"/>
        <v>0</v>
      </c>
      <c r="AE47" s="153" t="str">
        <f t="shared" si="18"/>
        <v>OK</v>
      </c>
      <c r="AG47" s="153" t="str">
        <f>IF(AI47="","",IF(W47="도비","세입없음",CONCATENATE(AI47,"-",COUNTIF($AI$7:AI47,AI47))))</f>
        <v/>
      </c>
      <c r="AI47" s="153" t="str">
        <f t="array" ref="AI47">IF(C47="","",INDEX(구분표!$I$2:$I$311, MATCH(1,(구분표!$E$2:$E$311='2추일입'!B47)*(구분표!$F$2:$F$311='2추일입'!C47)*(구분표!$G$2:$G$311='2추일입'!A47),0)))</f>
        <v/>
      </c>
      <c r="AK47" s="153"/>
      <c r="AM47" s="148">
        <f>IF(AG47="",0,SUMIFS('2추일출'!$Z$6:$Z$59,'2추일출'!$AI$6:$AI$59,'2추일입'!$AG47))</f>
        <v>0</v>
      </c>
      <c r="AN47" s="148" t="str">
        <f>IF(AG47="","",COUNTIFS('2추일출'!$AI$6:$AI$59,'2추일입'!AG47))</f>
        <v/>
      </c>
      <c r="AO47" s="153" t="str">
        <f t="shared" si="8"/>
        <v>OK</v>
      </c>
      <c r="AQ47" s="148">
        <f>IF(AG47="",0,SUMIFS('2추일출'!$AE$6:$AE$59,'2추일출'!$AI$6:$AI$59,'2추일입'!$AG47))</f>
        <v>0</v>
      </c>
      <c r="AR47" s="148" t="str">
        <f>IF(AG47="","",COUNTIFS('2추일출'!$AI$6:$AI$59,AG47))</f>
        <v/>
      </c>
      <c r="AS47" s="153" t="str">
        <f t="shared" si="9"/>
        <v>OK</v>
      </c>
    </row>
    <row r="48" spans="1:45" ht="60" customHeight="1">
      <c r="A48" s="142"/>
      <c r="B48" s="143"/>
      <c r="C48" s="144"/>
      <c r="D48" s="145"/>
      <c r="E48" s="146"/>
      <c r="F48" s="145"/>
      <c r="G48" s="147"/>
      <c r="H48" s="148"/>
      <c r="I48" s="148"/>
      <c r="J48" s="235" t="str">
        <f t="shared" si="10"/>
        <v/>
      </c>
      <c r="K48" s="148"/>
      <c r="L48" s="149"/>
      <c r="M48" s="150">
        <f t="shared" si="11"/>
        <v>0</v>
      </c>
      <c r="N48" s="197"/>
      <c r="O48" s="151"/>
      <c r="P48" s="193">
        <f t="shared" si="12"/>
        <v>0</v>
      </c>
      <c r="Q48" s="152" t="str">
        <f t="shared" si="13"/>
        <v>X</v>
      </c>
      <c r="R48" s="152"/>
      <c r="S48" s="152"/>
      <c r="T48" s="186"/>
      <c r="U48" s="153"/>
      <c r="W48" s="153"/>
      <c r="X48" s="148">
        <f t="shared" si="14"/>
        <v>0</v>
      </c>
      <c r="Y48" s="148">
        <f t="shared" si="15"/>
        <v>0</v>
      </c>
      <c r="Z48" s="153" t="str">
        <f t="shared" si="4"/>
        <v>OK</v>
      </c>
      <c r="AB48" s="153"/>
      <c r="AC48" s="148">
        <f t="shared" si="16"/>
        <v>0</v>
      </c>
      <c r="AD48" s="148">
        <f t="shared" si="17"/>
        <v>0</v>
      </c>
      <c r="AE48" s="153" t="str">
        <f t="shared" si="18"/>
        <v>OK</v>
      </c>
      <c r="AG48" s="153" t="str">
        <f>IF(AI48="","",IF(W48="도비","세입없음",CONCATENATE(AI48,"-",COUNTIF($AI$7:AI48,AI48))))</f>
        <v/>
      </c>
      <c r="AI48" s="153" t="str">
        <f t="array" ref="AI48">IF(C48="","",INDEX(구분표!$I$2:$I$311, MATCH(1,(구분표!$E$2:$E$311='2추일입'!B48)*(구분표!$F$2:$F$311='2추일입'!C48)*(구분표!$G$2:$G$311='2추일입'!A48),0)))</f>
        <v/>
      </c>
      <c r="AK48" s="153"/>
      <c r="AM48" s="148">
        <f>IF(AG48="",0,SUMIFS('2추일출'!$Z$6:$Z$59,'2추일출'!$AI$6:$AI$59,'2추일입'!$AG48))</f>
        <v>0</v>
      </c>
      <c r="AN48" s="148" t="str">
        <f>IF(AG48="","",COUNTIFS('2추일출'!$AI$6:$AI$59,'2추일입'!AG48))</f>
        <v/>
      </c>
      <c r="AO48" s="153" t="str">
        <f t="shared" si="8"/>
        <v>OK</v>
      </c>
      <c r="AQ48" s="148">
        <f>IF(AG48="",0,SUMIFS('2추일출'!$AE$6:$AE$59,'2추일출'!$AI$6:$AI$59,'2추일입'!$AG48))</f>
        <v>0</v>
      </c>
      <c r="AR48" s="148" t="str">
        <f>IF(AG48="","",COUNTIFS('2추일출'!$AI$6:$AI$59,AG48))</f>
        <v/>
      </c>
      <c r="AS48" s="153" t="str">
        <f t="shared" si="9"/>
        <v>OK</v>
      </c>
    </row>
    <row r="49" spans="1:45" ht="60" customHeight="1">
      <c r="A49" s="142"/>
      <c r="B49" s="143"/>
      <c r="C49" s="144"/>
      <c r="D49" s="145"/>
      <c r="E49" s="146"/>
      <c r="F49" s="145"/>
      <c r="G49" s="147"/>
      <c r="H49" s="148"/>
      <c r="I49" s="148"/>
      <c r="J49" s="235" t="str">
        <f t="shared" si="10"/>
        <v/>
      </c>
      <c r="K49" s="148"/>
      <c r="L49" s="149"/>
      <c r="M49" s="150">
        <f t="shared" si="11"/>
        <v>0</v>
      </c>
      <c r="N49" s="197"/>
      <c r="O49" s="151"/>
      <c r="P49" s="193">
        <f t="shared" si="12"/>
        <v>0</v>
      </c>
      <c r="Q49" s="152" t="str">
        <f t="shared" si="13"/>
        <v>X</v>
      </c>
      <c r="R49" s="152"/>
      <c r="S49" s="152"/>
      <c r="T49" s="186"/>
      <c r="U49" s="153"/>
      <c r="W49" s="153"/>
      <c r="X49" s="148">
        <f t="shared" si="14"/>
        <v>0</v>
      </c>
      <c r="Y49" s="148">
        <f t="shared" si="15"/>
        <v>0</v>
      </c>
      <c r="Z49" s="153" t="str">
        <f t="shared" si="4"/>
        <v>OK</v>
      </c>
      <c r="AB49" s="153"/>
      <c r="AC49" s="148">
        <f t="shared" si="16"/>
        <v>0</v>
      </c>
      <c r="AD49" s="148">
        <f t="shared" si="17"/>
        <v>0</v>
      </c>
      <c r="AE49" s="153" t="str">
        <f t="shared" si="18"/>
        <v>OK</v>
      </c>
      <c r="AG49" s="153" t="str">
        <f>IF(AI49="","",IF(W49="도비","세입없음",CONCATENATE(AI49,"-",COUNTIF($AI$7:AI49,AI49))))</f>
        <v/>
      </c>
      <c r="AI49" s="153" t="str">
        <f t="array" ref="AI49">IF(C49="","",INDEX(구분표!$I$2:$I$311, MATCH(1,(구분표!$E$2:$E$311='2추일입'!B49)*(구분표!$F$2:$F$311='2추일입'!C49)*(구분표!$G$2:$G$311='2추일입'!A49),0)))</f>
        <v/>
      </c>
      <c r="AK49" s="153"/>
      <c r="AM49" s="148">
        <f>IF(AG49="",0,SUMIFS('2추일출'!$Z$6:$Z$59,'2추일출'!$AI$6:$AI$59,'2추일입'!$AG49))</f>
        <v>0</v>
      </c>
      <c r="AN49" s="148" t="str">
        <f>IF(AG49="","",COUNTIFS('2추일출'!$AI$6:$AI$59,'2추일입'!AG49))</f>
        <v/>
      </c>
      <c r="AO49" s="153" t="str">
        <f t="shared" si="8"/>
        <v>OK</v>
      </c>
      <c r="AQ49" s="148">
        <f>IF(AG49="",0,SUMIFS('2추일출'!$AE$6:$AE$59,'2추일출'!$AI$6:$AI$59,'2추일입'!$AG49))</f>
        <v>0</v>
      </c>
      <c r="AR49" s="148" t="str">
        <f>IF(AG49="","",COUNTIFS('2추일출'!$AI$6:$AI$59,AG49))</f>
        <v/>
      </c>
      <c r="AS49" s="153" t="str">
        <f t="shared" si="9"/>
        <v>OK</v>
      </c>
    </row>
    <row r="50" spans="1:45" ht="60" customHeight="1">
      <c r="A50" s="142"/>
      <c r="B50" s="143"/>
      <c r="C50" s="144"/>
      <c r="D50" s="145"/>
      <c r="E50" s="146"/>
      <c r="F50" s="145"/>
      <c r="G50" s="147"/>
      <c r="H50" s="148"/>
      <c r="I50" s="148"/>
      <c r="J50" s="235" t="str">
        <f t="shared" si="10"/>
        <v/>
      </c>
      <c r="K50" s="148"/>
      <c r="L50" s="149"/>
      <c r="M50" s="150">
        <f t="shared" si="11"/>
        <v>0</v>
      </c>
      <c r="N50" s="197"/>
      <c r="O50" s="151"/>
      <c r="P50" s="193">
        <f t="shared" si="12"/>
        <v>0</v>
      </c>
      <c r="Q50" s="152" t="str">
        <f t="shared" si="13"/>
        <v>X</v>
      </c>
      <c r="R50" s="152"/>
      <c r="S50" s="152"/>
      <c r="T50" s="186"/>
      <c r="U50" s="153"/>
      <c r="W50" s="153"/>
      <c r="X50" s="148">
        <f t="shared" si="14"/>
        <v>0</v>
      </c>
      <c r="Y50" s="148">
        <f t="shared" si="15"/>
        <v>0</v>
      </c>
      <c r="Z50" s="153" t="str">
        <f t="shared" si="4"/>
        <v>OK</v>
      </c>
      <c r="AB50" s="153"/>
      <c r="AC50" s="148">
        <f t="shared" si="16"/>
        <v>0</v>
      </c>
      <c r="AD50" s="148">
        <f t="shared" si="17"/>
        <v>0</v>
      </c>
      <c r="AE50" s="153" t="str">
        <f t="shared" si="18"/>
        <v>OK</v>
      </c>
      <c r="AG50" s="153" t="str">
        <f>IF(AI50="","",IF(W50="도비","세입없음",CONCATENATE(AI50,"-",COUNTIF($AI$7:AI50,AI50))))</f>
        <v/>
      </c>
      <c r="AI50" s="153" t="str">
        <f t="array" ref="AI50">IF(C50="","",INDEX(구분표!$I$2:$I$311, MATCH(1,(구분표!$E$2:$E$311='2추일입'!B50)*(구분표!$F$2:$F$311='2추일입'!C50)*(구분표!$G$2:$G$311='2추일입'!A50),0)))</f>
        <v/>
      </c>
      <c r="AK50" s="153"/>
      <c r="AM50" s="148">
        <f>IF(AG50="",0,SUMIFS('2추일출'!$Z$6:$Z$59,'2추일출'!$AI$6:$AI$59,'2추일입'!$AG50))</f>
        <v>0</v>
      </c>
      <c r="AN50" s="148" t="str">
        <f>IF(AG50="","",COUNTIFS('2추일출'!$AI$6:$AI$59,'2추일입'!AG50))</f>
        <v/>
      </c>
      <c r="AO50" s="153" t="str">
        <f t="shared" si="8"/>
        <v>OK</v>
      </c>
      <c r="AQ50" s="148">
        <f>IF(AG50="",0,SUMIFS('2추일출'!$AE$6:$AE$59,'2추일출'!$AI$6:$AI$59,'2추일입'!$AG50))</f>
        <v>0</v>
      </c>
      <c r="AR50" s="148" t="str">
        <f>IF(AG50="","",COUNTIFS('2추일출'!$AI$6:$AI$59,AG50))</f>
        <v/>
      </c>
      <c r="AS50" s="153" t="str">
        <f t="shared" si="9"/>
        <v>OK</v>
      </c>
    </row>
    <row r="51" spans="1:45" ht="60" customHeight="1">
      <c r="A51" s="142"/>
      <c r="B51" s="143"/>
      <c r="C51" s="144"/>
      <c r="D51" s="145"/>
      <c r="E51" s="146"/>
      <c r="F51" s="145"/>
      <c r="G51" s="147"/>
      <c r="H51" s="148"/>
      <c r="I51" s="148"/>
      <c r="J51" s="235" t="str">
        <f t="shared" si="10"/>
        <v/>
      </c>
      <c r="K51" s="148"/>
      <c r="L51" s="149"/>
      <c r="M51" s="150">
        <f t="shared" si="11"/>
        <v>0</v>
      </c>
      <c r="N51" s="197"/>
      <c r="O51" s="151"/>
      <c r="P51" s="193">
        <f t="shared" si="12"/>
        <v>0</v>
      </c>
      <c r="Q51" s="152" t="str">
        <f t="shared" si="13"/>
        <v>X</v>
      </c>
      <c r="R51" s="152"/>
      <c r="S51" s="152"/>
      <c r="T51" s="186"/>
      <c r="U51" s="153"/>
      <c r="W51" s="153"/>
      <c r="X51" s="148">
        <f t="shared" si="14"/>
        <v>0</v>
      </c>
      <c r="Y51" s="148">
        <f t="shared" si="15"/>
        <v>0</v>
      </c>
      <c r="Z51" s="153" t="str">
        <f t="shared" si="4"/>
        <v>OK</v>
      </c>
      <c r="AB51" s="153"/>
      <c r="AC51" s="148">
        <f t="shared" si="16"/>
        <v>0</v>
      </c>
      <c r="AD51" s="148">
        <f t="shared" si="17"/>
        <v>0</v>
      </c>
      <c r="AE51" s="153" t="str">
        <f t="shared" si="18"/>
        <v>OK</v>
      </c>
      <c r="AG51" s="153" t="str">
        <f>IF(AI51="","",IF(W51="도비","세입없음",CONCATENATE(AI51,"-",COUNTIF($AI$7:AI51,AI51))))</f>
        <v/>
      </c>
      <c r="AI51" s="153" t="str">
        <f t="array" ref="AI51">IF(C51="","",INDEX(구분표!$I$2:$I$311, MATCH(1,(구분표!$E$2:$E$311='2추일입'!B51)*(구분표!$F$2:$F$311='2추일입'!C51)*(구분표!$G$2:$G$311='2추일입'!A51),0)))</f>
        <v/>
      </c>
      <c r="AK51" s="153"/>
      <c r="AM51" s="148">
        <f>IF(AG51="",0,SUMIFS('2추일출'!$Z$6:$Z$59,'2추일출'!$AI$6:$AI$59,'2추일입'!$AG51))</f>
        <v>0</v>
      </c>
      <c r="AN51" s="148" t="str">
        <f>IF(AG51="","",COUNTIFS('2추일출'!$AI$6:$AI$59,'2추일입'!AG51))</f>
        <v/>
      </c>
      <c r="AO51" s="153" t="str">
        <f t="shared" si="8"/>
        <v>OK</v>
      </c>
      <c r="AQ51" s="148">
        <f>IF(AG51="",0,SUMIFS('2추일출'!$AE$6:$AE$59,'2추일출'!$AI$6:$AI$59,'2추일입'!$AG51))</f>
        <v>0</v>
      </c>
      <c r="AR51" s="148" t="str">
        <f>IF(AG51="","",COUNTIFS('2추일출'!$AI$6:$AI$59,AG51))</f>
        <v/>
      </c>
      <c r="AS51" s="153" t="str">
        <f t="shared" si="9"/>
        <v>OK</v>
      </c>
    </row>
    <row r="52" spans="1:45" ht="60" customHeight="1">
      <c r="A52" s="142"/>
      <c r="B52" s="143"/>
      <c r="C52" s="144"/>
      <c r="D52" s="145"/>
      <c r="E52" s="146"/>
      <c r="F52" s="145"/>
      <c r="G52" s="147"/>
      <c r="H52" s="148"/>
      <c r="I52" s="148"/>
      <c r="J52" s="235" t="str">
        <f t="shared" si="10"/>
        <v/>
      </c>
      <c r="K52" s="148"/>
      <c r="L52" s="149"/>
      <c r="M52" s="150">
        <f t="shared" si="11"/>
        <v>0</v>
      </c>
      <c r="N52" s="197"/>
      <c r="O52" s="151"/>
      <c r="P52" s="193">
        <f t="shared" si="12"/>
        <v>0</v>
      </c>
      <c r="Q52" s="152" t="str">
        <f t="shared" si="13"/>
        <v>X</v>
      </c>
      <c r="R52" s="152"/>
      <c r="S52" s="152"/>
      <c r="T52" s="186"/>
      <c r="U52" s="153"/>
      <c r="W52" s="153"/>
      <c r="X52" s="148">
        <f t="shared" si="14"/>
        <v>0</v>
      </c>
      <c r="Y52" s="148">
        <f t="shared" si="15"/>
        <v>0</v>
      </c>
      <c r="Z52" s="153" t="str">
        <f t="shared" si="4"/>
        <v>OK</v>
      </c>
      <c r="AB52" s="153"/>
      <c r="AC52" s="148">
        <f t="shared" si="16"/>
        <v>0</v>
      </c>
      <c r="AD52" s="148">
        <f t="shared" si="17"/>
        <v>0</v>
      </c>
      <c r="AE52" s="153" t="str">
        <f t="shared" si="18"/>
        <v>OK</v>
      </c>
      <c r="AG52" s="153" t="str">
        <f>IF(AI52="","",IF(W52="도비","세입없음",CONCATENATE(AI52,"-",COUNTIF($AI$7:AI52,AI52))))</f>
        <v/>
      </c>
      <c r="AI52" s="153" t="str">
        <f t="array" ref="AI52">IF(C52="","",INDEX(구분표!$I$2:$I$311, MATCH(1,(구분표!$E$2:$E$311='2추일입'!B52)*(구분표!$F$2:$F$311='2추일입'!C52)*(구분표!$G$2:$G$311='2추일입'!A52),0)))</f>
        <v/>
      </c>
      <c r="AK52" s="153"/>
      <c r="AM52" s="148">
        <f>IF(AG52="",0,SUMIFS('2추일출'!$Z$6:$Z$59,'2추일출'!$AI$6:$AI$59,'2추일입'!$AG52))</f>
        <v>0</v>
      </c>
      <c r="AN52" s="148" t="str">
        <f>IF(AG52="","",COUNTIFS('2추일출'!$AI$6:$AI$59,'2추일입'!AG52))</f>
        <v/>
      </c>
      <c r="AO52" s="153" t="str">
        <f t="shared" si="8"/>
        <v>OK</v>
      </c>
      <c r="AQ52" s="148">
        <f>IF(AG52="",0,SUMIFS('2추일출'!$AE$6:$AE$59,'2추일출'!$AI$6:$AI$59,'2추일입'!$AG52))</f>
        <v>0</v>
      </c>
      <c r="AR52" s="148" t="str">
        <f>IF(AG52="","",COUNTIFS('2추일출'!$AI$6:$AI$59,AG52))</f>
        <v/>
      </c>
      <c r="AS52" s="153" t="str">
        <f t="shared" si="9"/>
        <v>OK</v>
      </c>
    </row>
    <row r="53" spans="1:45" ht="60" customHeight="1">
      <c r="A53" s="142"/>
      <c r="B53" s="143"/>
      <c r="C53" s="144"/>
      <c r="D53" s="145"/>
      <c r="E53" s="146"/>
      <c r="F53" s="145"/>
      <c r="G53" s="154"/>
      <c r="H53" s="148"/>
      <c r="I53" s="148"/>
      <c r="J53" s="235" t="str">
        <f t="shared" si="10"/>
        <v/>
      </c>
      <c r="K53" s="148"/>
      <c r="L53" s="149"/>
      <c r="M53" s="150">
        <f t="shared" si="11"/>
        <v>0</v>
      </c>
      <c r="N53" s="197"/>
      <c r="O53" s="151"/>
      <c r="P53" s="193">
        <f t="shared" si="12"/>
        <v>0</v>
      </c>
      <c r="Q53" s="152" t="str">
        <f t="shared" si="13"/>
        <v>X</v>
      </c>
      <c r="R53" s="152"/>
      <c r="S53" s="152"/>
      <c r="T53" s="186"/>
      <c r="U53" s="153"/>
      <c r="W53" s="153"/>
      <c r="X53" s="148">
        <f t="shared" si="14"/>
        <v>0</v>
      </c>
      <c r="Y53" s="148">
        <f t="shared" si="15"/>
        <v>0</v>
      </c>
      <c r="Z53" s="153" t="str">
        <f t="shared" si="4"/>
        <v>OK</v>
      </c>
      <c r="AB53" s="153"/>
      <c r="AC53" s="148">
        <f t="shared" si="16"/>
        <v>0</v>
      </c>
      <c r="AD53" s="148">
        <f t="shared" si="17"/>
        <v>0</v>
      </c>
      <c r="AE53" s="153" t="str">
        <f t="shared" si="18"/>
        <v>OK</v>
      </c>
      <c r="AG53" s="153" t="str">
        <f>IF(AI53="","",IF(W53="도비","세입없음",CONCATENATE(AI53,"-",COUNTIF($AI$7:AI53,AI53))))</f>
        <v/>
      </c>
      <c r="AI53" s="153" t="str">
        <f t="array" ref="AI53">IF(C53="","",INDEX(구분표!$I$2:$I$311, MATCH(1,(구분표!$E$2:$E$311='2추일입'!B53)*(구분표!$F$2:$F$311='2추일입'!C53)*(구분표!$G$2:$G$311='2추일입'!A53),0)))</f>
        <v/>
      </c>
      <c r="AK53" s="153"/>
      <c r="AM53" s="148">
        <f>IF(AG53="",0,SUMIFS('2추일출'!$Z$6:$Z$59,'2추일출'!$AI$6:$AI$59,'2추일입'!$AG53))</f>
        <v>0</v>
      </c>
      <c r="AN53" s="148" t="str">
        <f>IF(AG53="","",COUNTIFS('2추일출'!$AI$6:$AI$59,'2추일입'!AG53))</f>
        <v/>
      </c>
      <c r="AO53" s="153" t="str">
        <f t="shared" si="8"/>
        <v>OK</v>
      </c>
      <c r="AQ53" s="148">
        <f>IF(AG53="",0,SUMIFS('2추일출'!$AE$6:$AE$59,'2추일출'!$AI$6:$AI$59,'2추일입'!$AG53))</f>
        <v>0</v>
      </c>
      <c r="AR53" s="148" t="str">
        <f>IF(AG53="","",COUNTIFS('2추일출'!$AI$6:$AI$59,AG53))</f>
        <v/>
      </c>
      <c r="AS53" s="153" t="str">
        <f t="shared" si="9"/>
        <v>OK</v>
      </c>
    </row>
    <row r="54" spans="1:45" ht="60" customHeight="1">
      <c r="A54" s="142"/>
      <c r="B54" s="143"/>
      <c r="C54" s="144"/>
      <c r="D54" s="145"/>
      <c r="E54" s="146"/>
      <c r="F54" s="145"/>
      <c r="G54" s="154"/>
      <c r="H54" s="148"/>
      <c r="I54" s="148"/>
      <c r="J54" s="235" t="str">
        <f t="shared" si="10"/>
        <v/>
      </c>
      <c r="K54" s="148"/>
      <c r="L54" s="149"/>
      <c r="M54" s="150">
        <f t="shared" si="11"/>
        <v>0</v>
      </c>
      <c r="N54" s="197"/>
      <c r="O54" s="151"/>
      <c r="P54" s="193">
        <f t="shared" si="12"/>
        <v>0</v>
      </c>
      <c r="Q54" s="152" t="str">
        <f t="shared" si="13"/>
        <v>X</v>
      </c>
      <c r="R54" s="152"/>
      <c r="S54" s="152"/>
      <c r="T54" s="186"/>
      <c r="U54" s="153"/>
      <c r="W54" s="153"/>
      <c r="X54" s="148">
        <f t="shared" si="14"/>
        <v>0</v>
      </c>
      <c r="Y54" s="148">
        <f t="shared" si="15"/>
        <v>0</v>
      </c>
      <c r="Z54" s="153" t="str">
        <f t="shared" si="4"/>
        <v>OK</v>
      </c>
      <c r="AB54" s="153"/>
      <c r="AC54" s="148">
        <f t="shared" si="16"/>
        <v>0</v>
      </c>
      <c r="AD54" s="148">
        <f t="shared" si="17"/>
        <v>0</v>
      </c>
      <c r="AE54" s="153" t="str">
        <f t="shared" si="18"/>
        <v>OK</v>
      </c>
      <c r="AG54" s="153" t="str">
        <f>IF(AI54="","",IF(W54="도비","세입없음",CONCATENATE(AI54,"-",COUNTIF($AI$7:AI54,AI54))))</f>
        <v/>
      </c>
      <c r="AI54" s="153" t="str">
        <f t="array" ref="AI54">IF(C54="","",INDEX(구분표!$I$2:$I$311, MATCH(1,(구분표!$E$2:$E$311='2추일입'!B54)*(구분표!$F$2:$F$311='2추일입'!C54)*(구분표!$G$2:$G$311='2추일입'!A54),0)))</f>
        <v/>
      </c>
      <c r="AK54" s="153"/>
      <c r="AM54" s="148">
        <f>IF(AG54="",0,SUMIFS('2추일출'!$Z$6:$Z$59,'2추일출'!$AI$6:$AI$59,'2추일입'!$AG54))</f>
        <v>0</v>
      </c>
      <c r="AN54" s="148" t="str">
        <f>IF(AG54="","",COUNTIFS('2추일출'!$AI$6:$AI$59,'2추일입'!AG54))</f>
        <v/>
      </c>
      <c r="AO54" s="153" t="str">
        <f t="shared" si="8"/>
        <v>OK</v>
      </c>
      <c r="AQ54" s="148">
        <f>IF(AG54="",0,SUMIFS('2추일출'!$AE$6:$AE$59,'2추일출'!$AI$6:$AI$59,'2추일입'!$AG54))</f>
        <v>0</v>
      </c>
      <c r="AR54" s="148" t="str">
        <f>IF(AG54="","",COUNTIFS('2추일출'!$AI$6:$AI$59,AG54))</f>
        <v/>
      </c>
      <c r="AS54" s="153" t="str">
        <f t="shared" si="9"/>
        <v>OK</v>
      </c>
    </row>
    <row r="55" spans="1:45" ht="60" customHeight="1">
      <c r="A55" s="142"/>
      <c r="B55" s="143"/>
      <c r="C55" s="144"/>
      <c r="D55" s="145"/>
      <c r="E55" s="146"/>
      <c r="F55" s="145"/>
      <c r="G55" s="154"/>
      <c r="H55" s="148"/>
      <c r="I55" s="148"/>
      <c r="J55" s="235" t="str">
        <f t="shared" si="10"/>
        <v/>
      </c>
      <c r="K55" s="148"/>
      <c r="L55" s="149"/>
      <c r="M55" s="150">
        <f t="shared" si="11"/>
        <v>0</v>
      </c>
      <c r="N55" s="197"/>
      <c r="O55" s="151"/>
      <c r="P55" s="193">
        <f t="shared" si="12"/>
        <v>0</v>
      </c>
      <c r="Q55" s="152" t="str">
        <f t="shared" si="13"/>
        <v>X</v>
      </c>
      <c r="R55" s="152"/>
      <c r="S55" s="152"/>
      <c r="T55" s="186"/>
      <c r="U55" s="153"/>
      <c r="W55" s="153"/>
      <c r="X55" s="148">
        <f t="shared" si="14"/>
        <v>0</v>
      </c>
      <c r="Y55" s="148">
        <f t="shared" si="15"/>
        <v>0</v>
      </c>
      <c r="Z55" s="153" t="str">
        <f t="shared" si="4"/>
        <v>OK</v>
      </c>
      <c r="AB55" s="153"/>
      <c r="AC55" s="148">
        <f t="shared" si="16"/>
        <v>0</v>
      </c>
      <c r="AD55" s="148">
        <f t="shared" si="17"/>
        <v>0</v>
      </c>
      <c r="AE55" s="153" t="str">
        <f t="shared" si="18"/>
        <v>OK</v>
      </c>
      <c r="AG55" s="153" t="str">
        <f>IF(AI55="","",IF(W55="도비","세입없음",CONCATENATE(AI55,"-",COUNTIF($AI$7:AI55,AI55))))</f>
        <v/>
      </c>
      <c r="AI55" s="153" t="str">
        <f t="array" ref="AI55">IF(C55="","",INDEX(구분표!$I$2:$I$311, MATCH(1,(구분표!$E$2:$E$311='2추일입'!B55)*(구분표!$F$2:$F$311='2추일입'!C55)*(구분표!$G$2:$G$311='2추일입'!A55),0)))</f>
        <v/>
      </c>
      <c r="AK55" s="153"/>
      <c r="AM55" s="148">
        <f>IF(AG55="",0,SUMIFS('2추일출'!$Z$6:$Z$59,'2추일출'!$AI$6:$AI$59,'2추일입'!$AG55))</f>
        <v>0</v>
      </c>
      <c r="AN55" s="148" t="str">
        <f>IF(AG55="","",COUNTIFS('2추일출'!$AI$6:$AI$59,'2추일입'!AG55))</f>
        <v/>
      </c>
      <c r="AO55" s="153" t="str">
        <f t="shared" si="8"/>
        <v>OK</v>
      </c>
      <c r="AQ55" s="148">
        <f>IF(AG55="",0,SUMIFS('2추일출'!$AE$6:$AE$59,'2추일출'!$AI$6:$AI$59,'2추일입'!$AG55))</f>
        <v>0</v>
      </c>
      <c r="AR55" s="148" t="str">
        <f>IF(AG55="","",COUNTIFS('2추일출'!$AI$6:$AI$59,AG55))</f>
        <v/>
      </c>
      <c r="AS55" s="153" t="str">
        <f t="shared" si="9"/>
        <v>OK</v>
      </c>
    </row>
    <row r="56" spans="1:45" ht="60" customHeight="1">
      <c r="A56" s="142"/>
      <c r="B56" s="143"/>
      <c r="C56" s="144"/>
      <c r="D56" s="145"/>
      <c r="E56" s="146"/>
      <c r="F56" s="145"/>
      <c r="G56" s="154"/>
      <c r="H56" s="148"/>
      <c r="I56" s="148"/>
      <c r="J56" s="235" t="str">
        <f t="shared" si="10"/>
        <v/>
      </c>
      <c r="K56" s="148"/>
      <c r="L56" s="149"/>
      <c r="M56" s="150">
        <f t="shared" si="11"/>
        <v>0</v>
      </c>
      <c r="N56" s="197"/>
      <c r="O56" s="151"/>
      <c r="P56" s="193">
        <f t="shared" si="12"/>
        <v>0</v>
      </c>
      <c r="Q56" s="152" t="str">
        <f t="shared" si="13"/>
        <v>X</v>
      </c>
      <c r="R56" s="152"/>
      <c r="S56" s="152"/>
      <c r="T56" s="186"/>
      <c r="U56" s="153"/>
      <c r="W56" s="153"/>
      <c r="X56" s="148">
        <f t="shared" si="14"/>
        <v>0</v>
      </c>
      <c r="Y56" s="148">
        <f t="shared" si="15"/>
        <v>0</v>
      </c>
      <c r="Z56" s="153" t="str">
        <f t="shared" si="4"/>
        <v>OK</v>
      </c>
      <c r="AB56" s="153"/>
      <c r="AC56" s="148">
        <f t="shared" si="16"/>
        <v>0</v>
      </c>
      <c r="AD56" s="148">
        <f t="shared" si="17"/>
        <v>0</v>
      </c>
      <c r="AE56" s="153" t="str">
        <f t="shared" si="18"/>
        <v>OK</v>
      </c>
      <c r="AG56" s="153" t="str">
        <f>IF(AI56="","",IF(W56="도비","세입없음",CONCATENATE(AI56,"-",COUNTIF($AI$7:AI56,AI56))))</f>
        <v/>
      </c>
      <c r="AI56" s="153" t="str">
        <f t="array" ref="AI56">IF(C56="","",INDEX(구분표!$I$2:$I$311, MATCH(1,(구분표!$E$2:$E$311='2추일입'!B56)*(구분표!$F$2:$F$311='2추일입'!C56)*(구분표!$G$2:$G$311='2추일입'!A56),0)))</f>
        <v/>
      </c>
      <c r="AK56" s="153"/>
      <c r="AM56" s="148">
        <f>IF(AG56="",0,SUMIFS('2추일출'!$Z$6:$Z$59,'2추일출'!$AI$6:$AI$59,'2추일입'!$AG56))</f>
        <v>0</v>
      </c>
      <c r="AN56" s="148" t="str">
        <f>IF(AG56="","",COUNTIFS('2추일출'!$AI$6:$AI$59,'2추일입'!AG56))</f>
        <v/>
      </c>
      <c r="AO56" s="153" t="str">
        <f t="shared" si="8"/>
        <v>OK</v>
      </c>
      <c r="AQ56" s="148">
        <f>IF(AG56="",0,SUMIFS('2추일출'!$AE$6:$AE$59,'2추일출'!$AI$6:$AI$59,'2추일입'!$AG56))</f>
        <v>0</v>
      </c>
      <c r="AR56" s="148" t="str">
        <f>IF(AG56="","",COUNTIFS('2추일출'!$AI$6:$AI$59,AG56))</f>
        <v/>
      </c>
      <c r="AS56" s="153" t="str">
        <f t="shared" si="9"/>
        <v>OK</v>
      </c>
    </row>
    <row r="57" spans="1:45" ht="60" customHeight="1">
      <c r="A57" s="142"/>
      <c r="B57" s="143"/>
      <c r="C57" s="144"/>
      <c r="D57" s="145"/>
      <c r="E57" s="146"/>
      <c r="F57" s="145"/>
      <c r="G57" s="154"/>
      <c r="H57" s="148"/>
      <c r="I57" s="148"/>
      <c r="J57" s="235" t="str">
        <f t="shared" si="10"/>
        <v/>
      </c>
      <c r="K57" s="148"/>
      <c r="L57" s="149"/>
      <c r="M57" s="150">
        <f t="shared" si="11"/>
        <v>0</v>
      </c>
      <c r="N57" s="197"/>
      <c r="O57" s="151"/>
      <c r="P57" s="193">
        <f t="shared" si="12"/>
        <v>0</v>
      </c>
      <c r="Q57" s="152" t="str">
        <f t="shared" si="13"/>
        <v>X</v>
      </c>
      <c r="R57" s="152"/>
      <c r="S57" s="152"/>
      <c r="T57" s="186"/>
      <c r="U57" s="153"/>
      <c r="W57" s="153"/>
      <c r="X57" s="148">
        <f t="shared" si="14"/>
        <v>0</v>
      </c>
      <c r="Y57" s="148">
        <f t="shared" si="15"/>
        <v>0</v>
      </c>
      <c r="Z57" s="153" t="str">
        <f t="shared" si="4"/>
        <v>OK</v>
      </c>
      <c r="AB57" s="153"/>
      <c r="AC57" s="148">
        <f t="shared" si="16"/>
        <v>0</v>
      </c>
      <c r="AD57" s="148">
        <f t="shared" si="17"/>
        <v>0</v>
      </c>
      <c r="AE57" s="153" t="str">
        <f t="shared" si="18"/>
        <v>OK</v>
      </c>
      <c r="AG57" s="153" t="str">
        <f>IF(AI57="","",IF(W57="도비","세입없음",CONCATENATE(AI57,"-",COUNTIF($AI$7:AI57,AI57))))</f>
        <v/>
      </c>
      <c r="AI57" s="153" t="str">
        <f t="array" ref="AI57">IF(C57="","",INDEX(구분표!$I$2:$I$311, MATCH(1,(구분표!$E$2:$E$311='2추일입'!B57)*(구분표!$F$2:$F$311='2추일입'!C57)*(구분표!$G$2:$G$311='2추일입'!A57),0)))</f>
        <v/>
      </c>
      <c r="AK57" s="153"/>
      <c r="AM57" s="148">
        <f>IF(AG57="",0,SUMIFS('2추일출'!$Z$6:$Z$59,'2추일출'!$AI$6:$AI$59,'2추일입'!$AG57))</f>
        <v>0</v>
      </c>
      <c r="AN57" s="148" t="str">
        <f>IF(AG57="","",COUNTIFS('2추일출'!$AI$6:$AI$59,'2추일입'!AG57))</f>
        <v/>
      </c>
      <c r="AO57" s="153" t="str">
        <f t="shared" si="8"/>
        <v>OK</v>
      </c>
      <c r="AQ57" s="148">
        <f>IF(AG57="",0,SUMIFS('2추일출'!$AE$6:$AE$59,'2추일출'!$AI$6:$AI$59,'2추일입'!$AG57))</f>
        <v>0</v>
      </c>
      <c r="AR57" s="148" t="str">
        <f>IF(AG57="","",COUNTIFS('2추일출'!$AI$6:$AI$59,AG57))</f>
        <v/>
      </c>
      <c r="AS57" s="153" t="str">
        <f t="shared" si="9"/>
        <v>OK</v>
      </c>
    </row>
    <row r="58" spans="1:45" ht="60" customHeight="1">
      <c r="A58" s="142"/>
      <c r="B58" s="143"/>
      <c r="C58" s="144"/>
      <c r="D58" s="145"/>
      <c r="E58" s="146"/>
      <c r="F58" s="145"/>
      <c r="G58" s="154"/>
      <c r="H58" s="148"/>
      <c r="I58" s="148"/>
      <c r="J58" s="235" t="str">
        <f t="shared" si="10"/>
        <v/>
      </c>
      <c r="K58" s="148"/>
      <c r="L58" s="149"/>
      <c r="M58" s="150">
        <f t="shared" si="11"/>
        <v>0</v>
      </c>
      <c r="N58" s="197"/>
      <c r="O58" s="151"/>
      <c r="P58" s="193">
        <f t="shared" si="12"/>
        <v>0</v>
      </c>
      <c r="Q58" s="152" t="str">
        <f t="shared" si="13"/>
        <v>X</v>
      </c>
      <c r="R58" s="152"/>
      <c r="S58" s="152"/>
      <c r="T58" s="186"/>
      <c r="U58" s="153"/>
      <c r="W58" s="153"/>
      <c r="X58" s="148">
        <f t="shared" si="14"/>
        <v>0</v>
      </c>
      <c r="Y58" s="148">
        <f t="shared" si="15"/>
        <v>0</v>
      </c>
      <c r="Z58" s="153" t="str">
        <f t="shared" si="4"/>
        <v>OK</v>
      </c>
      <c r="AB58" s="153"/>
      <c r="AC58" s="148">
        <f t="shared" si="16"/>
        <v>0</v>
      </c>
      <c r="AD58" s="148">
        <f t="shared" si="17"/>
        <v>0</v>
      </c>
      <c r="AE58" s="153" t="str">
        <f t="shared" si="18"/>
        <v>OK</v>
      </c>
      <c r="AG58" s="153" t="str">
        <f>IF(AI58="","",IF(W58="도비","세입없음",CONCATENATE(AI58,"-",COUNTIF($AI$7:AI58,AI58))))</f>
        <v/>
      </c>
      <c r="AI58" s="153" t="str">
        <f t="array" ref="AI58">IF(C58="","",INDEX(구분표!$I$2:$I$311, MATCH(1,(구분표!$E$2:$E$311='2추일입'!B58)*(구분표!$F$2:$F$311='2추일입'!C58)*(구분표!$G$2:$G$311='2추일입'!A58),0)))</f>
        <v/>
      </c>
      <c r="AK58" s="153"/>
      <c r="AM58" s="148">
        <f>IF(AG58="",0,SUMIFS('2추일출'!$Z$6:$Z$59,'2추일출'!$AI$6:$AI$59,'2추일입'!$AG58))</f>
        <v>0</v>
      </c>
      <c r="AN58" s="148" t="str">
        <f>IF(AG58="","",COUNTIFS('2추일출'!$AI$6:$AI$59,'2추일입'!AG58))</f>
        <v/>
      </c>
      <c r="AO58" s="153" t="str">
        <f t="shared" si="8"/>
        <v>OK</v>
      </c>
      <c r="AQ58" s="148">
        <f>IF(AG58="",0,SUMIFS('2추일출'!$AE$6:$AE$59,'2추일출'!$AI$6:$AI$59,'2추일입'!$AG58))</f>
        <v>0</v>
      </c>
      <c r="AR58" s="148" t="str">
        <f>IF(AG58="","",COUNTIFS('2추일출'!$AI$6:$AI$59,AG58))</f>
        <v/>
      </c>
      <c r="AS58" s="153" t="str">
        <f t="shared" si="9"/>
        <v>OK</v>
      </c>
    </row>
    <row r="59" spans="1:45" ht="60" customHeight="1">
      <c r="A59" s="142"/>
      <c r="B59" s="143"/>
      <c r="C59" s="144"/>
      <c r="D59" s="145"/>
      <c r="E59" s="146"/>
      <c r="F59" s="145"/>
      <c r="G59" s="154"/>
      <c r="H59" s="148"/>
      <c r="I59" s="148"/>
      <c r="J59" s="235" t="str">
        <f t="shared" si="10"/>
        <v/>
      </c>
      <c r="K59" s="148"/>
      <c r="L59" s="149"/>
      <c r="M59" s="150">
        <f t="shared" si="11"/>
        <v>0</v>
      </c>
      <c r="N59" s="197"/>
      <c r="O59" s="151"/>
      <c r="P59" s="193">
        <f t="shared" si="12"/>
        <v>0</v>
      </c>
      <c r="Q59" s="152" t="str">
        <f t="shared" si="13"/>
        <v>X</v>
      </c>
      <c r="R59" s="152"/>
      <c r="S59" s="152"/>
      <c r="T59" s="186"/>
      <c r="U59" s="153"/>
      <c r="W59" s="153"/>
      <c r="X59" s="148">
        <f t="shared" si="14"/>
        <v>0</v>
      </c>
      <c r="Y59" s="148">
        <f t="shared" si="15"/>
        <v>0</v>
      </c>
      <c r="Z59" s="153" t="str">
        <f t="shared" si="4"/>
        <v>OK</v>
      </c>
      <c r="AB59" s="153"/>
      <c r="AC59" s="148">
        <f t="shared" si="16"/>
        <v>0</v>
      </c>
      <c r="AD59" s="148">
        <f t="shared" si="17"/>
        <v>0</v>
      </c>
      <c r="AE59" s="153" t="str">
        <f t="shared" si="18"/>
        <v>OK</v>
      </c>
      <c r="AG59" s="153" t="str">
        <f>IF(AI59="","",IF(W59="도비","세입없음",CONCATENATE(AI59,"-",COUNTIF($AI$7:AI59,AI59))))</f>
        <v/>
      </c>
      <c r="AI59" s="153" t="str">
        <f t="array" ref="AI59">IF(C59="","",INDEX(구분표!$I$2:$I$311, MATCH(1,(구분표!$E$2:$E$311='2추일입'!B59)*(구분표!$F$2:$F$311='2추일입'!C59)*(구분표!$G$2:$G$311='2추일입'!A59),0)))</f>
        <v/>
      </c>
      <c r="AK59" s="153"/>
      <c r="AM59" s="148">
        <f>IF(AG59="",0,SUMIFS('2추일출'!$Z$6:$Z$59,'2추일출'!$AI$6:$AI$59,'2추일입'!$AG59))</f>
        <v>0</v>
      </c>
      <c r="AN59" s="148" t="str">
        <f>IF(AG59="","",COUNTIFS('2추일출'!$AI$6:$AI$59,'2추일입'!AG59))</f>
        <v/>
      </c>
      <c r="AO59" s="153" t="str">
        <f t="shared" si="8"/>
        <v>OK</v>
      </c>
      <c r="AQ59" s="148">
        <f>IF(AG59="",0,SUMIFS('2추일출'!$AE$6:$AE$59,'2추일출'!$AI$6:$AI$59,'2추일입'!$AG59))</f>
        <v>0</v>
      </c>
      <c r="AR59" s="148" t="str">
        <f>IF(AG59="","",COUNTIFS('2추일출'!$AI$6:$AI$59,AG59))</f>
        <v/>
      </c>
      <c r="AS59" s="153" t="str">
        <f t="shared" si="9"/>
        <v>OK</v>
      </c>
    </row>
    <row r="60" spans="1:45" ht="60" customHeight="1">
      <c r="A60" s="142"/>
      <c r="B60" s="143"/>
      <c r="C60" s="144"/>
      <c r="D60" s="145"/>
      <c r="E60" s="146"/>
      <c r="F60" s="145"/>
      <c r="G60" s="154"/>
      <c r="H60" s="148"/>
      <c r="I60" s="148"/>
      <c r="J60" s="235" t="str">
        <f t="shared" si="10"/>
        <v/>
      </c>
      <c r="K60" s="148"/>
      <c r="L60" s="149"/>
      <c r="M60" s="150">
        <f t="shared" si="11"/>
        <v>0</v>
      </c>
      <c r="N60" s="197"/>
      <c r="O60" s="151"/>
      <c r="P60" s="193">
        <f t="shared" si="12"/>
        <v>0</v>
      </c>
      <c r="Q60" s="152" t="str">
        <f t="shared" si="13"/>
        <v>X</v>
      </c>
      <c r="R60" s="152"/>
      <c r="S60" s="152"/>
      <c r="T60" s="186"/>
      <c r="U60" s="153"/>
      <c r="W60" s="153"/>
      <c r="X60" s="148">
        <f t="shared" si="14"/>
        <v>0</v>
      </c>
      <c r="Y60" s="148">
        <f t="shared" si="15"/>
        <v>0</v>
      </c>
      <c r="Z60" s="153" t="str">
        <f t="shared" si="4"/>
        <v>OK</v>
      </c>
      <c r="AB60" s="153"/>
      <c r="AC60" s="148">
        <f t="shared" si="16"/>
        <v>0</v>
      </c>
      <c r="AD60" s="148">
        <f t="shared" si="17"/>
        <v>0</v>
      </c>
      <c r="AE60" s="153" t="str">
        <f t="shared" si="18"/>
        <v>OK</v>
      </c>
      <c r="AG60" s="153" t="str">
        <f>IF(AI60="","",IF(W60="도비","세입없음",CONCATENATE(AI60,"-",COUNTIF($AI$7:AI60,AI60))))</f>
        <v/>
      </c>
      <c r="AI60" s="153" t="str">
        <f t="array" ref="AI60">IF(C60="","",INDEX(구분표!$I$2:$I$311, MATCH(1,(구분표!$E$2:$E$311='2추일입'!B60)*(구분표!$F$2:$F$311='2추일입'!C60)*(구분표!$G$2:$G$311='2추일입'!A60),0)))</f>
        <v/>
      </c>
      <c r="AK60" s="153"/>
      <c r="AM60" s="148">
        <f>IF(AG60="",0,SUMIFS('2추일출'!$Z$6:$Z$59,'2추일출'!$AI$6:$AI$59,'2추일입'!$AG60))</f>
        <v>0</v>
      </c>
      <c r="AN60" s="148" t="str">
        <f>IF(AG60="","",COUNTIFS('2추일출'!$AI$6:$AI$59,'2추일입'!AG60))</f>
        <v/>
      </c>
      <c r="AO60" s="153" t="str">
        <f t="shared" si="8"/>
        <v>OK</v>
      </c>
      <c r="AQ60" s="148">
        <f>IF(AG60="",0,SUMIFS('2추일출'!$AE$6:$AE$59,'2추일출'!$AI$6:$AI$59,'2추일입'!$AG60))</f>
        <v>0</v>
      </c>
      <c r="AR60" s="148" t="str">
        <f>IF(AG60="","",COUNTIFS('2추일출'!$AI$6:$AI$59,AG60))</f>
        <v/>
      </c>
      <c r="AS60" s="153" t="str">
        <f t="shared" si="9"/>
        <v>OK</v>
      </c>
    </row>
    <row r="61" spans="1:45" ht="60" customHeight="1">
      <c r="A61" s="142"/>
      <c r="B61" s="143"/>
      <c r="C61" s="144"/>
      <c r="D61" s="145"/>
      <c r="E61" s="146"/>
      <c r="F61" s="145"/>
      <c r="G61" s="154"/>
      <c r="H61" s="148"/>
      <c r="I61" s="148"/>
      <c r="J61" s="235" t="str">
        <f t="shared" si="10"/>
        <v/>
      </c>
      <c r="K61" s="148"/>
      <c r="L61" s="149"/>
      <c r="M61" s="150">
        <f t="shared" si="11"/>
        <v>0</v>
      </c>
      <c r="N61" s="197"/>
      <c r="O61" s="151"/>
      <c r="P61" s="193">
        <f t="shared" si="12"/>
        <v>0</v>
      </c>
      <c r="Q61" s="152" t="str">
        <f t="shared" si="13"/>
        <v>X</v>
      </c>
      <c r="R61" s="152"/>
      <c r="S61" s="152"/>
      <c r="T61" s="186"/>
      <c r="U61" s="153"/>
      <c r="W61" s="153"/>
      <c r="X61" s="148">
        <f t="shared" si="14"/>
        <v>0</v>
      </c>
      <c r="Y61" s="148">
        <f t="shared" si="15"/>
        <v>0</v>
      </c>
      <c r="Z61" s="153" t="str">
        <f t="shared" si="4"/>
        <v>OK</v>
      </c>
      <c r="AB61" s="153"/>
      <c r="AC61" s="148">
        <f t="shared" si="16"/>
        <v>0</v>
      </c>
      <c r="AD61" s="148">
        <f t="shared" si="17"/>
        <v>0</v>
      </c>
      <c r="AE61" s="153" t="str">
        <f t="shared" si="18"/>
        <v>OK</v>
      </c>
      <c r="AG61" s="153" t="str">
        <f>IF(AI61="","",IF(W61="도비","세입없음",CONCATENATE(AI61,"-",COUNTIF($AI$7:AI61,AI61))))</f>
        <v/>
      </c>
      <c r="AI61" s="153" t="str">
        <f t="array" ref="AI61">IF(C61="","",INDEX(구분표!$I$2:$I$311, MATCH(1,(구분표!$E$2:$E$311='2추일입'!B61)*(구분표!$F$2:$F$311='2추일입'!C61)*(구분표!$G$2:$G$311='2추일입'!A61),0)))</f>
        <v/>
      </c>
      <c r="AK61" s="153"/>
      <c r="AM61" s="148">
        <f>IF(AG61="",0,SUMIFS('2추일출'!$Z$6:$Z$59,'2추일출'!$AI$6:$AI$59,'2추일입'!$AG61))</f>
        <v>0</v>
      </c>
      <c r="AN61" s="148" t="str">
        <f>IF(AG61="","",COUNTIFS('2추일출'!$AI$6:$AI$59,'2추일입'!AG61))</f>
        <v/>
      </c>
      <c r="AO61" s="153" t="str">
        <f t="shared" si="8"/>
        <v>OK</v>
      </c>
      <c r="AQ61" s="148">
        <f>IF(AG61="",0,SUMIFS('2추일출'!$AE$6:$AE$59,'2추일출'!$AI$6:$AI$59,'2추일입'!$AG61))</f>
        <v>0</v>
      </c>
      <c r="AR61" s="148" t="str">
        <f>IF(AG61="","",COUNTIFS('2추일출'!$AI$6:$AI$59,AG61))</f>
        <v/>
      </c>
      <c r="AS61" s="153" t="str">
        <f t="shared" si="9"/>
        <v>OK</v>
      </c>
    </row>
    <row r="62" spans="1:45" ht="60" customHeight="1">
      <c r="A62" s="142"/>
      <c r="B62" s="143"/>
      <c r="C62" s="144"/>
      <c r="D62" s="145"/>
      <c r="E62" s="146"/>
      <c r="F62" s="145"/>
      <c r="G62" s="154"/>
      <c r="H62" s="148"/>
      <c r="I62" s="148"/>
      <c r="J62" s="235" t="str">
        <f t="shared" si="10"/>
        <v/>
      </c>
      <c r="K62" s="148"/>
      <c r="L62" s="149"/>
      <c r="M62" s="150">
        <f t="shared" si="11"/>
        <v>0</v>
      </c>
      <c r="N62" s="197"/>
      <c r="O62" s="151"/>
      <c r="P62" s="193">
        <f t="shared" si="12"/>
        <v>0</v>
      </c>
      <c r="Q62" s="152" t="str">
        <f t="shared" si="13"/>
        <v>X</v>
      </c>
      <c r="R62" s="152"/>
      <c r="S62" s="152"/>
      <c r="T62" s="186"/>
      <c r="U62" s="153"/>
      <c r="W62" s="153"/>
      <c r="X62" s="148">
        <f t="shared" si="14"/>
        <v>0</v>
      </c>
      <c r="Y62" s="148">
        <f t="shared" si="15"/>
        <v>0</v>
      </c>
      <c r="Z62" s="153" t="str">
        <f t="shared" si="4"/>
        <v>OK</v>
      </c>
      <c r="AB62" s="153"/>
      <c r="AC62" s="148">
        <f t="shared" si="16"/>
        <v>0</v>
      </c>
      <c r="AD62" s="148">
        <f t="shared" si="17"/>
        <v>0</v>
      </c>
      <c r="AE62" s="153" t="str">
        <f t="shared" si="18"/>
        <v>OK</v>
      </c>
      <c r="AG62" s="153" t="str">
        <f>IF(AI62="","",IF(W62="도비","세입없음",CONCATENATE(AI62,"-",COUNTIF($AI$7:AI62,AI62))))</f>
        <v/>
      </c>
      <c r="AI62" s="153" t="str">
        <f t="array" ref="AI62">IF(C62="","",INDEX(구분표!$I$2:$I$311, MATCH(1,(구분표!$E$2:$E$311='2추일입'!B62)*(구분표!$F$2:$F$311='2추일입'!C62)*(구분표!$G$2:$G$311='2추일입'!A62),0)))</f>
        <v/>
      </c>
      <c r="AK62" s="153"/>
      <c r="AM62" s="148">
        <f>IF(AG62="",0,SUMIFS('2추일출'!$Z$6:$Z$59,'2추일출'!$AI$6:$AI$59,'2추일입'!$AG62))</f>
        <v>0</v>
      </c>
      <c r="AN62" s="148" t="str">
        <f>IF(AG62="","",COUNTIFS('2추일출'!$AI$6:$AI$59,'2추일입'!AG62))</f>
        <v/>
      </c>
      <c r="AO62" s="153" t="str">
        <f t="shared" si="8"/>
        <v>OK</v>
      </c>
      <c r="AQ62" s="148">
        <f>IF(AG62="",0,SUMIFS('2추일출'!$AE$6:$AE$59,'2추일출'!$AI$6:$AI$59,'2추일입'!$AG62))</f>
        <v>0</v>
      </c>
      <c r="AR62" s="148" t="str">
        <f>IF(AG62="","",COUNTIFS('2추일출'!$AI$6:$AI$59,AG62))</f>
        <v/>
      </c>
      <c r="AS62" s="153" t="str">
        <f t="shared" si="9"/>
        <v>OK</v>
      </c>
    </row>
    <row r="63" spans="1:45" ht="60" customHeight="1">
      <c r="A63" s="142"/>
      <c r="B63" s="143"/>
      <c r="C63" s="144"/>
      <c r="D63" s="145"/>
      <c r="E63" s="146"/>
      <c r="F63" s="145"/>
      <c r="G63" s="154"/>
      <c r="H63" s="148"/>
      <c r="I63" s="148"/>
      <c r="J63" s="235" t="str">
        <f t="shared" si="10"/>
        <v/>
      </c>
      <c r="K63" s="148"/>
      <c r="L63" s="149"/>
      <c r="M63" s="150">
        <f t="shared" si="11"/>
        <v>0</v>
      </c>
      <c r="N63" s="197"/>
      <c r="O63" s="151"/>
      <c r="P63" s="193">
        <f t="shared" si="12"/>
        <v>0</v>
      </c>
      <c r="Q63" s="152" t="str">
        <f t="shared" si="13"/>
        <v>X</v>
      </c>
      <c r="R63" s="152"/>
      <c r="S63" s="152"/>
      <c r="T63" s="186"/>
      <c r="U63" s="153"/>
      <c r="W63" s="153"/>
      <c r="X63" s="148">
        <f t="shared" si="14"/>
        <v>0</v>
      </c>
      <c r="Y63" s="148">
        <f t="shared" si="15"/>
        <v>0</v>
      </c>
      <c r="Z63" s="153" t="str">
        <f t="shared" si="4"/>
        <v>OK</v>
      </c>
      <c r="AB63" s="153"/>
      <c r="AC63" s="148">
        <f t="shared" si="16"/>
        <v>0</v>
      </c>
      <c r="AD63" s="148">
        <f t="shared" si="17"/>
        <v>0</v>
      </c>
      <c r="AE63" s="153" t="str">
        <f t="shared" si="18"/>
        <v>OK</v>
      </c>
      <c r="AG63" s="153" t="str">
        <f>IF(AI63="","",IF(W63="도비","세입없음",CONCATENATE(AI63,"-",COUNTIF($AI$7:AI63,AI63))))</f>
        <v/>
      </c>
      <c r="AI63" s="153" t="str">
        <f t="array" ref="AI63">IF(C63="","",INDEX(구분표!$I$2:$I$311, MATCH(1,(구분표!$E$2:$E$311='2추일입'!B63)*(구분표!$F$2:$F$311='2추일입'!C63)*(구분표!$G$2:$G$311='2추일입'!A63),0)))</f>
        <v/>
      </c>
      <c r="AK63" s="153"/>
      <c r="AM63" s="148">
        <f>IF(AG63="",0,SUMIFS('2추일출'!$Z$6:$Z$59,'2추일출'!$AI$6:$AI$59,'2추일입'!$AG63))</f>
        <v>0</v>
      </c>
      <c r="AN63" s="148" t="str">
        <f>IF(AG63="","",COUNTIFS('2추일출'!$AI$6:$AI$59,'2추일입'!AG63))</f>
        <v/>
      </c>
      <c r="AO63" s="153" t="str">
        <f t="shared" si="8"/>
        <v>OK</v>
      </c>
      <c r="AQ63" s="148">
        <f>IF(AG63="",0,SUMIFS('2추일출'!$AE$6:$AE$59,'2추일출'!$AI$6:$AI$59,'2추일입'!$AG63))</f>
        <v>0</v>
      </c>
      <c r="AR63" s="148" t="str">
        <f>IF(AG63="","",COUNTIFS('2추일출'!$AI$6:$AI$59,AG63))</f>
        <v/>
      </c>
      <c r="AS63" s="153" t="str">
        <f t="shared" si="9"/>
        <v>OK</v>
      </c>
    </row>
    <row r="64" spans="1:45" ht="60" customHeight="1">
      <c r="A64" s="142"/>
      <c r="B64" s="143"/>
      <c r="C64" s="144"/>
      <c r="D64" s="145"/>
      <c r="E64" s="146"/>
      <c r="F64" s="145"/>
      <c r="G64" s="154"/>
      <c r="H64" s="148"/>
      <c r="I64" s="148"/>
      <c r="J64" s="235" t="str">
        <f t="shared" si="10"/>
        <v/>
      </c>
      <c r="K64" s="148"/>
      <c r="L64" s="149"/>
      <c r="M64" s="150">
        <f t="shared" si="11"/>
        <v>0</v>
      </c>
      <c r="N64" s="197"/>
      <c r="O64" s="151"/>
      <c r="P64" s="193">
        <f t="shared" si="12"/>
        <v>0</v>
      </c>
      <c r="Q64" s="152" t="str">
        <f t="shared" si="13"/>
        <v>X</v>
      </c>
      <c r="R64" s="152"/>
      <c r="S64" s="152"/>
      <c r="T64" s="186"/>
      <c r="U64" s="153"/>
      <c r="W64" s="153"/>
      <c r="X64" s="148">
        <f t="shared" si="14"/>
        <v>0</v>
      </c>
      <c r="Y64" s="148">
        <f t="shared" si="15"/>
        <v>0</v>
      </c>
      <c r="Z64" s="153" t="str">
        <f t="shared" si="4"/>
        <v>OK</v>
      </c>
      <c r="AB64" s="153"/>
      <c r="AC64" s="148">
        <f t="shared" si="16"/>
        <v>0</v>
      </c>
      <c r="AD64" s="148">
        <f t="shared" si="17"/>
        <v>0</v>
      </c>
      <c r="AE64" s="153" t="str">
        <f t="shared" si="18"/>
        <v>OK</v>
      </c>
      <c r="AG64" s="153" t="str">
        <f>IF(AI64="","",IF(W64="도비","세입없음",CONCATENATE(AI64,"-",COUNTIF($AI$7:AI64,AI64))))</f>
        <v/>
      </c>
      <c r="AI64" s="153" t="str">
        <f t="array" ref="AI64">IF(C64="","",INDEX(구분표!$I$2:$I$311, MATCH(1,(구분표!$E$2:$E$311='2추일입'!B64)*(구분표!$F$2:$F$311='2추일입'!C64)*(구분표!$G$2:$G$311='2추일입'!A64),0)))</f>
        <v/>
      </c>
      <c r="AK64" s="153"/>
      <c r="AM64" s="148">
        <f>IF(AG64="",0,SUMIFS('2추일출'!$Z$6:$Z$59,'2추일출'!$AI$6:$AI$59,'2추일입'!$AG64))</f>
        <v>0</v>
      </c>
      <c r="AN64" s="148" t="str">
        <f>IF(AG64="","",COUNTIFS('2추일출'!$AI$6:$AI$59,'2추일입'!AG64))</f>
        <v/>
      </c>
      <c r="AO64" s="153" t="str">
        <f t="shared" si="8"/>
        <v>OK</v>
      </c>
      <c r="AQ64" s="148">
        <f>IF(AG64="",0,SUMIFS('2추일출'!$AE$6:$AE$59,'2추일출'!$AI$6:$AI$59,'2추일입'!$AG64))</f>
        <v>0</v>
      </c>
      <c r="AR64" s="148" t="str">
        <f>IF(AG64="","",COUNTIFS('2추일출'!$AI$6:$AI$59,AG64))</f>
        <v/>
      </c>
      <c r="AS64" s="153" t="str">
        <f t="shared" si="9"/>
        <v>OK</v>
      </c>
    </row>
    <row r="65" spans="1:45" ht="60" customHeight="1">
      <c r="A65" s="142"/>
      <c r="B65" s="143"/>
      <c r="C65" s="144"/>
      <c r="D65" s="145"/>
      <c r="E65" s="146"/>
      <c r="F65" s="145"/>
      <c r="G65" s="154"/>
      <c r="H65" s="148"/>
      <c r="I65" s="148"/>
      <c r="J65" s="235" t="str">
        <f t="shared" si="10"/>
        <v/>
      </c>
      <c r="K65" s="148"/>
      <c r="L65" s="149"/>
      <c r="M65" s="150">
        <f t="shared" si="11"/>
        <v>0</v>
      </c>
      <c r="N65" s="197"/>
      <c r="O65" s="151"/>
      <c r="P65" s="193">
        <f t="shared" si="12"/>
        <v>0</v>
      </c>
      <c r="Q65" s="152" t="str">
        <f t="shared" si="13"/>
        <v>X</v>
      </c>
      <c r="R65" s="152"/>
      <c r="S65" s="152"/>
      <c r="T65" s="186"/>
      <c r="U65" s="153"/>
      <c r="W65" s="153"/>
      <c r="X65" s="148">
        <f t="shared" si="14"/>
        <v>0</v>
      </c>
      <c r="Y65" s="148">
        <f t="shared" si="15"/>
        <v>0</v>
      </c>
      <c r="Z65" s="153" t="str">
        <f t="shared" si="4"/>
        <v>OK</v>
      </c>
      <c r="AB65" s="153"/>
      <c r="AC65" s="148">
        <f t="shared" si="16"/>
        <v>0</v>
      </c>
      <c r="AD65" s="148">
        <f t="shared" si="17"/>
        <v>0</v>
      </c>
      <c r="AE65" s="153" t="str">
        <f t="shared" si="18"/>
        <v>OK</v>
      </c>
      <c r="AG65" s="153" t="str">
        <f>IF(AI65="","",IF(W65="도비","세입없음",CONCATENATE(AI65,"-",COUNTIF($AI$7:AI65,AI65))))</f>
        <v/>
      </c>
      <c r="AI65" s="153" t="str">
        <f t="array" ref="AI65">IF(C65="","",INDEX(구분표!$I$2:$I$311, MATCH(1,(구분표!$E$2:$E$311='2추일입'!B65)*(구분표!$F$2:$F$311='2추일입'!C65)*(구분표!$G$2:$G$311='2추일입'!A65),0)))</f>
        <v/>
      </c>
      <c r="AK65" s="153"/>
      <c r="AM65" s="148">
        <f>IF(AG65="",0,SUMIFS('2추일출'!$Z$6:$Z$59,'2추일출'!$AI$6:$AI$59,'2추일입'!$AG65))</f>
        <v>0</v>
      </c>
      <c r="AN65" s="148" t="str">
        <f>IF(AG65="","",COUNTIFS('2추일출'!$AI$6:$AI$59,'2추일입'!AG65))</f>
        <v/>
      </c>
      <c r="AO65" s="153" t="str">
        <f t="shared" si="8"/>
        <v>OK</v>
      </c>
      <c r="AQ65" s="148">
        <f>IF(AG65="",0,SUMIFS('2추일출'!$AE$6:$AE$59,'2추일출'!$AI$6:$AI$59,'2추일입'!$AG65))</f>
        <v>0</v>
      </c>
      <c r="AR65" s="148" t="str">
        <f>IF(AG65="","",COUNTIFS('2추일출'!$AI$6:$AI$59,AG65))</f>
        <v/>
      </c>
      <c r="AS65" s="153" t="str">
        <f t="shared" si="9"/>
        <v>OK</v>
      </c>
    </row>
    <row r="66" spans="1:45" ht="60" customHeight="1">
      <c r="A66" s="142"/>
      <c r="B66" s="143"/>
      <c r="C66" s="144"/>
      <c r="D66" s="145"/>
      <c r="E66" s="146"/>
      <c r="F66" s="145"/>
      <c r="G66" s="154"/>
      <c r="H66" s="148"/>
      <c r="I66" s="148"/>
      <c r="J66" s="235" t="str">
        <f t="shared" si="10"/>
        <v/>
      </c>
      <c r="K66" s="148"/>
      <c r="L66" s="149"/>
      <c r="M66" s="150">
        <f t="shared" si="11"/>
        <v>0</v>
      </c>
      <c r="N66" s="197"/>
      <c r="O66" s="151"/>
      <c r="P66" s="193">
        <f t="shared" si="12"/>
        <v>0</v>
      </c>
      <c r="Q66" s="152" t="str">
        <f t="shared" si="13"/>
        <v>X</v>
      </c>
      <c r="R66" s="152"/>
      <c r="S66" s="152"/>
      <c r="T66" s="186"/>
      <c r="U66" s="153"/>
      <c r="W66" s="153"/>
      <c r="X66" s="148">
        <f t="shared" si="14"/>
        <v>0</v>
      </c>
      <c r="Y66" s="148">
        <f t="shared" si="15"/>
        <v>0</v>
      </c>
      <c r="Z66" s="153" t="str">
        <f t="shared" si="4"/>
        <v>OK</v>
      </c>
      <c r="AB66" s="153"/>
      <c r="AC66" s="148">
        <f t="shared" si="16"/>
        <v>0</v>
      </c>
      <c r="AD66" s="148">
        <f t="shared" si="17"/>
        <v>0</v>
      </c>
      <c r="AE66" s="153" t="str">
        <f t="shared" si="18"/>
        <v>OK</v>
      </c>
      <c r="AG66" s="153" t="str">
        <f>IF(AI66="","",IF(W66="도비","세입없음",CONCATENATE(AI66,"-",COUNTIF($AI$7:AI66,AI66))))</f>
        <v/>
      </c>
      <c r="AI66" s="153" t="str">
        <f t="array" ref="AI66">IF(C66="","",INDEX(구분표!$I$2:$I$311, MATCH(1,(구분표!$E$2:$E$311='2추일입'!B66)*(구분표!$F$2:$F$311='2추일입'!C66)*(구분표!$G$2:$G$311='2추일입'!A66),0)))</f>
        <v/>
      </c>
      <c r="AK66" s="153"/>
      <c r="AM66" s="148">
        <f>IF(AG66="",0,SUMIFS('2추일출'!$Z$6:$Z$59,'2추일출'!$AI$6:$AI$59,'2추일입'!$AG66))</f>
        <v>0</v>
      </c>
      <c r="AN66" s="148" t="str">
        <f>IF(AG66="","",COUNTIFS('2추일출'!$AI$6:$AI$59,'2추일입'!AG66))</f>
        <v/>
      </c>
      <c r="AO66" s="153" t="str">
        <f t="shared" si="8"/>
        <v>OK</v>
      </c>
      <c r="AQ66" s="148">
        <f>IF(AG66="",0,SUMIFS('2추일출'!$AE$6:$AE$59,'2추일출'!$AI$6:$AI$59,'2추일입'!$AG66))</f>
        <v>0</v>
      </c>
      <c r="AR66" s="148" t="str">
        <f>IF(AG66="","",COUNTIFS('2추일출'!$AI$6:$AI$59,AG66))</f>
        <v/>
      </c>
      <c r="AS66" s="153" t="str">
        <f t="shared" si="9"/>
        <v>OK</v>
      </c>
    </row>
    <row r="67" spans="1:45" ht="60" customHeight="1">
      <c r="A67" s="142"/>
      <c r="B67" s="143"/>
      <c r="C67" s="144"/>
      <c r="D67" s="145"/>
      <c r="E67" s="146"/>
      <c r="F67" s="145"/>
      <c r="G67" s="154"/>
      <c r="H67" s="148"/>
      <c r="I67" s="148"/>
      <c r="J67" s="235" t="str">
        <f t="shared" si="10"/>
        <v/>
      </c>
      <c r="K67" s="148"/>
      <c r="L67" s="149"/>
      <c r="M67" s="150">
        <f t="shared" si="11"/>
        <v>0</v>
      </c>
      <c r="N67" s="197"/>
      <c r="O67" s="151"/>
      <c r="P67" s="193">
        <f t="shared" si="12"/>
        <v>0</v>
      </c>
      <c r="Q67" s="152" t="str">
        <f t="shared" si="13"/>
        <v>X</v>
      </c>
      <c r="R67" s="152"/>
      <c r="S67" s="152"/>
      <c r="T67" s="186"/>
      <c r="U67" s="153"/>
      <c r="W67" s="153"/>
      <c r="X67" s="148">
        <f t="shared" si="14"/>
        <v>0</v>
      </c>
      <c r="Y67" s="148">
        <f t="shared" si="15"/>
        <v>0</v>
      </c>
      <c r="Z67" s="153" t="str">
        <f t="shared" si="4"/>
        <v>OK</v>
      </c>
      <c r="AB67" s="153"/>
      <c r="AC67" s="148">
        <f t="shared" si="16"/>
        <v>0</v>
      </c>
      <c r="AD67" s="148">
        <f t="shared" si="17"/>
        <v>0</v>
      </c>
      <c r="AE67" s="153" t="str">
        <f t="shared" si="18"/>
        <v>OK</v>
      </c>
      <c r="AG67" s="153" t="str">
        <f>IF(AI67="","",IF(W67="도비","세입없음",CONCATENATE(AI67,"-",COUNTIF($AI$7:AI67,AI67))))</f>
        <v/>
      </c>
      <c r="AI67" s="153" t="str">
        <f t="array" ref="AI67">IF(C67="","",INDEX(구분표!$I$2:$I$311, MATCH(1,(구분표!$E$2:$E$311='2추일입'!B67)*(구분표!$F$2:$F$311='2추일입'!C67)*(구분표!$G$2:$G$311='2추일입'!A67),0)))</f>
        <v/>
      </c>
      <c r="AK67" s="153"/>
      <c r="AM67" s="148">
        <f>IF(AG67="",0,SUMIFS('2추일출'!$Z$6:$Z$59,'2추일출'!$AI$6:$AI$59,'2추일입'!$AG67))</f>
        <v>0</v>
      </c>
      <c r="AN67" s="148" t="str">
        <f>IF(AG67="","",COUNTIFS('2추일출'!$AI$6:$AI$59,'2추일입'!AG67))</f>
        <v/>
      </c>
      <c r="AO67" s="153" t="str">
        <f t="shared" si="8"/>
        <v>OK</v>
      </c>
      <c r="AQ67" s="148">
        <f>IF(AG67="",0,SUMIFS('2추일출'!$AE$6:$AE$59,'2추일출'!$AI$6:$AI$59,'2추일입'!$AG67))</f>
        <v>0</v>
      </c>
      <c r="AR67" s="148" t="str">
        <f>IF(AG67="","",COUNTIFS('2추일출'!$AI$6:$AI$59,AG67))</f>
        <v/>
      </c>
      <c r="AS67" s="153" t="str">
        <f t="shared" si="9"/>
        <v>OK</v>
      </c>
    </row>
    <row r="68" spans="1:45" ht="60" customHeight="1">
      <c r="A68" s="142"/>
      <c r="B68" s="143"/>
      <c r="C68" s="144"/>
      <c r="D68" s="145"/>
      <c r="E68" s="146"/>
      <c r="F68" s="145"/>
      <c r="G68" s="154"/>
      <c r="H68" s="148"/>
      <c r="I68" s="148"/>
      <c r="J68" s="235" t="str">
        <f t="shared" si="10"/>
        <v/>
      </c>
      <c r="K68" s="148"/>
      <c r="L68" s="149"/>
      <c r="M68" s="150">
        <f t="shared" si="11"/>
        <v>0</v>
      </c>
      <c r="N68" s="197"/>
      <c r="O68" s="151"/>
      <c r="P68" s="193">
        <f t="shared" si="12"/>
        <v>0</v>
      </c>
      <c r="Q68" s="152" t="str">
        <f t="shared" si="13"/>
        <v>X</v>
      </c>
      <c r="R68" s="152"/>
      <c r="S68" s="152"/>
      <c r="T68" s="186"/>
      <c r="U68" s="153"/>
      <c r="W68" s="153"/>
      <c r="X68" s="148">
        <f t="shared" si="14"/>
        <v>0</v>
      </c>
      <c r="Y68" s="148">
        <f t="shared" si="15"/>
        <v>0</v>
      </c>
      <c r="Z68" s="153" t="str">
        <f t="shared" si="4"/>
        <v>OK</v>
      </c>
      <c r="AB68" s="153"/>
      <c r="AC68" s="148">
        <f t="shared" si="16"/>
        <v>0</v>
      </c>
      <c r="AD68" s="148">
        <f t="shared" si="17"/>
        <v>0</v>
      </c>
      <c r="AE68" s="153" t="str">
        <f t="shared" si="18"/>
        <v>OK</v>
      </c>
      <c r="AG68" s="153" t="str">
        <f>IF(AI68="","",IF(W68="도비","세입없음",CONCATENATE(AI68,"-",COUNTIF($AI$7:AI68,AI68))))</f>
        <v/>
      </c>
      <c r="AI68" s="153" t="str">
        <f t="array" ref="AI68">IF(C68="","",INDEX(구분표!$I$2:$I$311, MATCH(1,(구분표!$E$2:$E$311='2추일입'!B68)*(구분표!$F$2:$F$311='2추일입'!C68)*(구분표!$G$2:$G$311='2추일입'!A68),0)))</f>
        <v/>
      </c>
      <c r="AK68" s="153"/>
      <c r="AM68" s="148">
        <f>IF(AG68="",0,SUMIFS('2추일출'!$Z$6:$Z$59,'2추일출'!$AI$6:$AI$59,'2추일입'!$AG68))</f>
        <v>0</v>
      </c>
      <c r="AN68" s="148" t="str">
        <f>IF(AG68="","",COUNTIFS('2추일출'!$AI$6:$AI$59,'2추일입'!AG68))</f>
        <v/>
      </c>
      <c r="AO68" s="153" t="str">
        <f t="shared" si="8"/>
        <v>OK</v>
      </c>
      <c r="AQ68" s="148">
        <f>IF(AG68="",0,SUMIFS('2추일출'!$AE$6:$AE$59,'2추일출'!$AI$6:$AI$59,'2추일입'!$AG68))</f>
        <v>0</v>
      </c>
      <c r="AR68" s="148" t="str">
        <f>IF(AG68="","",COUNTIFS('2추일출'!$AI$6:$AI$59,AG68))</f>
        <v/>
      </c>
      <c r="AS68" s="153" t="str">
        <f t="shared" si="9"/>
        <v>OK</v>
      </c>
    </row>
    <row r="69" spans="1:45" ht="60" customHeight="1">
      <c r="A69" s="142"/>
      <c r="B69" s="143"/>
      <c r="C69" s="144"/>
      <c r="D69" s="145"/>
      <c r="E69" s="146"/>
      <c r="F69" s="145"/>
      <c r="G69" s="154"/>
      <c r="H69" s="148"/>
      <c r="I69" s="148"/>
      <c r="J69" s="235" t="str">
        <f t="shared" si="10"/>
        <v/>
      </c>
      <c r="K69" s="148"/>
      <c r="L69" s="149"/>
      <c r="M69" s="150">
        <f t="shared" si="11"/>
        <v>0</v>
      </c>
      <c r="N69" s="197"/>
      <c r="O69" s="151"/>
      <c r="P69" s="193">
        <f t="shared" si="12"/>
        <v>0</v>
      </c>
      <c r="Q69" s="152" t="str">
        <f t="shared" si="13"/>
        <v>X</v>
      </c>
      <c r="R69" s="152"/>
      <c r="S69" s="152"/>
      <c r="T69" s="186"/>
      <c r="U69" s="153"/>
      <c r="W69" s="153"/>
      <c r="X69" s="148">
        <f t="shared" si="14"/>
        <v>0</v>
      </c>
      <c r="Y69" s="148">
        <f t="shared" si="15"/>
        <v>0</v>
      </c>
      <c r="Z69" s="153" t="str">
        <f t="shared" si="4"/>
        <v>OK</v>
      </c>
      <c r="AB69" s="153"/>
      <c r="AC69" s="148">
        <f t="shared" si="16"/>
        <v>0</v>
      </c>
      <c r="AD69" s="148">
        <f t="shared" si="17"/>
        <v>0</v>
      </c>
      <c r="AE69" s="153" t="str">
        <f t="shared" si="18"/>
        <v>OK</v>
      </c>
      <c r="AG69" s="153" t="str">
        <f>IF(AI69="","",IF(W69="도비","세입없음",CONCATENATE(AI69,"-",COUNTIF($AI$7:AI69,AI69))))</f>
        <v/>
      </c>
      <c r="AI69" s="153" t="str">
        <f t="array" ref="AI69">IF(C69="","",INDEX(구분표!$I$2:$I$311, MATCH(1,(구분표!$E$2:$E$311='2추일입'!B69)*(구분표!$F$2:$F$311='2추일입'!C69)*(구분표!$G$2:$G$311='2추일입'!A69),0)))</f>
        <v/>
      </c>
      <c r="AK69" s="153"/>
      <c r="AM69" s="148">
        <f>IF(AG69="",0,SUMIFS('2추일출'!$Z$6:$Z$59,'2추일출'!$AI$6:$AI$59,'2추일입'!$AG69))</f>
        <v>0</v>
      </c>
      <c r="AN69" s="148" t="str">
        <f>IF(AG69="","",COUNTIFS('2추일출'!$AI$6:$AI$59,'2추일입'!AG69))</f>
        <v/>
      </c>
      <c r="AO69" s="153" t="str">
        <f t="shared" si="8"/>
        <v>OK</v>
      </c>
      <c r="AQ69" s="148">
        <f>IF(AG69="",0,SUMIFS('2추일출'!$AE$6:$AE$59,'2추일출'!$AI$6:$AI$59,'2추일입'!$AG69))</f>
        <v>0</v>
      </c>
      <c r="AR69" s="148" t="str">
        <f>IF(AG69="","",COUNTIFS('2추일출'!$AI$6:$AI$59,AG69))</f>
        <v/>
      </c>
      <c r="AS69" s="153" t="str">
        <f t="shared" si="9"/>
        <v>OK</v>
      </c>
    </row>
    <row r="70" spans="1:45" ht="60" customHeight="1">
      <c r="A70" s="142"/>
      <c r="B70" s="143"/>
      <c r="C70" s="144"/>
      <c r="D70" s="145"/>
      <c r="E70" s="146"/>
      <c r="F70" s="145"/>
      <c r="G70" s="154"/>
      <c r="H70" s="148"/>
      <c r="I70" s="148"/>
      <c r="J70" s="235" t="str">
        <f t="shared" si="10"/>
        <v/>
      </c>
      <c r="K70" s="148"/>
      <c r="L70" s="149"/>
      <c r="M70" s="150">
        <f t="shared" si="11"/>
        <v>0</v>
      </c>
      <c r="N70" s="197"/>
      <c r="O70" s="151"/>
      <c r="P70" s="193">
        <f t="shared" si="12"/>
        <v>0</v>
      </c>
      <c r="Q70" s="152" t="str">
        <f t="shared" si="13"/>
        <v>X</v>
      </c>
      <c r="R70" s="152"/>
      <c r="S70" s="152"/>
      <c r="T70" s="186"/>
      <c r="U70" s="153"/>
      <c r="W70" s="153"/>
      <c r="X70" s="148">
        <f t="shared" si="14"/>
        <v>0</v>
      </c>
      <c r="Y70" s="148">
        <f t="shared" si="15"/>
        <v>0</v>
      </c>
      <c r="Z70" s="153" t="str">
        <f t="shared" si="4"/>
        <v>OK</v>
      </c>
      <c r="AB70" s="153"/>
      <c r="AC70" s="148">
        <f t="shared" si="16"/>
        <v>0</v>
      </c>
      <c r="AD70" s="148">
        <f t="shared" si="17"/>
        <v>0</v>
      </c>
      <c r="AE70" s="153" t="str">
        <f t="shared" si="18"/>
        <v>OK</v>
      </c>
      <c r="AG70" s="153" t="str">
        <f>IF(AI70="","",IF(W70="도비","세입없음",CONCATENATE(AI70,"-",COUNTIF($AI$7:AI70,AI70))))</f>
        <v/>
      </c>
      <c r="AI70" s="153" t="str">
        <f t="array" ref="AI70">IF(C70="","",INDEX(구분표!$I$2:$I$311, MATCH(1,(구분표!$E$2:$E$311='2추일입'!B70)*(구분표!$F$2:$F$311='2추일입'!C70)*(구분표!$G$2:$G$311='2추일입'!A70),0)))</f>
        <v/>
      </c>
      <c r="AK70" s="153"/>
      <c r="AM70" s="148">
        <f>IF(AG70="",0,SUMIFS('2추일출'!$Z$6:$Z$59,'2추일출'!$AI$6:$AI$59,'2추일입'!$AG70))</f>
        <v>0</v>
      </c>
      <c r="AN70" s="148" t="str">
        <f>IF(AG70="","",COUNTIFS('2추일출'!$AI$6:$AI$59,'2추일입'!AG70))</f>
        <v/>
      </c>
      <c r="AO70" s="153" t="str">
        <f t="shared" si="8"/>
        <v>OK</v>
      </c>
      <c r="AQ70" s="148">
        <f>IF(AG70="",0,SUMIFS('2추일출'!$AE$6:$AE$59,'2추일출'!$AI$6:$AI$59,'2추일입'!$AG70))</f>
        <v>0</v>
      </c>
      <c r="AR70" s="148" t="str">
        <f>IF(AG70="","",COUNTIFS('2추일출'!$AI$6:$AI$59,AG70))</f>
        <v/>
      </c>
      <c r="AS70" s="153" t="str">
        <f t="shared" si="9"/>
        <v>OK</v>
      </c>
    </row>
    <row r="71" spans="1:45" ht="60" customHeight="1">
      <c r="A71" s="142"/>
      <c r="B71" s="143"/>
      <c r="C71" s="144"/>
      <c r="D71" s="145"/>
      <c r="E71" s="146"/>
      <c r="F71" s="145"/>
      <c r="G71" s="154"/>
      <c r="H71" s="148"/>
      <c r="I71" s="148"/>
      <c r="J71" s="235" t="str">
        <f t="shared" si="10"/>
        <v/>
      </c>
      <c r="K71" s="148"/>
      <c r="L71" s="149"/>
      <c r="M71" s="150">
        <f t="shared" si="11"/>
        <v>0</v>
      </c>
      <c r="N71" s="197"/>
      <c r="O71" s="151"/>
      <c r="P71" s="193">
        <f t="shared" si="12"/>
        <v>0</v>
      </c>
      <c r="Q71" s="152" t="str">
        <f t="shared" si="13"/>
        <v>X</v>
      </c>
      <c r="R71" s="152"/>
      <c r="S71" s="152"/>
      <c r="T71" s="186"/>
      <c r="U71" s="153"/>
      <c r="W71" s="153"/>
      <c r="X71" s="148">
        <f t="shared" ref="X71:X72" si="19">IF($W71&lt;&gt;"도비",IF($U71="국도비","직접입력",SUM($K71:$L71)),)</f>
        <v>0</v>
      </c>
      <c r="Y71" s="148">
        <f t="shared" ref="Y71:Y72" si="20">IF($W71="도비",SUM($K71:$L71),IF($U71="국도비","직접입력",SUM($K71:$L71)-$X71))</f>
        <v>0</v>
      </c>
      <c r="Z71" s="153" t="str">
        <f t="shared" ref="Z71:Z72" si="21">IF(SUM($K71:$L71)=SUM($X71:$Y71),"OK","검토")</f>
        <v>OK</v>
      </c>
      <c r="AB71" s="153"/>
      <c r="AC71" s="148">
        <f t="shared" ref="AC71:AC72" si="22">IF($W71&lt;&gt;"도비",IF($U71="국도비","직접입력",SUM($N71:$O71)),)</f>
        <v>0</v>
      </c>
      <c r="AD71" s="148">
        <f t="shared" ref="AD71:AD72" si="23">IF($W71="도비",SUM(N71:O71),IF($U71="국도비","직접입력",SUM(N71:O71)-AC71))</f>
        <v>0</v>
      </c>
      <c r="AE71" s="153" t="str">
        <f t="shared" ref="AE71:AE72" si="24">IF(SUM(N71:O71)=SUM(AC71:AD71),"OK","검토")</f>
        <v>OK</v>
      </c>
      <c r="AG71" s="153" t="str">
        <f>IF(AI71="","",IF(W71="도비","세입없음",CONCATENATE(AI71,"-",COUNTIF($AI$7:AI71,AI71))))</f>
        <v/>
      </c>
      <c r="AI71" s="153" t="str">
        <f t="array" ref="AI71">IF(C71="","",INDEX(구분표!$I$2:$I$311, MATCH(1,(구분표!$E$2:$E$311='2추일입'!B71)*(구분표!$F$2:$F$311='2추일입'!C71)*(구분표!$G$2:$G$311='2추일입'!A71),0)))</f>
        <v/>
      </c>
      <c r="AK71" s="153"/>
      <c r="AM71" s="148">
        <f>IF(AG71="",0,SUMIFS('2추일출'!$Z$6:$Z$59,'2추일출'!$AI$6:$AI$59,'2추일입'!$AG71))</f>
        <v>0</v>
      </c>
      <c r="AN71" s="148" t="str">
        <f>IF(AG71="","",COUNTIFS('2추일출'!$AI$6:$AI$59,'2추일입'!AG71))</f>
        <v/>
      </c>
      <c r="AO71" s="153" t="str">
        <f t="shared" ref="AO71:AO72" si="25">IF(X71=AM71,"OK","@@")</f>
        <v>OK</v>
      </c>
      <c r="AQ71" s="148">
        <f>IF(AG71="",0,SUMIFS('2추일출'!$AE$6:$AE$59,'2추일출'!$AI$6:$AI$59,'2추일입'!$AG71))</f>
        <v>0</v>
      </c>
      <c r="AR71" s="148" t="str">
        <f>IF(AG71="","",COUNTIFS('2추일출'!$AI$6:$AI$59,AG71))</f>
        <v/>
      </c>
      <c r="AS71" s="153" t="str">
        <f t="shared" ref="AS71:AS72" si="26">IF(AC71=AQ71,"OK","@@")</f>
        <v>OK</v>
      </c>
    </row>
    <row r="72" spans="1:45" ht="60" customHeight="1">
      <c r="A72" s="199"/>
      <c r="B72" s="200"/>
      <c r="C72" s="201"/>
      <c r="D72" s="178"/>
      <c r="E72" s="179"/>
      <c r="F72" s="178"/>
      <c r="G72" s="202"/>
      <c r="H72" s="148"/>
      <c r="I72" s="148"/>
      <c r="J72" s="235" t="str">
        <f t="shared" ref="J72" si="27">IF(D72="","",H72-I72)</f>
        <v/>
      </c>
      <c r="K72" s="176"/>
      <c r="L72" s="180"/>
      <c r="M72" s="150">
        <f t="shared" ref="M72" si="28">H72+K72+L72</f>
        <v>0</v>
      </c>
      <c r="N72" s="198"/>
      <c r="O72" s="189"/>
      <c r="P72" s="193">
        <f t="shared" ref="P72" si="29">H72+N72+O72</f>
        <v>0</v>
      </c>
      <c r="Q72" s="152" t="str">
        <f t="shared" ref="Q72" si="30">IF(AND((M72=0),(P72&gt;0)),"O",IF(AND((K72&lt;0),(M72-P72&lt;0)),"O","X"))</f>
        <v>X</v>
      </c>
      <c r="R72" s="177"/>
      <c r="S72" s="177"/>
      <c r="T72" s="203"/>
      <c r="U72" s="153"/>
      <c r="W72" s="153"/>
      <c r="X72" s="148">
        <f t="shared" si="19"/>
        <v>0</v>
      </c>
      <c r="Y72" s="148">
        <f t="shared" si="20"/>
        <v>0</v>
      </c>
      <c r="Z72" s="153" t="str">
        <f t="shared" si="21"/>
        <v>OK</v>
      </c>
      <c r="AB72" s="153"/>
      <c r="AC72" s="148">
        <f t="shared" si="22"/>
        <v>0</v>
      </c>
      <c r="AD72" s="148">
        <f t="shared" si="23"/>
        <v>0</v>
      </c>
      <c r="AE72" s="153" t="str">
        <f t="shared" si="24"/>
        <v>OK</v>
      </c>
      <c r="AG72" s="153" t="str">
        <f>IF(AI72="","",IF(W72="도비","세입없음",CONCATENATE(AI72,"-",COUNTIF($AI$7:AI72,AI72))))</f>
        <v/>
      </c>
      <c r="AI72" s="153" t="str">
        <f t="array" ref="AI72">IF(C72="","",INDEX(구분표!$I$2:$I$311, MATCH(1,(구분표!$E$2:$E$311='2추일입'!B72)*(구분표!$F$2:$F$311='2추일입'!C72)*(구분표!$G$2:$G$311='2추일입'!A72),0)))</f>
        <v/>
      </c>
      <c r="AK72" s="153"/>
      <c r="AM72" s="148">
        <f>IF(AG72="",0,SUMIFS('2추일출'!$Z$6:$Z$59,'2추일출'!$AI$6:$AI$59,'2추일입'!$AG72))</f>
        <v>0</v>
      </c>
      <c r="AN72" s="148" t="str">
        <f>IF(AG72="","",COUNTIFS('2추일출'!$AI$6:$AI$59,'2추일입'!AG72))</f>
        <v/>
      </c>
      <c r="AO72" s="153" t="str">
        <f t="shared" si="25"/>
        <v>OK</v>
      </c>
      <c r="AQ72" s="148">
        <f>IF(AG72="",0,SUMIFS('2추일출'!$AE$6:$AE$59,'2추일출'!$AI$6:$AI$59,'2추일입'!$AG72))</f>
        <v>0</v>
      </c>
      <c r="AR72" s="148" t="str">
        <f>IF(AG72="","",COUNTIFS('2추일출'!$AI$6:$AI$59,AG72))</f>
        <v/>
      </c>
      <c r="AS72" s="153" t="str">
        <f t="shared" si="26"/>
        <v>OK</v>
      </c>
    </row>
  </sheetData>
  <sheetProtection formatCells="0" autoFilter="0"/>
  <autoFilter ref="A6:AS72"/>
  <mergeCells count="28">
    <mergeCell ref="P4:P5"/>
    <mergeCell ref="A4:A5"/>
    <mergeCell ref="J4:J5"/>
    <mergeCell ref="G4:G5"/>
    <mergeCell ref="E4:E5"/>
    <mergeCell ref="D4:D5"/>
    <mergeCell ref="C4:C5"/>
    <mergeCell ref="B4:B5"/>
    <mergeCell ref="K4:L4"/>
    <mergeCell ref="M4:M5"/>
    <mergeCell ref="N4:O4"/>
    <mergeCell ref="F4:F5"/>
    <mergeCell ref="H4:H5"/>
    <mergeCell ref="I4:I5"/>
    <mergeCell ref="AQ4:AS4"/>
    <mergeCell ref="T4:T5"/>
    <mergeCell ref="Q4:Q5"/>
    <mergeCell ref="U4:U5"/>
    <mergeCell ref="X4:Z4"/>
    <mergeCell ref="W4:W5"/>
    <mergeCell ref="AB4:AB5"/>
    <mergeCell ref="AC4:AE4"/>
    <mergeCell ref="AG4:AG5"/>
    <mergeCell ref="AI4:AI5"/>
    <mergeCell ref="AK4:AK5"/>
    <mergeCell ref="AM4:AO4"/>
    <mergeCell ref="R4:R5"/>
    <mergeCell ref="S4:S5"/>
  </mergeCells>
  <phoneticPr fontId="1" type="noConversion"/>
  <dataValidations count="3">
    <dataValidation type="list" allowBlank="1" showInputMessage="1" showErrorMessage="1" sqref="U7:U72">
      <formula1>"도비,국도비"</formula1>
    </dataValidation>
    <dataValidation type="list" allowBlank="1" showInputMessage="1" showErrorMessage="1" sqref="W7:W72 AB7:AB72">
      <formula1>"도비,국비,지특,기금,특교"</formula1>
    </dataValidation>
    <dataValidation type="list" allowBlank="1" showInputMessage="1" showErrorMessage="1" sqref="D6:D72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2" fitToHeight="0" orientation="landscape" horizontalDpi="4294967295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P59"/>
  <sheetViews>
    <sheetView view="pageBreakPreview" zoomScale="70" zoomScaleNormal="70" zoomScaleSheetLayoutView="70" workbookViewId="0">
      <pane xSplit="9" ySplit="6" topLeftCell="R7" activePane="bottomRight" state="frozen"/>
      <selection pane="topRight"/>
      <selection pane="bottomLeft"/>
      <selection pane="bottomRight" activeCell="I9" sqref="I9"/>
    </sheetView>
  </sheetViews>
  <sheetFormatPr defaultColWidth="9" defaultRowHeight="50.1" customHeight="1"/>
  <cols>
    <col min="1" max="1" width="5.25" style="132" customWidth="1"/>
    <col min="2" max="2" width="12.625" style="129" customWidth="1"/>
    <col min="3" max="3" width="12.125" style="129" customWidth="1"/>
    <col min="4" max="4" width="12.625" style="129" customWidth="1"/>
    <col min="5" max="5" width="7.125" style="129" customWidth="1"/>
    <col min="6" max="6" width="4.75" style="129" customWidth="1"/>
    <col min="7" max="8" width="7.125" style="129" customWidth="1"/>
    <col min="9" max="9" width="44.125" style="129" customWidth="1"/>
    <col min="10" max="11" width="14.625" style="129" customWidth="1"/>
    <col min="12" max="12" width="15.625" style="129" customWidth="1"/>
    <col min="13" max="14" width="13.125" style="129" customWidth="1"/>
    <col min="15" max="15" width="15.625" style="129" customWidth="1"/>
    <col min="16" max="17" width="12.125" style="129" customWidth="1"/>
    <col min="18" max="18" width="15.625" style="181" customWidth="1"/>
    <col min="19" max="19" width="7.625" style="129" customWidth="1"/>
    <col min="20" max="20" width="28.875" style="129" customWidth="1"/>
    <col min="21" max="21" width="25.375" style="129" customWidth="1"/>
    <col min="22" max="22" width="29.25" style="131" customWidth="1"/>
    <col min="23" max="23" width="6.625" style="129" customWidth="1"/>
    <col min="24" max="24" width="2.625" style="129" customWidth="1"/>
    <col min="25" max="25" width="6.625" style="129" customWidth="1"/>
    <col min="26" max="27" width="11.625" style="129" customWidth="1"/>
    <col min="28" max="28" width="6.625" style="129" customWidth="1"/>
    <col min="29" max="29" width="2.625" style="129" customWidth="1"/>
    <col min="30" max="30" width="6.625" style="129" customWidth="1"/>
    <col min="31" max="32" width="11.625" style="129" customWidth="1"/>
    <col min="33" max="33" width="6.625" style="129" customWidth="1"/>
    <col min="34" max="34" width="2.625" style="129" customWidth="1"/>
    <col min="35" max="35" width="12.625" style="129" customWidth="1"/>
    <col min="36" max="36" width="2.625" style="129" customWidth="1"/>
    <col min="37" max="38" width="7.625" style="129" customWidth="1"/>
    <col min="39" max="39" width="2.625" style="129" customWidth="1"/>
    <col min="40" max="40" width="10.625" style="129" customWidth="1"/>
    <col min="41" max="41" width="2.625" style="129" customWidth="1"/>
    <col min="42" max="42" width="6.625" style="129" customWidth="1"/>
    <col min="43" max="43" width="9" style="129" customWidth="1"/>
    <col min="44" max="16384" width="9" style="129"/>
  </cols>
  <sheetData>
    <row r="1" spans="1:42" ht="35.1" customHeight="1">
      <c r="A1" s="132" t="s">
        <v>588</v>
      </c>
      <c r="B1" s="126" t="s">
        <v>593</v>
      </c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55"/>
      <c r="S1" s="127"/>
      <c r="T1" s="127"/>
      <c r="U1" s="127"/>
      <c r="V1" s="128"/>
    </row>
    <row r="2" spans="1:42" ht="20.25" customHeight="1">
      <c r="B2" s="130" t="s">
        <v>434</v>
      </c>
      <c r="L2" s="156"/>
      <c r="M2" s="156"/>
      <c r="N2" s="156"/>
      <c r="O2" s="156"/>
      <c r="P2" s="156"/>
      <c r="Q2" s="183">
        <f>R2-'2추일입'!P2</f>
        <v>60000</v>
      </c>
      <c r="R2" s="184">
        <f>R6-L6</f>
        <v>60000</v>
      </c>
      <c r="U2" s="284"/>
      <c r="V2" s="285"/>
      <c r="Z2" s="132" t="s">
        <v>437</v>
      </c>
      <c r="AE2" s="132" t="s">
        <v>437</v>
      </c>
    </row>
    <row r="3" spans="1:42" ht="20.25" customHeight="1" thickBot="1">
      <c r="L3" s="157">
        <f t="shared" ref="L3:R3" si="0">SUM(L7:L191)/2</f>
        <v>-10000</v>
      </c>
      <c r="M3" s="157">
        <f t="shared" si="0"/>
        <v>0</v>
      </c>
      <c r="N3" s="157">
        <f t="shared" si="0"/>
        <v>11510000</v>
      </c>
      <c r="O3" s="157">
        <f t="shared" si="0"/>
        <v>11560000</v>
      </c>
      <c r="P3" s="157">
        <f t="shared" si="0"/>
        <v>0</v>
      </c>
      <c r="Q3" s="157">
        <f t="shared" si="0"/>
        <v>0</v>
      </c>
      <c r="R3" s="157">
        <f t="shared" si="0"/>
        <v>50000</v>
      </c>
      <c r="V3" s="134" t="s">
        <v>418</v>
      </c>
      <c r="Z3" s="135" t="str">
        <f>IF(Z6='2추일입'!X6,"OK","@@")</f>
        <v>OK</v>
      </c>
      <c r="AA3" s="158">
        <f>M6+N6-Z6-AA6</f>
        <v>0</v>
      </c>
      <c r="AB3" s="135" t="str">
        <f>IF(COUNTIF(AB6:AB59,"검토")&gt;0,"@@","OK")</f>
        <v>OK</v>
      </c>
      <c r="AE3" s="135" t="str">
        <f>IF(AE6='2추일입'!AC6,"OK","@@")</f>
        <v>OK</v>
      </c>
      <c r="AF3" s="137">
        <f>P6+Q6-AE6-AF6</f>
        <v>0</v>
      </c>
      <c r="AG3" s="135" t="str">
        <f>IF(COUNTIF(AG6:AG59,"검토")&gt;0,"@@","OK")</f>
        <v>OK</v>
      </c>
    </row>
    <row r="4" spans="1:42" s="194" customFormat="1" ht="30" customHeight="1">
      <c r="A4" s="335" t="s">
        <v>557</v>
      </c>
      <c r="B4" s="369" t="s">
        <v>410</v>
      </c>
      <c r="C4" s="371" t="s">
        <v>411</v>
      </c>
      <c r="D4" s="344" t="s">
        <v>412</v>
      </c>
      <c r="E4" s="343" t="s">
        <v>417</v>
      </c>
      <c r="F4" s="343" t="s">
        <v>548</v>
      </c>
      <c r="G4" s="341" t="s">
        <v>551</v>
      </c>
      <c r="H4" s="343" t="s">
        <v>552</v>
      </c>
      <c r="I4" s="339" t="s">
        <v>550</v>
      </c>
      <c r="J4" s="373" t="s">
        <v>594</v>
      </c>
      <c r="K4" s="375" t="s">
        <v>578</v>
      </c>
      <c r="L4" s="337" t="s">
        <v>595</v>
      </c>
      <c r="M4" s="348" t="s">
        <v>579</v>
      </c>
      <c r="N4" s="349"/>
      <c r="O4" s="350" t="s">
        <v>584</v>
      </c>
      <c r="P4" s="367" t="s">
        <v>580</v>
      </c>
      <c r="Q4" s="368"/>
      <c r="R4" s="358" t="s">
        <v>585</v>
      </c>
      <c r="S4" s="324" t="s">
        <v>416</v>
      </c>
      <c r="T4" s="365" t="s">
        <v>581</v>
      </c>
      <c r="U4" s="365" t="s">
        <v>582</v>
      </c>
      <c r="V4" s="364" t="s">
        <v>586</v>
      </c>
      <c r="W4" s="326" t="s">
        <v>419</v>
      </c>
      <c r="Y4" s="327" t="s">
        <v>420</v>
      </c>
      <c r="Z4" s="328" t="s">
        <v>421</v>
      </c>
      <c r="AA4" s="328"/>
      <c r="AB4" s="328"/>
      <c r="AD4" s="329" t="s">
        <v>420</v>
      </c>
      <c r="AE4" s="323" t="s">
        <v>425</v>
      </c>
      <c r="AF4" s="323"/>
      <c r="AG4" s="323"/>
      <c r="AI4" s="327" t="s">
        <v>426</v>
      </c>
      <c r="AK4" s="360" t="s">
        <v>438</v>
      </c>
      <c r="AL4" s="362" t="s">
        <v>439</v>
      </c>
      <c r="AN4" s="330" t="s">
        <v>427</v>
      </c>
      <c r="AP4" s="330" t="s">
        <v>428</v>
      </c>
    </row>
    <row r="5" spans="1:42" s="194" customFormat="1" ht="29.25" customHeight="1">
      <c r="A5" s="336"/>
      <c r="B5" s="370"/>
      <c r="C5" s="372"/>
      <c r="D5" s="345"/>
      <c r="E5" s="340"/>
      <c r="F5" s="354"/>
      <c r="G5" s="342"/>
      <c r="H5" s="354"/>
      <c r="I5" s="340"/>
      <c r="J5" s="374"/>
      <c r="K5" s="376"/>
      <c r="L5" s="338"/>
      <c r="M5" s="237" t="s">
        <v>414</v>
      </c>
      <c r="N5" s="237" t="s">
        <v>415</v>
      </c>
      <c r="O5" s="351"/>
      <c r="P5" s="277" t="s">
        <v>414</v>
      </c>
      <c r="Q5" s="278" t="s">
        <v>415</v>
      </c>
      <c r="R5" s="359"/>
      <c r="S5" s="325"/>
      <c r="T5" s="366"/>
      <c r="U5" s="366"/>
      <c r="V5" s="324"/>
      <c r="W5" s="327"/>
      <c r="Y5" s="327"/>
      <c r="Z5" s="204" t="s">
        <v>422</v>
      </c>
      <c r="AA5" s="204" t="s">
        <v>423</v>
      </c>
      <c r="AB5" s="204" t="s">
        <v>424</v>
      </c>
      <c r="AD5" s="329"/>
      <c r="AE5" s="195" t="s">
        <v>422</v>
      </c>
      <c r="AF5" s="195" t="s">
        <v>423</v>
      </c>
      <c r="AG5" s="195" t="s">
        <v>424</v>
      </c>
      <c r="AI5" s="327"/>
      <c r="AK5" s="361"/>
      <c r="AL5" s="363"/>
      <c r="AN5" s="329"/>
      <c r="AP5" s="329"/>
    </row>
    <row r="6" spans="1:42" ht="50.1" customHeight="1">
      <c r="A6" s="213"/>
      <c r="B6" s="214" t="s">
        <v>433</v>
      </c>
      <c r="C6" s="215"/>
      <c r="D6" s="215"/>
      <c r="E6" s="281"/>
      <c r="F6" s="282"/>
      <c r="G6" s="213"/>
      <c r="H6" s="281"/>
      <c r="I6" s="216" t="s">
        <v>583</v>
      </c>
      <c r="J6" s="217">
        <f t="shared" ref="J6:R6" si="1">SUBTOTAL(9,J7:J59)</f>
        <v>50000</v>
      </c>
      <c r="K6" s="217">
        <f t="shared" si="1"/>
        <v>60000</v>
      </c>
      <c r="L6" s="217">
        <f t="shared" si="1"/>
        <v>-10000</v>
      </c>
      <c r="M6" s="217">
        <f t="shared" si="1"/>
        <v>0</v>
      </c>
      <c r="N6" s="217">
        <f t="shared" si="1"/>
        <v>11510000</v>
      </c>
      <c r="O6" s="218">
        <f t="shared" si="1"/>
        <v>11560000</v>
      </c>
      <c r="P6" s="275">
        <f t="shared" si="1"/>
        <v>0</v>
      </c>
      <c r="Q6" s="191">
        <f t="shared" si="1"/>
        <v>0</v>
      </c>
      <c r="R6" s="276">
        <f t="shared" si="1"/>
        <v>50000</v>
      </c>
      <c r="S6" s="219"/>
      <c r="T6" s="268"/>
      <c r="U6" s="268"/>
      <c r="V6" s="220"/>
      <c r="W6" s="139"/>
      <c r="Y6" s="159"/>
      <c r="Z6" s="140">
        <f>SUBTOTAL(9,Z7:Z59)</f>
        <v>0</v>
      </c>
      <c r="AA6" s="140">
        <f>SUBTOTAL(9,AA7:AA59)</f>
        <v>11510000</v>
      </c>
      <c r="AB6" s="153" t="str">
        <f>IF(SUM($M6:$N6)=SUM($Z6:$AA6),"OK","검토")</f>
        <v>OK</v>
      </c>
      <c r="AD6" s="139"/>
      <c r="AE6" s="140">
        <f>SUBTOTAL(9,AE7:AE59)</f>
        <v>0</v>
      </c>
      <c r="AF6" s="140">
        <f>SUBTOTAL(9,AF7:AF59)</f>
        <v>0</v>
      </c>
      <c r="AG6" s="153" t="str">
        <f>IF(SUM(P6:Q6)=SUM(AE6:AF6),"OK","검토")</f>
        <v>OK</v>
      </c>
      <c r="AI6" s="139"/>
      <c r="AK6" s="160"/>
      <c r="AL6" s="161"/>
      <c r="AN6" s="139"/>
      <c r="AP6" s="139"/>
    </row>
    <row r="7" spans="1:42" ht="60" customHeight="1">
      <c r="A7" s="187"/>
      <c r="B7" s="162" t="s">
        <v>435</v>
      </c>
      <c r="C7" s="163"/>
      <c r="D7" s="164"/>
      <c r="E7" s="163"/>
      <c r="F7" s="171"/>
      <c r="G7" s="164"/>
      <c r="H7" s="163"/>
      <c r="I7" s="170"/>
      <c r="J7" s="248">
        <f t="shared" ref="J7:R7" si="2">SUBTOTAL(9,J8:J29)</f>
        <v>50000</v>
      </c>
      <c r="K7" s="248">
        <f t="shared" si="2"/>
        <v>60000</v>
      </c>
      <c r="L7" s="172">
        <f t="shared" si="2"/>
        <v>-10000</v>
      </c>
      <c r="M7" s="172">
        <f t="shared" si="2"/>
        <v>0</v>
      </c>
      <c r="N7" s="172">
        <f t="shared" si="2"/>
        <v>11510000</v>
      </c>
      <c r="O7" s="247">
        <f t="shared" si="2"/>
        <v>11560000</v>
      </c>
      <c r="P7" s="262">
        <f t="shared" si="2"/>
        <v>0</v>
      </c>
      <c r="Q7" s="172">
        <f t="shared" si="2"/>
        <v>0</v>
      </c>
      <c r="R7" s="263">
        <f t="shared" si="2"/>
        <v>50000</v>
      </c>
      <c r="S7" s="165"/>
      <c r="T7" s="269"/>
      <c r="U7" s="269"/>
      <c r="V7" s="166"/>
      <c r="W7" s="153"/>
      <c r="Y7" s="167"/>
      <c r="Z7" s="148"/>
      <c r="AA7" s="148"/>
      <c r="AB7" s="153"/>
      <c r="AD7" s="153"/>
      <c r="AE7" s="148"/>
      <c r="AF7" s="148"/>
      <c r="AG7" s="153"/>
      <c r="AI7" s="168"/>
      <c r="AK7" s="160"/>
      <c r="AL7" s="152"/>
      <c r="AN7" s="153"/>
      <c r="AP7" s="153"/>
    </row>
    <row r="8" spans="1:42" ht="60" customHeight="1">
      <c r="A8" s="188">
        <f>COUNTA($C$7:C8)-COUNTBLANK($C$7:C8)+8</f>
        <v>8</v>
      </c>
      <c r="B8" s="280" t="s">
        <v>598</v>
      </c>
      <c r="C8" s="279" t="s">
        <v>600</v>
      </c>
      <c r="D8" s="298" t="s">
        <v>599</v>
      </c>
      <c r="E8" s="242" t="s">
        <v>601</v>
      </c>
      <c r="F8" s="242" t="s">
        <v>602</v>
      </c>
      <c r="G8" s="299"/>
      <c r="H8" s="242"/>
      <c r="I8" s="300" t="s">
        <v>603</v>
      </c>
      <c r="J8" s="243"/>
      <c r="K8" s="243"/>
      <c r="L8" s="235">
        <f>J8-K8</f>
        <v>0</v>
      </c>
      <c r="M8" s="148"/>
      <c r="N8" s="149">
        <v>10000000</v>
      </c>
      <c r="O8" s="150">
        <f>J8+M8+N8</f>
        <v>10000000</v>
      </c>
      <c r="P8" s="265"/>
      <c r="Q8" s="148"/>
      <c r="R8" s="272">
        <f>J8+P8+Q8</f>
        <v>0</v>
      </c>
      <c r="S8" s="152" t="str">
        <f t="shared" ref="S8:S29" si="3">IF(AND((O8=0),(R8&gt;0)),"O",IF(AND((M8&lt;0),(O8-R8&lt;0)),"O","X"))</f>
        <v>X</v>
      </c>
      <c r="T8" s="310"/>
      <c r="U8" s="241" t="s">
        <v>607</v>
      </c>
      <c r="V8" s="175"/>
      <c r="W8" s="153"/>
      <c r="Y8" s="167"/>
      <c r="Z8" s="148">
        <v>0</v>
      </c>
      <c r="AA8" s="148">
        <f t="shared" ref="AA8:AA29" si="4">IF($Y8="도비",SUM($M8:$N8),IF($W8="국도비","직접입력",SUM($M8:$N8)-$Z8))</f>
        <v>10000000</v>
      </c>
      <c r="AB8" s="153" t="str">
        <f t="shared" ref="AB8:AB29" si="5">IF(SUM($M8:$N8)=SUM($Z8:$AA8),"OK","검토")</f>
        <v>OK</v>
      </c>
      <c r="AD8" s="153"/>
      <c r="AE8" s="148">
        <f t="shared" ref="AE8:AE29" si="6">IF($Y8&lt;&gt;"도비",IF($W8="국도비","직접입력",SUM($P8:$Q8)),)</f>
        <v>0</v>
      </c>
      <c r="AF8" s="148">
        <f t="shared" ref="AF8:AF29" si="7">IF($Y8="도비",SUM(P8:Q8),IF($W8="국도비","직접입력",SUM(P8:Q8)-AE8))</f>
        <v>0</v>
      </c>
      <c r="AG8" s="153" t="str">
        <f t="shared" ref="AG8:AG29" si="8">IF(SUM(P8:Q8)=SUM(AE8:AF8),"OK","검토")</f>
        <v>OK</v>
      </c>
      <c r="AI8" s="168"/>
      <c r="AK8" s="160" t="str">
        <f t="shared" ref="AK8:AK29" si="9">IF(AI8="","",COUNTIF($AI$7:$AI$59,AI8))</f>
        <v/>
      </c>
      <c r="AL8" s="152" t="str">
        <f t="shared" ref="AL8:AL54" si="10">IF(Y8="","",IF(AND(Y8="도비",AI8="세입없음"),"OK",IF(AND(Y8&lt;&gt;"도비",AI8&lt;&gt;""),"OK","@@")))</f>
        <v/>
      </c>
      <c r="AN8" s="153">
        <f t="array" ref="AN8">IF(D8="","",INDEX(구분표!$I$2:$I$311, MATCH(1,(구분표!$E$2:$E$311='2추일출'!C8)*(구분표!$F$2:$F$311='2추일출'!D8)*(구분표!$G$2:$G$311='2추일출'!B8),0)))</f>
        <v>10510</v>
      </c>
      <c r="AP8" s="153"/>
    </row>
    <row r="9" spans="1:42" ht="60" customHeight="1">
      <c r="A9" s="188">
        <f>COUNTA($C$7:C9)-COUNTBLANK($C$7:C9)+8</f>
        <v>9</v>
      </c>
      <c r="B9" s="280" t="s">
        <v>598</v>
      </c>
      <c r="C9" s="279" t="s">
        <v>604</v>
      </c>
      <c r="D9" s="298" t="s">
        <v>605</v>
      </c>
      <c r="E9" s="242" t="s">
        <v>601</v>
      </c>
      <c r="F9" s="242" t="s">
        <v>602</v>
      </c>
      <c r="G9" s="299"/>
      <c r="H9" s="242"/>
      <c r="I9" s="300" t="s">
        <v>606</v>
      </c>
      <c r="J9" s="243"/>
      <c r="K9" s="243"/>
      <c r="L9" s="235">
        <f t="shared" ref="L9:L59" si="11">J9-K9</f>
        <v>0</v>
      </c>
      <c r="M9" s="148"/>
      <c r="N9" s="149">
        <v>1500000</v>
      </c>
      <c r="O9" s="150">
        <f t="shared" ref="O9:O59" si="12">J9+M9+N9</f>
        <v>1500000</v>
      </c>
      <c r="P9" s="264"/>
      <c r="Q9" s="197"/>
      <c r="R9" s="272">
        <f>J9+P9+Q9</f>
        <v>0</v>
      </c>
      <c r="S9" s="152" t="str">
        <f t="shared" si="3"/>
        <v>X</v>
      </c>
      <c r="T9" s="215"/>
      <c r="U9" s="241" t="s">
        <v>608</v>
      </c>
      <c r="V9" s="182"/>
      <c r="W9" s="153"/>
      <c r="Y9" s="167"/>
      <c r="Z9" s="148">
        <v>0</v>
      </c>
      <c r="AA9" s="148">
        <v>1500000</v>
      </c>
      <c r="AB9" s="153" t="str">
        <f t="shared" si="5"/>
        <v>OK</v>
      </c>
      <c r="AD9" s="153"/>
      <c r="AE9" s="148">
        <f t="shared" si="6"/>
        <v>0</v>
      </c>
      <c r="AF9" s="148">
        <f t="shared" si="7"/>
        <v>0</v>
      </c>
      <c r="AG9" s="153" t="str">
        <f t="shared" si="8"/>
        <v>OK</v>
      </c>
      <c r="AI9" s="168"/>
      <c r="AK9" s="160" t="str">
        <f t="shared" si="9"/>
        <v/>
      </c>
      <c r="AL9" s="152" t="str">
        <f t="shared" si="10"/>
        <v/>
      </c>
      <c r="AN9" s="153">
        <f t="array" ref="AN9">IF(D9="","",INDEX(구분표!$I$2:$I$311, MATCH(1,(구분표!$E$2:$E$311='2추일출'!C9)*(구분표!$F$2:$F$311='2추일출'!D9)*(구분표!$G$2:$G$311='2추일출'!B9),0)))</f>
        <v>20404</v>
      </c>
      <c r="AP9" s="153"/>
    </row>
    <row r="10" spans="1:42" ht="60" customHeight="1">
      <c r="A10" s="289">
        <f>COUNTA($C$7:C10)-COUNTBLANK($C$7:C10)+8</f>
        <v>10</v>
      </c>
      <c r="B10" s="280" t="s">
        <v>598</v>
      </c>
      <c r="C10" s="279" t="s">
        <v>609</v>
      </c>
      <c r="D10" s="298" t="s">
        <v>610</v>
      </c>
      <c r="E10" s="242" t="s">
        <v>611</v>
      </c>
      <c r="F10" s="242" t="s">
        <v>612</v>
      </c>
      <c r="G10" s="299">
        <v>670</v>
      </c>
      <c r="H10" s="242">
        <v>30</v>
      </c>
      <c r="I10" s="300" t="s">
        <v>613</v>
      </c>
      <c r="J10" s="243">
        <v>50000</v>
      </c>
      <c r="K10" s="243">
        <v>60000</v>
      </c>
      <c r="L10" s="235">
        <f t="shared" si="11"/>
        <v>-10000</v>
      </c>
      <c r="M10" s="148"/>
      <c r="N10" s="149">
        <v>10000</v>
      </c>
      <c r="O10" s="150">
        <f t="shared" si="12"/>
        <v>60000</v>
      </c>
      <c r="P10" s="264"/>
      <c r="Q10" s="197"/>
      <c r="R10" s="272">
        <f>J10+P10+Q10</f>
        <v>50000</v>
      </c>
      <c r="S10" s="152" t="str">
        <f t="shared" si="3"/>
        <v>X</v>
      </c>
      <c r="T10" s="244"/>
      <c r="U10" s="241" t="s">
        <v>618</v>
      </c>
      <c r="V10" s="182"/>
      <c r="W10" s="153"/>
      <c r="Y10" s="167"/>
      <c r="Z10" s="148">
        <v>0</v>
      </c>
      <c r="AA10" s="148">
        <v>10000</v>
      </c>
      <c r="AB10" s="153" t="str">
        <f t="shared" si="5"/>
        <v>OK</v>
      </c>
      <c r="AD10" s="153"/>
      <c r="AE10" s="148">
        <f t="shared" si="6"/>
        <v>0</v>
      </c>
      <c r="AF10" s="148">
        <f t="shared" si="7"/>
        <v>0</v>
      </c>
      <c r="AG10" s="153" t="str">
        <f t="shared" si="8"/>
        <v>OK</v>
      </c>
      <c r="AI10" s="168"/>
      <c r="AK10" s="160" t="str">
        <f t="shared" si="9"/>
        <v/>
      </c>
      <c r="AL10" s="152" t="str">
        <f t="shared" si="10"/>
        <v/>
      </c>
      <c r="AN10" s="153">
        <f t="array" ref="AN10">IF(D10="","",INDEX(구분표!$I$2:$I$311, MATCH(1,(구분표!$E$2:$E$311='2추일출'!C10)*(구분표!$F$2:$F$311='2추일출'!D10)*(구분표!$G$2:$G$311='2추일출'!B10),0)))</f>
        <v>50601</v>
      </c>
      <c r="AP10" s="153"/>
    </row>
    <row r="11" spans="1:42" ht="60" customHeight="1">
      <c r="A11" s="188">
        <f>COUNTA($C$7:C11)-COUNTBLANK($C$7:C11)+8</f>
        <v>10</v>
      </c>
      <c r="B11" s="280" t="str">
        <f t="shared" ref="B11:B29" si="13">IF(C11="","",MID($B$7,2,7))</f>
        <v/>
      </c>
      <c r="C11" s="279" t="str">
        <f>IF(D11="","",VLOOKUP(D11,구분표!$A$3:$C$215,3,))</f>
        <v/>
      </c>
      <c r="D11" s="298"/>
      <c r="E11" s="242"/>
      <c r="F11" s="242"/>
      <c r="G11" s="299"/>
      <c r="H11" s="242"/>
      <c r="I11" s="300"/>
      <c r="J11" s="243"/>
      <c r="K11" s="243"/>
      <c r="L11" s="235">
        <f t="shared" si="11"/>
        <v>0</v>
      </c>
      <c r="M11" s="148"/>
      <c r="N11" s="149"/>
      <c r="O11" s="150">
        <f t="shared" si="12"/>
        <v>0</v>
      </c>
      <c r="P11" s="264"/>
      <c r="Q11" s="197"/>
      <c r="R11" s="272">
        <f t="shared" ref="R11:R59" si="14">J11+P11+Q11</f>
        <v>0</v>
      </c>
      <c r="S11" s="152" t="str">
        <f t="shared" si="3"/>
        <v>X</v>
      </c>
      <c r="T11" s="244"/>
      <c r="U11" s="241"/>
      <c r="V11" s="182"/>
      <c r="W11" s="153"/>
      <c r="Y11" s="167"/>
      <c r="Z11" s="148">
        <f t="shared" ref="Z11:Z29" si="15">IF($Y11&lt;&gt;"도비",IF($W11="국도비","직접입력",SUM($M11:$N11)),)</f>
        <v>0</v>
      </c>
      <c r="AA11" s="148">
        <f t="shared" si="4"/>
        <v>0</v>
      </c>
      <c r="AB11" s="153" t="str">
        <f t="shared" si="5"/>
        <v>OK</v>
      </c>
      <c r="AD11" s="153"/>
      <c r="AE11" s="148">
        <f t="shared" si="6"/>
        <v>0</v>
      </c>
      <c r="AF11" s="148">
        <f t="shared" si="7"/>
        <v>0</v>
      </c>
      <c r="AG11" s="153" t="str">
        <f t="shared" si="8"/>
        <v>OK</v>
      </c>
      <c r="AI11" s="168"/>
      <c r="AK11" s="160" t="str">
        <f t="shared" si="9"/>
        <v/>
      </c>
      <c r="AL11" s="152" t="str">
        <f t="shared" si="10"/>
        <v/>
      </c>
      <c r="AN11" s="153" t="str">
        <f t="array" ref="AN11">IF(D11="","",INDEX(구분표!$I$2:$I$311, MATCH(1,(구분표!$E$2:$E$311='2추일출'!C11)*(구분표!$F$2:$F$311='2추일출'!D11)*(구분표!$G$2:$G$311='2추일출'!B11),0)))</f>
        <v/>
      </c>
      <c r="AP11" s="153"/>
    </row>
    <row r="12" spans="1:42" ht="60" customHeight="1">
      <c r="A12" s="188">
        <f>COUNTA($C$7:C12)-COUNTBLANK($C$7:C12)+8</f>
        <v>10</v>
      </c>
      <c r="B12" s="280" t="str">
        <f t="shared" si="13"/>
        <v/>
      </c>
      <c r="C12" s="279" t="str">
        <f>IF(D12="","",VLOOKUP(D12,구분표!$A$3:$C$215,3,))</f>
        <v/>
      </c>
      <c r="D12" s="298"/>
      <c r="E12" s="242"/>
      <c r="F12" s="242"/>
      <c r="G12" s="299"/>
      <c r="H12" s="242"/>
      <c r="I12" s="300"/>
      <c r="J12" s="243"/>
      <c r="K12" s="243"/>
      <c r="L12" s="235">
        <f t="shared" si="11"/>
        <v>0</v>
      </c>
      <c r="M12" s="148"/>
      <c r="N12" s="149"/>
      <c r="O12" s="150">
        <f t="shared" si="12"/>
        <v>0</v>
      </c>
      <c r="P12" s="265"/>
      <c r="Q12" s="148"/>
      <c r="R12" s="272">
        <f t="shared" si="14"/>
        <v>0</v>
      </c>
      <c r="S12" s="152" t="str">
        <f t="shared" si="3"/>
        <v>X</v>
      </c>
      <c r="T12" s="244"/>
      <c r="U12" s="241"/>
      <c r="V12" s="182"/>
      <c r="W12" s="153"/>
      <c r="Y12" s="167"/>
      <c r="Z12" s="148">
        <f t="shared" si="15"/>
        <v>0</v>
      </c>
      <c r="AA12" s="148">
        <f t="shared" si="4"/>
        <v>0</v>
      </c>
      <c r="AB12" s="153" t="str">
        <f t="shared" si="5"/>
        <v>OK</v>
      </c>
      <c r="AD12" s="153"/>
      <c r="AE12" s="148">
        <f t="shared" si="6"/>
        <v>0</v>
      </c>
      <c r="AF12" s="148">
        <f t="shared" si="7"/>
        <v>0</v>
      </c>
      <c r="AG12" s="153" t="str">
        <f t="shared" si="8"/>
        <v>OK</v>
      </c>
      <c r="AI12" s="168"/>
      <c r="AK12" s="160" t="str">
        <f t="shared" si="9"/>
        <v/>
      </c>
      <c r="AL12" s="152" t="str">
        <f t="shared" si="10"/>
        <v/>
      </c>
      <c r="AN12" s="153" t="str">
        <f t="array" ref="AN12">IF(D12="","",INDEX(구분표!$I$2:$I$311, MATCH(1,(구분표!$E$2:$E$311='2추일출'!C12)*(구분표!$F$2:$F$311='2추일출'!D12)*(구분표!$G$2:$G$311='2추일출'!B12),0)))</f>
        <v/>
      </c>
      <c r="AP12" s="153"/>
    </row>
    <row r="13" spans="1:42" ht="60" customHeight="1">
      <c r="A13" s="188">
        <f>COUNTA($C$7:C13)-COUNTBLANK($C$7:C13)+8</f>
        <v>10</v>
      </c>
      <c r="B13" s="280" t="str">
        <f t="shared" si="13"/>
        <v/>
      </c>
      <c r="C13" s="279" t="str">
        <f>IF(D13="","",VLOOKUP(D13,구분표!$A$3:$C$215,3,))</f>
        <v/>
      </c>
      <c r="D13" s="298"/>
      <c r="E13" s="242"/>
      <c r="F13" s="242"/>
      <c r="G13" s="299"/>
      <c r="H13" s="242"/>
      <c r="I13" s="300"/>
      <c r="J13" s="243"/>
      <c r="K13" s="243"/>
      <c r="L13" s="235">
        <f t="shared" si="11"/>
        <v>0</v>
      </c>
      <c r="M13" s="148"/>
      <c r="N13" s="149"/>
      <c r="O13" s="150">
        <f t="shared" si="12"/>
        <v>0</v>
      </c>
      <c r="P13" s="264"/>
      <c r="Q13" s="197"/>
      <c r="R13" s="272">
        <f t="shared" si="14"/>
        <v>0</v>
      </c>
      <c r="S13" s="152" t="str">
        <f t="shared" si="3"/>
        <v>X</v>
      </c>
      <c r="T13" s="244"/>
      <c r="U13" s="241"/>
      <c r="V13" s="182"/>
      <c r="W13" s="153"/>
      <c r="Y13" s="167"/>
      <c r="Z13" s="148">
        <f t="shared" si="15"/>
        <v>0</v>
      </c>
      <c r="AA13" s="148">
        <f t="shared" si="4"/>
        <v>0</v>
      </c>
      <c r="AB13" s="153" t="str">
        <f t="shared" si="5"/>
        <v>OK</v>
      </c>
      <c r="AD13" s="153"/>
      <c r="AE13" s="148">
        <f t="shared" si="6"/>
        <v>0</v>
      </c>
      <c r="AF13" s="148">
        <f t="shared" si="7"/>
        <v>0</v>
      </c>
      <c r="AG13" s="153" t="str">
        <f t="shared" si="8"/>
        <v>OK</v>
      </c>
      <c r="AI13" s="168"/>
      <c r="AK13" s="160" t="str">
        <f t="shared" si="9"/>
        <v/>
      </c>
      <c r="AL13" s="152" t="str">
        <f t="shared" si="10"/>
        <v/>
      </c>
      <c r="AN13" s="153" t="str">
        <f t="array" ref="AN13">IF(D13="","",INDEX(구분표!$I$2:$I$311, MATCH(1,(구분표!$E$2:$E$311='2추일출'!C13)*(구분표!$F$2:$F$311='2추일출'!D13)*(구분표!$G$2:$G$311='2추일출'!B13),0)))</f>
        <v/>
      </c>
      <c r="AP13" s="153"/>
    </row>
    <row r="14" spans="1:42" ht="60" customHeight="1">
      <c r="A14" s="289">
        <f>COUNTA($C$7:C14)-COUNTBLANK($C$7:C14)+8</f>
        <v>10</v>
      </c>
      <c r="B14" s="280" t="str">
        <f t="shared" si="13"/>
        <v/>
      </c>
      <c r="C14" s="279" t="str">
        <f>IF(D14="","",VLOOKUP(D14,구분표!$A$3:$C$215,3,))</f>
        <v/>
      </c>
      <c r="D14" s="298"/>
      <c r="E14" s="242"/>
      <c r="F14" s="242"/>
      <c r="G14" s="299"/>
      <c r="H14" s="242"/>
      <c r="I14" s="300"/>
      <c r="J14" s="243"/>
      <c r="K14" s="243"/>
      <c r="L14" s="235">
        <f t="shared" si="11"/>
        <v>0</v>
      </c>
      <c r="M14" s="148"/>
      <c r="N14" s="149"/>
      <c r="O14" s="150">
        <f t="shared" si="12"/>
        <v>0</v>
      </c>
      <c r="P14" s="265"/>
      <c r="Q14" s="148"/>
      <c r="R14" s="272">
        <f t="shared" si="14"/>
        <v>0</v>
      </c>
      <c r="S14" s="152" t="str">
        <f t="shared" si="3"/>
        <v>X</v>
      </c>
      <c r="T14" s="244"/>
      <c r="U14" s="241"/>
      <c r="V14" s="182"/>
      <c r="W14" s="153"/>
      <c r="Y14" s="167"/>
      <c r="Z14" s="148">
        <f t="shared" si="15"/>
        <v>0</v>
      </c>
      <c r="AA14" s="148">
        <f t="shared" si="4"/>
        <v>0</v>
      </c>
      <c r="AB14" s="153" t="str">
        <f t="shared" si="5"/>
        <v>OK</v>
      </c>
      <c r="AD14" s="153"/>
      <c r="AE14" s="148">
        <f t="shared" si="6"/>
        <v>0</v>
      </c>
      <c r="AF14" s="148">
        <f t="shared" si="7"/>
        <v>0</v>
      </c>
      <c r="AG14" s="153" t="str">
        <f t="shared" si="8"/>
        <v>OK</v>
      </c>
      <c r="AI14" s="168"/>
      <c r="AK14" s="160" t="str">
        <f t="shared" si="9"/>
        <v/>
      </c>
      <c r="AL14" s="152" t="str">
        <f t="shared" si="10"/>
        <v/>
      </c>
      <c r="AN14" s="153" t="str">
        <f t="array" ref="AN14">IF(D14="","",INDEX(구분표!$I$2:$I$311, MATCH(1,(구분표!$E$2:$E$311='2추일출'!C14)*(구분표!$F$2:$F$311='2추일출'!D14)*(구분표!$G$2:$G$311='2추일출'!B14),0)))</f>
        <v/>
      </c>
      <c r="AP14" s="153"/>
    </row>
    <row r="15" spans="1:42" ht="60" customHeight="1">
      <c r="A15" s="188">
        <f>COUNTA($C$7:C15)-COUNTBLANK($C$7:C15)+8</f>
        <v>10</v>
      </c>
      <c r="B15" s="280" t="str">
        <f t="shared" si="13"/>
        <v/>
      </c>
      <c r="C15" s="279" t="str">
        <f>IF(D15="","",VLOOKUP(D15,구분표!$A$3:$C$215,3,))</f>
        <v/>
      </c>
      <c r="D15" s="298"/>
      <c r="E15" s="242"/>
      <c r="F15" s="242"/>
      <c r="G15" s="299"/>
      <c r="H15" s="242"/>
      <c r="I15" s="300"/>
      <c r="J15" s="243"/>
      <c r="K15" s="243"/>
      <c r="L15" s="235">
        <f t="shared" si="11"/>
        <v>0</v>
      </c>
      <c r="M15" s="148"/>
      <c r="N15" s="149"/>
      <c r="O15" s="150">
        <f t="shared" si="12"/>
        <v>0</v>
      </c>
      <c r="P15" s="265"/>
      <c r="Q15" s="148"/>
      <c r="R15" s="272">
        <f t="shared" si="14"/>
        <v>0</v>
      </c>
      <c r="S15" s="152" t="str">
        <f t="shared" si="3"/>
        <v>X</v>
      </c>
      <c r="T15" s="244"/>
      <c r="U15" s="241"/>
      <c r="V15" s="175"/>
      <c r="W15" s="153"/>
      <c r="Y15" s="167"/>
      <c r="Z15" s="148">
        <f t="shared" si="15"/>
        <v>0</v>
      </c>
      <c r="AA15" s="148">
        <f t="shared" si="4"/>
        <v>0</v>
      </c>
      <c r="AB15" s="153" t="str">
        <f t="shared" si="5"/>
        <v>OK</v>
      </c>
      <c r="AD15" s="153"/>
      <c r="AE15" s="148">
        <f t="shared" si="6"/>
        <v>0</v>
      </c>
      <c r="AF15" s="148">
        <f t="shared" si="7"/>
        <v>0</v>
      </c>
      <c r="AG15" s="153" t="str">
        <f t="shared" si="8"/>
        <v>OK</v>
      </c>
      <c r="AI15" s="168"/>
      <c r="AK15" s="160" t="str">
        <f t="shared" si="9"/>
        <v/>
      </c>
      <c r="AL15" s="152" t="str">
        <f t="shared" si="10"/>
        <v/>
      </c>
      <c r="AN15" s="153" t="str">
        <f t="array" ref="AN15">IF(D15="","",INDEX(구분표!$I$2:$I$311, MATCH(1,(구분표!$E$2:$E$311='2추일출'!C15)*(구분표!$F$2:$F$311='2추일출'!D15)*(구분표!$G$2:$G$311='2추일출'!B15),0)))</f>
        <v/>
      </c>
      <c r="AP15" s="153"/>
    </row>
    <row r="16" spans="1:42" ht="60" customHeight="1">
      <c r="A16" s="289">
        <f>COUNTA($C$7:C16)-COUNTBLANK($C$7:C16)+8</f>
        <v>10</v>
      </c>
      <c r="B16" s="280" t="str">
        <f t="shared" si="13"/>
        <v/>
      </c>
      <c r="C16" s="279" t="str">
        <f>IF(D16="","",VLOOKUP(D16,구분표!$A$3:$C$215,3,))</f>
        <v/>
      </c>
      <c r="D16" s="298"/>
      <c r="E16" s="242"/>
      <c r="F16" s="242"/>
      <c r="G16" s="299"/>
      <c r="H16" s="242"/>
      <c r="I16" s="300"/>
      <c r="J16" s="243"/>
      <c r="K16" s="243"/>
      <c r="L16" s="235">
        <f t="shared" ref="L16:L24" si="16">J16-K16</f>
        <v>0</v>
      </c>
      <c r="M16" s="148"/>
      <c r="N16" s="149"/>
      <c r="O16" s="150">
        <f t="shared" si="12"/>
        <v>0</v>
      </c>
      <c r="P16" s="265"/>
      <c r="Q16" s="148"/>
      <c r="R16" s="272">
        <f t="shared" si="14"/>
        <v>0</v>
      </c>
      <c r="S16" s="152" t="str">
        <f t="shared" si="3"/>
        <v>X</v>
      </c>
      <c r="T16" s="244"/>
      <c r="U16" s="241"/>
      <c r="V16" s="182"/>
      <c r="W16" s="153"/>
      <c r="Y16" s="167"/>
      <c r="Z16" s="148">
        <f t="shared" si="15"/>
        <v>0</v>
      </c>
      <c r="AA16" s="148">
        <f t="shared" si="4"/>
        <v>0</v>
      </c>
      <c r="AB16" s="153" t="str">
        <f t="shared" si="5"/>
        <v>OK</v>
      </c>
      <c r="AD16" s="153"/>
      <c r="AE16" s="148">
        <f t="shared" si="6"/>
        <v>0</v>
      </c>
      <c r="AF16" s="148">
        <f t="shared" si="7"/>
        <v>0</v>
      </c>
      <c r="AG16" s="153" t="str">
        <f t="shared" si="8"/>
        <v>OK</v>
      </c>
      <c r="AI16" s="168"/>
      <c r="AK16" s="238" t="str">
        <f t="shared" si="9"/>
        <v/>
      </c>
      <c r="AL16" s="152" t="str">
        <f t="shared" ref="AL16:AL24" si="17">IF(Y16="","",IF(AND(Y16="도비",AI16="세입없음"),"OK",IF(AND(Y16&lt;&gt;"도비",AI16&lt;&gt;""),"OK","@@")))</f>
        <v/>
      </c>
      <c r="AN16" s="153" t="str">
        <f t="array" ref="AN16">IF(D16="","",INDEX(구분표!$I$2:$I$311, MATCH(1,(구분표!$E$2:$E$311='2추일출'!C16)*(구분표!$F$2:$F$311='2추일출'!D16)*(구분표!$G$2:$G$311='2추일출'!B16),0)))</f>
        <v/>
      </c>
      <c r="AP16" s="153"/>
    </row>
    <row r="17" spans="1:42" ht="60" customHeight="1">
      <c r="A17" s="188">
        <f>COUNTA($C$7:C17)-COUNTBLANK($C$7:C17)+8</f>
        <v>10</v>
      </c>
      <c r="B17" s="280" t="str">
        <f t="shared" si="13"/>
        <v/>
      </c>
      <c r="C17" s="279" t="str">
        <f>IF(D17="","",VLOOKUP(D17,구분표!$A$3:$C$215,3,))</f>
        <v/>
      </c>
      <c r="D17" s="298"/>
      <c r="E17" s="242"/>
      <c r="F17" s="242"/>
      <c r="G17" s="299"/>
      <c r="H17" s="242"/>
      <c r="I17" s="300"/>
      <c r="J17" s="243"/>
      <c r="K17" s="243"/>
      <c r="L17" s="235">
        <f t="shared" si="16"/>
        <v>0</v>
      </c>
      <c r="M17" s="148"/>
      <c r="N17" s="149"/>
      <c r="O17" s="150">
        <f t="shared" si="12"/>
        <v>0</v>
      </c>
      <c r="P17" s="265"/>
      <c r="Q17" s="148"/>
      <c r="R17" s="272">
        <f t="shared" si="14"/>
        <v>0</v>
      </c>
      <c r="S17" s="152" t="str">
        <f t="shared" si="3"/>
        <v>X</v>
      </c>
      <c r="T17" s="244"/>
      <c r="U17" s="241"/>
      <c r="V17" s="182"/>
      <c r="W17" s="153"/>
      <c r="Y17" s="167"/>
      <c r="Z17" s="148">
        <f t="shared" si="15"/>
        <v>0</v>
      </c>
      <c r="AA17" s="148">
        <f t="shared" si="4"/>
        <v>0</v>
      </c>
      <c r="AB17" s="153" t="str">
        <f t="shared" si="5"/>
        <v>OK</v>
      </c>
      <c r="AD17" s="153"/>
      <c r="AE17" s="148">
        <f t="shared" si="6"/>
        <v>0</v>
      </c>
      <c r="AF17" s="148">
        <f t="shared" si="7"/>
        <v>0</v>
      </c>
      <c r="AG17" s="153" t="str">
        <f t="shared" si="8"/>
        <v>OK</v>
      </c>
      <c r="AI17" s="168"/>
      <c r="AK17" s="238" t="str">
        <f t="shared" si="9"/>
        <v/>
      </c>
      <c r="AL17" s="152" t="str">
        <f t="shared" si="17"/>
        <v/>
      </c>
      <c r="AN17" s="153" t="str">
        <f t="array" ref="AN17">IF(D17="","",INDEX(구분표!$I$2:$I$311, MATCH(1,(구분표!$E$2:$E$311='2추일출'!C17)*(구분표!$F$2:$F$311='2추일출'!D17)*(구분표!$G$2:$G$311='2추일출'!B17),0)))</f>
        <v/>
      </c>
      <c r="AP17" s="153"/>
    </row>
    <row r="18" spans="1:42" ht="60" customHeight="1">
      <c r="A18" s="188">
        <f>COUNTA($C$7:C18)-COUNTBLANK($C$7:C18)+8</f>
        <v>10</v>
      </c>
      <c r="B18" s="280" t="str">
        <f t="shared" si="13"/>
        <v/>
      </c>
      <c r="C18" s="279" t="str">
        <f>IF(D18="","",VLOOKUP(D18,구분표!$A$3:$C$215,3,))</f>
        <v/>
      </c>
      <c r="D18" s="298"/>
      <c r="E18" s="242"/>
      <c r="F18" s="242"/>
      <c r="G18" s="299"/>
      <c r="H18" s="242"/>
      <c r="I18" s="300"/>
      <c r="J18" s="243"/>
      <c r="K18" s="243"/>
      <c r="L18" s="235">
        <f t="shared" si="16"/>
        <v>0</v>
      </c>
      <c r="M18" s="148"/>
      <c r="N18" s="149"/>
      <c r="O18" s="150">
        <f t="shared" si="12"/>
        <v>0</v>
      </c>
      <c r="P18" s="265"/>
      <c r="Q18" s="148"/>
      <c r="R18" s="272">
        <f t="shared" si="14"/>
        <v>0</v>
      </c>
      <c r="S18" s="152" t="str">
        <f t="shared" si="3"/>
        <v>X</v>
      </c>
      <c r="T18" s="244"/>
      <c r="U18" s="241"/>
      <c r="V18" s="182"/>
      <c r="W18" s="153"/>
      <c r="Y18" s="167"/>
      <c r="Z18" s="148">
        <f t="shared" si="15"/>
        <v>0</v>
      </c>
      <c r="AA18" s="148">
        <f t="shared" si="4"/>
        <v>0</v>
      </c>
      <c r="AB18" s="153" t="str">
        <f t="shared" si="5"/>
        <v>OK</v>
      </c>
      <c r="AD18" s="153"/>
      <c r="AE18" s="148">
        <f t="shared" si="6"/>
        <v>0</v>
      </c>
      <c r="AF18" s="148">
        <f t="shared" si="7"/>
        <v>0</v>
      </c>
      <c r="AG18" s="153" t="str">
        <f t="shared" si="8"/>
        <v>OK</v>
      </c>
      <c r="AI18" s="168"/>
      <c r="AK18" s="238" t="str">
        <f t="shared" si="9"/>
        <v/>
      </c>
      <c r="AL18" s="152" t="str">
        <f t="shared" si="17"/>
        <v/>
      </c>
      <c r="AN18" s="153" t="str">
        <f t="array" ref="AN18">IF(D18="","",INDEX(구분표!$I$2:$I$311, MATCH(1,(구분표!$E$2:$E$311='2추일출'!C18)*(구분표!$F$2:$F$311='2추일출'!D18)*(구분표!$G$2:$G$311='2추일출'!B18),0)))</f>
        <v/>
      </c>
      <c r="AP18" s="153"/>
    </row>
    <row r="19" spans="1:42" ht="60" customHeight="1">
      <c r="A19" s="188">
        <f>COUNTA($C$7:C19)-COUNTBLANK($C$7:C19)+8</f>
        <v>10</v>
      </c>
      <c r="B19" s="280" t="str">
        <f t="shared" si="13"/>
        <v/>
      </c>
      <c r="C19" s="279" t="str">
        <f>IF(D19="","",VLOOKUP(D19,구분표!$A$3:$C$215,3,))</f>
        <v/>
      </c>
      <c r="D19" s="298"/>
      <c r="E19" s="242"/>
      <c r="F19" s="242"/>
      <c r="G19" s="299"/>
      <c r="H19" s="242"/>
      <c r="I19" s="300"/>
      <c r="J19" s="243"/>
      <c r="K19" s="243"/>
      <c r="L19" s="235">
        <f t="shared" si="16"/>
        <v>0</v>
      </c>
      <c r="M19" s="148"/>
      <c r="N19" s="149"/>
      <c r="O19" s="150">
        <f t="shared" si="12"/>
        <v>0</v>
      </c>
      <c r="P19" s="264"/>
      <c r="Q19" s="197"/>
      <c r="R19" s="272">
        <f t="shared" si="14"/>
        <v>0</v>
      </c>
      <c r="S19" s="152" t="str">
        <f t="shared" si="3"/>
        <v>X</v>
      </c>
      <c r="T19" s="244"/>
      <c r="U19" s="241"/>
      <c r="V19" s="182"/>
      <c r="W19" s="153"/>
      <c r="Y19" s="167"/>
      <c r="Z19" s="148">
        <f t="shared" si="15"/>
        <v>0</v>
      </c>
      <c r="AA19" s="148">
        <f t="shared" si="4"/>
        <v>0</v>
      </c>
      <c r="AB19" s="153" t="str">
        <f t="shared" si="5"/>
        <v>OK</v>
      </c>
      <c r="AD19" s="153"/>
      <c r="AE19" s="148">
        <f t="shared" si="6"/>
        <v>0</v>
      </c>
      <c r="AF19" s="148">
        <f t="shared" si="7"/>
        <v>0</v>
      </c>
      <c r="AG19" s="153" t="str">
        <f t="shared" si="8"/>
        <v>OK</v>
      </c>
      <c r="AI19" s="168"/>
      <c r="AK19" s="238" t="str">
        <f t="shared" si="9"/>
        <v/>
      </c>
      <c r="AL19" s="152" t="str">
        <f t="shared" si="17"/>
        <v/>
      </c>
      <c r="AN19" s="153" t="str">
        <f t="array" ref="AN19">IF(D19="","",INDEX(구분표!$I$2:$I$311, MATCH(1,(구분표!$E$2:$E$311='2추일출'!C19)*(구분표!$F$2:$F$311='2추일출'!D19)*(구분표!$G$2:$G$311='2추일출'!B19),0)))</f>
        <v/>
      </c>
      <c r="AP19" s="153"/>
    </row>
    <row r="20" spans="1:42" ht="60" customHeight="1">
      <c r="A20" s="188">
        <f>COUNTA($C$7:C20)-COUNTBLANK($C$7:C20)+8</f>
        <v>10</v>
      </c>
      <c r="B20" s="280" t="str">
        <f t="shared" si="13"/>
        <v/>
      </c>
      <c r="C20" s="279" t="str">
        <f>IF(D20="","",VLOOKUP(D20,구분표!$A$3:$C$215,3,))</f>
        <v/>
      </c>
      <c r="D20" s="298"/>
      <c r="E20" s="242"/>
      <c r="F20" s="242"/>
      <c r="G20" s="299"/>
      <c r="H20" s="242"/>
      <c r="I20" s="300"/>
      <c r="J20" s="243"/>
      <c r="K20" s="243"/>
      <c r="L20" s="235">
        <f t="shared" si="16"/>
        <v>0</v>
      </c>
      <c r="M20" s="148"/>
      <c r="N20" s="149"/>
      <c r="O20" s="150">
        <f t="shared" si="12"/>
        <v>0</v>
      </c>
      <c r="P20" s="264"/>
      <c r="Q20" s="197"/>
      <c r="R20" s="272">
        <f t="shared" si="14"/>
        <v>0</v>
      </c>
      <c r="S20" s="152" t="str">
        <f t="shared" si="3"/>
        <v>X</v>
      </c>
      <c r="T20" s="244"/>
      <c r="U20" s="241"/>
      <c r="V20" s="182"/>
      <c r="W20" s="153"/>
      <c r="Y20" s="167"/>
      <c r="Z20" s="148">
        <f t="shared" si="15"/>
        <v>0</v>
      </c>
      <c r="AA20" s="148">
        <f t="shared" si="4"/>
        <v>0</v>
      </c>
      <c r="AB20" s="153" t="str">
        <f t="shared" si="5"/>
        <v>OK</v>
      </c>
      <c r="AD20" s="153"/>
      <c r="AE20" s="148">
        <f t="shared" si="6"/>
        <v>0</v>
      </c>
      <c r="AF20" s="148">
        <f t="shared" si="7"/>
        <v>0</v>
      </c>
      <c r="AG20" s="153" t="str">
        <f t="shared" si="8"/>
        <v>OK</v>
      </c>
      <c r="AI20" s="168"/>
      <c r="AK20" s="238" t="str">
        <f t="shared" si="9"/>
        <v/>
      </c>
      <c r="AL20" s="152" t="str">
        <f t="shared" si="17"/>
        <v/>
      </c>
      <c r="AN20" s="153" t="str">
        <f t="array" ref="AN20">IF(D20="","",INDEX(구분표!$I$2:$I$311, MATCH(1,(구분표!$E$2:$E$311='2추일출'!C20)*(구분표!$F$2:$F$311='2추일출'!D20)*(구분표!$G$2:$G$311='2추일출'!B20),0)))</f>
        <v/>
      </c>
      <c r="AP20" s="153"/>
    </row>
    <row r="21" spans="1:42" ht="60" customHeight="1">
      <c r="A21" s="188">
        <f>COUNTA($C$7:C21)-COUNTBLANK($C$7:C21)+8</f>
        <v>10</v>
      </c>
      <c r="B21" s="280" t="str">
        <f t="shared" si="13"/>
        <v/>
      </c>
      <c r="C21" s="279" t="str">
        <f>IF(D21="","",VLOOKUP(D21,구분표!$A$3:$C$215,3,))</f>
        <v/>
      </c>
      <c r="D21" s="298"/>
      <c r="E21" s="242"/>
      <c r="F21" s="242"/>
      <c r="G21" s="299"/>
      <c r="H21" s="242"/>
      <c r="I21" s="300"/>
      <c r="J21" s="243"/>
      <c r="K21" s="243"/>
      <c r="L21" s="235">
        <f t="shared" ref="L21:L23" si="18">J21-K21</f>
        <v>0</v>
      </c>
      <c r="M21" s="148"/>
      <c r="N21" s="149"/>
      <c r="O21" s="150">
        <f t="shared" ref="O21:O23" si="19">J21+M21+N21</f>
        <v>0</v>
      </c>
      <c r="P21" s="264"/>
      <c r="Q21" s="197"/>
      <c r="R21" s="272">
        <f t="shared" ref="R21:R23" si="20">J21+P21+Q21</f>
        <v>0</v>
      </c>
      <c r="S21" s="152" t="str">
        <f t="shared" si="3"/>
        <v>X</v>
      </c>
      <c r="T21" s="244"/>
      <c r="U21" s="244"/>
      <c r="V21" s="182"/>
      <c r="W21" s="153"/>
      <c r="Y21" s="167"/>
      <c r="Z21" s="148">
        <f t="shared" si="15"/>
        <v>0</v>
      </c>
      <c r="AA21" s="148">
        <f t="shared" si="4"/>
        <v>0</v>
      </c>
      <c r="AB21" s="153" t="str">
        <f t="shared" si="5"/>
        <v>OK</v>
      </c>
      <c r="AD21" s="153"/>
      <c r="AE21" s="148">
        <f t="shared" si="6"/>
        <v>0</v>
      </c>
      <c r="AF21" s="148">
        <f t="shared" si="7"/>
        <v>0</v>
      </c>
      <c r="AG21" s="153" t="str">
        <f t="shared" si="8"/>
        <v>OK</v>
      </c>
      <c r="AI21" s="168"/>
      <c r="AK21" s="238" t="str">
        <f t="shared" si="9"/>
        <v/>
      </c>
      <c r="AL21" s="152" t="str">
        <f t="shared" ref="AL21:AL23" si="21">IF(Y21="","",IF(AND(Y21="도비",AI21="세입없음"),"OK",IF(AND(Y21&lt;&gt;"도비",AI21&lt;&gt;""),"OK","@@")))</f>
        <v/>
      </c>
      <c r="AN21" s="153" t="str">
        <f t="array" ref="AN21">IF(D21="","",INDEX(구분표!$I$2:$I$311, MATCH(1,(구분표!$E$2:$E$311='2추일출'!C21)*(구분표!$F$2:$F$311='2추일출'!D21)*(구분표!$G$2:$G$311='2추일출'!B21),0)))</f>
        <v/>
      </c>
      <c r="AP21" s="153"/>
    </row>
    <row r="22" spans="1:42" ht="60" customHeight="1">
      <c r="A22" s="188">
        <f>COUNTA($C$7:C22)-COUNTBLANK($C$7:C22)+8</f>
        <v>10</v>
      </c>
      <c r="B22" s="280" t="str">
        <f t="shared" si="13"/>
        <v/>
      </c>
      <c r="C22" s="279" t="str">
        <f>IF(D22="","",VLOOKUP(D22,구분표!$A$3:$C$215,3,))</f>
        <v/>
      </c>
      <c r="D22" s="298"/>
      <c r="E22" s="242"/>
      <c r="F22" s="242"/>
      <c r="G22" s="299"/>
      <c r="H22" s="242"/>
      <c r="I22" s="300"/>
      <c r="J22" s="243"/>
      <c r="K22" s="243"/>
      <c r="L22" s="235">
        <f t="shared" si="18"/>
        <v>0</v>
      </c>
      <c r="M22" s="148"/>
      <c r="N22" s="149"/>
      <c r="O22" s="150">
        <f t="shared" si="19"/>
        <v>0</v>
      </c>
      <c r="P22" s="264"/>
      <c r="Q22" s="197"/>
      <c r="R22" s="272">
        <f t="shared" si="20"/>
        <v>0</v>
      </c>
      <c r="S22" s="152" t="str">
        <f t="shared" si="3"/>
        <v>X</v>
      </c>
      <c r="T22" s="244"/>
      <c r="U22" s="244"/>
      <c r="V22" s="182"/>
      <c r="W22" s="153"/>
      <c r="Y22" s="167"/>
      <c r="Z22" s="148">
        <f t="shared" si="15"/>
        <v>0</v>
      </c>
      <c r="AA22" s="148">
        <f t="shared" si="4"/>
        <v>0</v>
      </c>
      <c r="AB22" s="153" t="str">
        <f t="shared" si="5"/>
        <v>OK</v>
      </c>
      <c r="AD22" s="153"/>
      <c r="AE22" s="148">
        <f t="shared" si="6"/>
        <v>0</v>
      </c>
      <c r="AF22" s="148">
        <f t="shared" si="7"/>
        <v>0</v>
      </c>
      <c r="AG22" s="153" t="str">
        <f t="shared" si="8"/>
        <v>OK</v>
      </c>
      <c r="AI22" s="168"/>
      <c r="AK22" s="238" t="str">
        <f t="shared" si="9"/>
        <v/>
      </c>
      <c r="AL22" s="152" t="str">
        <f t="shared" si="21"/>
        <v/>
      </c>
      <c r="AN22" s="153" t="str">
        <f t="array" ref="AN22">IF(D22="","",INDEX(구분표!$I$2:$I$311, MATCH(1,(구분표!$E$2:$E$311='2추일출'!C22)*(구분표!$F$2:$F$311='2추일출'!D22)*(구분표!$G$2:$G$311='2추일출'!B22),0)))</f>
        <v/>
      </c>
      <c r="AP22" s="153"/>
    </row>
    <row r="23" spans="1:42" ht="60" customHeight="1">
      <c r="A23" s="188">
        <f>COUNTA($C$7:C23)-COUNTBLANK($C$7:C23)+8</f>
        <v>10</v>
      </c>
      <c r="B23" s="280" t="str">
        <f t="shared" si="13"/>
        <v/>
      </c>
      <c r="C23" s="279" t="str">
        <f>IF(D23="","",VLOOKUP(D23,구분표!$A$3:$C$215,3,))</f>
        <v/>
      </c>
      <c r="D23" s="298"/>
      <c r="E23" s="242"/>
      <c r="F23" s="242"/>
      <c r="G23" s="299"/>
      <c r="H23" s="242"/>
      <c r="I23" s="300"/>
      <c r="J23" s="243"/>
      <c r="K23" s="243"/>
      <c r="L23" s="235">
        <f t="shared" si="18"/>
        <v>0</v>
      </c>
      <c r="M23" s="148"/>
      <c r="N23" s="149"/>
      <c r="O23" s="150">
        <f t="shared" si="19"/>
        <v>0</v>
      </c>
      <c r="P23" s="264"/>
      <c r="Q23" s="197"/>
      <c r="R23" s="272">
        <f t="shared" si="20"/>
        <v>0</v>
      </c>
      <c r="S23" s="152" t="str">
        <f t="shared" si="3"/>
        <v>X</v>
      </c>
      <c r="T23" s="244"/>
      <c r="U23" s="244"/>
      <c r="V23" s="182"/>
      <c r="W23" s="153"/>
      <c r="Y23" s="167"/>
      <c r="Z23" s="148">
        <f t="shared" si="15"/>
        <v>0</v>
      </c>
      <c r="AA23" s="148">
        <f t="shared" si="4"/>
        <v>0</v>
      </c>
      <c r="AB23" s="153" t="str">
        <f t="shared" si="5"/>
        <v>OK</v>
      </c>
      <c r="AD23" s="153"/>
      <c r="AE23" s="148">
        <f t="shared" si="6"/>
        <v>0</v>
      </c>
      <c r="AF23" s="148">
        <f t="shared" si="7"/>
        <v>0</v>
      </c>
      <c r="AG23" s="153" t="str">
        <f t="shared" si="8"/>
        <v>OK</v>
      </c>
      <c r="AI23" s="168"/>
      <c r="AK23" s="238" t="str">
        <f t="shared" si="9"/>
        <v/>
      </c>
      <c r="AL23" s="152" t="str">
        <f t="shared" si="21"/>
        <v/>
      </c>
      <c r="AN23" s="153" t="str">
        <f t="array" ref="AN23">IF(D23="","",INDEX(구분표!$I$2:$I$311, MATCH(1,(구분표!$E$2:$E$311='2추일출'!C23)*(구분표!$F$2:$F$311='2추일출'!D23)*(구분표!$G$2:$G$311='2추일출'!B23),0)))</f>
        <v/>
      </c>
      <c r="AP23" s="153"/>
    </row>
    <row r="24" spans="1:42" ht="60" customHeight="1">
      <c r="A24" s="289">
        <f>COUNTA($C$7:C24)-COUNTBLANK($C$7:C24)+8</f>
        <v>10</v>
      </c>
      <c r="B24" s="280" t="str">
        <f t="shared" si="13"/>
        <v/>
      </c>
      <c r="C24" s="279" t="str">
        <f>IF(D24="","",VLOOKUP(D24,구분표!$A$3:$C$215,3,))</f>
        <v/>
      </c>
      <c r="D24" s="298"/>
      <c r="E24" s="242"/>
      <c r="F24" s="242"/>
      <c r="G24" s="299"/>
      <c r="H24" s="242"/>
      <c r="I24" s="300"/>
      <c r="J24" s="243"/>
      <c r="K24" s="243"/>
      <c r="L24" s="235">
        <f t="shared" si="16"/>
        <v>0</v>
      </c>
      <c r="M24" s="148"/>
      <c r="N24" s="149"/>
      <c r="O24" s="150">
        <f t="shared" si="12"/>
        <v>0</v>
      </c>
      <c r="P24" s="264"/>
      <c r="Q24" s="197"/>
      <c r="R24" s="272">
        <f t="shared" si="14"/>
        <v>0</v>
      </c>
      <c r="S24" s="152" t="str">
        <f t="shared" si="3"/>
        <v>X</v>
      </c>
      <c r="T24" s="244"/>
      <c r="U24" s="244"/>
      <c r="V24" s="182"/>
      <c r="W24" s="153"/>
      <c r="Y24" s="167"/>
      <c r="Z24" s="148">
        <f t="shared" si="15"/>
        <v>0</v>
      </c>
      <c r="AA24" s="148">
        <f t="shared" si="4"/>
        <v>0</v>
      </c>
      <c r="AB24" s="153" t="str">
        <f t="shared" si="5"/>
        <v>OK</v>
      </c>
      <c r="AD24" s="153"/>
      <c r="AE24" s="148">
        <f t="shared" si="6"/>
        <v>0</v>
      </c>
      <c r="AF24" s="148">
        <f t="shared" si="7"/>
        <v>0</v>
      </c>
      <c r="AG24" s="153" t="str">
        <f t="shared" si="8"/>
        <v>OK</v>
      </c>
      <c r="AI24" s="168"/>
      <c r="AK24" s="238" t="str">
        <f t="shared" si="9"/>
        <v/>
      </c>
      <c r="AL24" s="152" t="str">
        <f t="shared" si="17"/>
        <v/>
      </c>
      <c r="AN24" s="153" t="str">
        <f t="array" ref="AN24">IF(D24="","",INDEX(구분표!$I$2:$I$311, MATCH(1,(구분표!$E$2:$E$311='2추일출'!C24)*(구분표!$F$2:$F$311='2추일출'!D24)*(구분표!$G$2:$G$311='2추일출'!B24),0)))</f>
        <v/>
      </c>
      <c r="AP24" s="153"/>
    </row>
    <row r="25" spans="1:42" ht="60" customHeight="1">
      <c r="A25" s="188">
        <f>COUNTA($C$7:C25)-COUNTBLANK($C$7:C25)+8</f>
        <v>10</v>
      </c>
      <c r="B25" s="280" t="str">
        <f t="shared" si="13"/>
        <v/>
      </c>
      <c r="C25" s="279" t="str">
        <f>IF(D25="","",VLOOKUP(D25,구분표!$A$3:$C$215,3,))</f>
        <v/>
      </c>
      <c r="D25" s="298"/>
      <c r="E25" s="242"/>
      <c r="F25" s="242"/>
      <c r="G25" s="299"/>
      <c r="H25" s="242"/>
      <c r="I25" s="300"/>
      <c r="J25" s="243"/>
      <c r="K25" s="243"/>
      <c r="L25" s="235">
        <f t="shared" ref="L25" si="22">J25-K25</f>
        <v>0</v>
      </c>
      <c r="M25" s="148"/>
      <c r="N25" s="149"/>
      <c r="O25" s="150">
        <f t="shared" ref="O25" si="23">J25+M25+N25</f>
        <v>0</v>
      </c>
      <c r="P25" s="264"/>
      <c r="Q25" s="197"/>
      <c r="R25" s="272">
        <f t="shared" ref="R25" si="24">J25+P25+Q25</f>
        <v>0</v>
      </c>
      <c r="S25" s="152" t="str">
        <f t="shared" si="3"/>
        <v>X</v>
      </c>
      <c r="T25" s="244"/>
      <c r="U25" s="244"/>
      <c r="V25" s="182"/>
      <c r="W25" s="153"/>
      <c r="Y25" s="167"/>
      <c r="Z25" s="148">
        <f t="shared" si="15"/>
        <v>0</v>
      </c>
      <c r="AA25" s="148">
        <f t="shared" si="4"/>
        <v>0</v>
      </c>
      <c r="AB25" s="153" t="str">
        <f t="shared" si="5"/>
        <v>OK</v>
      </c>
      <c r="AD25" s="153"/>
      <c r="AE25" s="148">
        <f t="shared" si="6"/>
        <v>0</v>
      </c>
      <c r="AF25" s="148">
        <f t="shared" si="7"/>
        <v>0</v>
      </c>
      <c r="AG25" s="153" t="str">
        <f t="shared" si="8"/>
        <v>OK</v>
      </c>
      <c r="AI25" s="168"/>
      <c r="AK25" s="238" t="str">
        <f t="shared" si="9"/>
        <v/>
      </c>
      <c r="AL25" s="152" t="str">
        <f t="shared" ref="AL25" si="25">IF(Y25="","",IF(AND(Y25="도비",AI25="세입없음"),"OK",IF(AND(Y25&lt;&gt;"도비",AI25&lt;&gt;""),"OK","@@")))</f>
        <v/>
      </c>
      <c r="AN25" s="153" t="str">
        <f t="array" ref="AN25">IF(D25="","",INDEX(구분표!$I$2:$I$311, MATCH(1,(구분표!$E$2:$E$311='2추일출'!C25)*(구분표!$F$2:$F$311='2추일출'!D25)*(구분표!$G$2:$G$311='2추일출'!B25),0)))</f>
        <v/>
      </c>
      <c r="AP25" s="153"/>
    </row>
    <row r="26" spans="1:42" ht="60" customHeight="1">
      <c r="A26" s="188">
        <f>COUNTA($C$7:C26)-COUNTBLANK($C$7:C26)+8</f>
        <v>10</v>
      </c>
      <c r="B26" s="280" t="str">
        <f t="shared" si="13"/>
        <v/>
      </c>
      <c r="C26" s="279" t="str">
        <f>IF(D26="","",VLOOKUP(D26,구분표!$A$3:$C$215,3,))</f>
        <v/>
      </c>
      <c r="D26" s="298"/>
      <c r="E26" s="242"/>
      <c r="F26" s="242"/>
      <c r="G26" s="299"/>
      <c r="H26" s="242"/>
      <c r="I26" s="300"/>
      <c r="J26" s="243"/>
      <c r="K26" s="243"/>
      <c r="L26" s="235">
        <f t="shared" ref="L26:L27" si="26">J26-K26</f>
        <v>0</v>
      </c>
      <c r="M26" s="148"/>
      <c r="N26" s="149"/>
      <c r="O26" s="150">
        <f t="shared" ref="O26:O27" si="27">J26+M26+N26</f>
        <v>0</v>
      </c>
      <c r="P26" s="264"/>
      <c r="Q26" s="197"/>
      <c r="R26" s="272">
        <f t="shared" ref="R26:R27" si="28">J26+P26+Q26</f>
        <v>0</v>
      </c>
      <c r="S26" s="152" t="str">
        <f t="shared" si="3"/>
        <v>X</v>
      </c>
      <c r="T26" s="244"/>
      <c r="U26" s="244"/>
      <c r="V26" s="182"/>
      <c r="W26" s="153"/>
      <c r="Y26" s="167"/>
      <c r="Z26" s="148">
        <f t="shared" si="15"/>
        <v>0</v>
      </c>
      <c r="AA26" s="148">
        <f t="shared" si="4"/>
        <v>0</v>
      </c>
      <c r="AB26" s="153" t="str">
        <f t="shared" si="5"/>
        <v>OK</v>
      </c>
      <c r="AD26" s="153"/>
      <c r="AE26" s="148">
        <f t="shared" si="6"/>
        <v>0</v>
      </c>
      <c r="AF26" s="148">
        <f t="shared" si="7"/>
        <v>0</v>
      </c>
      <c r="AG26" s="153" t="str">
        <f t="shared" si="8"/>
        <v>OK</v>
      </c>
      <c r="AI26" s="168"/>
      <c r="AK26" s="238" t="str">
        <f t="shared" si="9"/>
        <v/>
      </c>
      <c r="AL26" s="152" t="str">
        <f t="shared" ref="AL26:AL27" si="29">IF(Y26="","",IF(AND(Y26="도비",AI26="세입없음"),"OK",IF(AND(Y26&lt;&gt;"도비",AI26&lt;&gt;""),"OK","@@")))</f>
        <v/>
      </c>
      <c r="AN26" s="153" t="str">
        <f t="array" ref="AN26">IF(D26="","",INDEX(구분표!$I$2:$I$311, MATCH(1,(구분표!$E$2:$E$311='2추일출'!C26)*(구분표!$F$2:$F$311='2추일출'!D26)*(구분표!$G$2:$G$311='2추일출'!B26),0)))</f>
        <v/>
      </c>
      <c r="AP26" s="153"/>
    </row>
    <row r="27" spans="1:42" ht="60" customHeight="1">
      <c r="A27" s="188">
        <f>COUNTA($C$7:C27)-COUNTBLANK($C$7:C27)+8</f>
        <v>10</v>
      </c>
      <c r="B27" s="280" t="str">
        <f t="shared" si="13"/>
        <v/>
      </c>
      <c r="C27" s="279" t="str">
        <f>IF(D27="","",VLOOKUP(D27,구분표!$A$3:$C$215,3,))</f>
        <v/>
      </c>
      <c r="D27" s="298"/>
      <c r="E27" s="242"/>
      <c r="F27" s="242"/>
      <c r="G27" s="299"/>
      <c r="H27" s="242"/>
      <c r="I27" s="300"/>
      <c r="J27" s="243"/>
      <c r="K27" s="243"/>
      <c r="L27" s="235">
        <f t="shared" si="26"/>
        <v>0</v>
      </c>
      <c r="M27" s="148"/>
      <c r="N27" s="149"/>
      <c r="O27" s="150">
        <f t="shared" si="27"/>
        <v>0</v>
      </c>
      <c r="P27" s="264"/>
      <c r="Q27" s="197"/>
      <c r="R27" s="272">
        <f t="shared" si="28"/>
        <v>0</v>
      </c>
      <c r="S27" s="152" t="str">
        <f t="shared" si="3"/>
        <v>X</v>
      </c>
      <c r="T27" s="244"/>
      <c r="U27" s="244"/>
      <c r="V27" s="182"/>
      <c r="W27" s="153"/>
      <c r="Y27" s="167"/>
      <c r="Z27" s="148">
        <f t="shared" si="15"/>
        <v>0</v>
      </c>
      <c r="AA27" s="148">
        <f t="shared" si="4"/>
        <v>0</v>
      </c>
      <c r="AB27" s="153" t="str">
        <f t="shared" si="5"/>
        <v>OK</v>
      </c>
      <c r="AD27" s="153"/>
      <c r="AE27" s="148">
        <f t="shared" si="6"/>
        <v>0</v>
      </c>
      <c r="AF27" s="148">
        <f t="shared" si="7"/>
        <v>0</v>
      </c>
      <c r="AG27" s="153" t="str">
        <f t="shared" si="8"/>
        <v>OK</v>
      </c>
      <c r="AI27" s="168"/>
      <c r="AK27" s="238" t="str">
        <f t="shared" si="9"/>
        <v/>
      </c>
      <c r="AL27" s="152" t="str">
        <f t="shared" si="29"/>
        <v/>
      </c>
      <c r="AN27" s="153" t="str">
        <f t="array" ref="AN27">IF(D27="","",INDEX(구분표!$I$2:$I$311, MATCH(1,(구분표!$E$2:$E$311='2추일출'!C27)*(구분표!$F$2:$F$311='2추일출'!D27)*(구분표!$G$2:$G$311='2추일출'!B27),0)))</f>
        <v/>
      </c>
      <c r="AP27" s="153"/>
    </row>
    <row r="28" spans="1:42" ht="60" customHeight="1">
      <c r="A28" s="188">
        <f>COUNTA($C$7:C28)-COUNTBLANK($C$7:C28)+8</f>
        <v>10</v>
      </c>
      <c r="B28" s="280" t="str">
        <f t="shared" si="13"/>
        <v/>
      </c>
      <c r="C28" s="279" t="str">
        <f>IF(D28="","",VLOOKUP(D28,구분표!$A$3:$C$215,3,))</f>
        <v/>
      </c>
      <c r="D28" s="298"/>
      <c r="E28" s="242"/>
      <c r="F28" s="242"/>
      <c r="G28" s="299"/>
      <c r="H28" s="242"/>
      <c r="I28" s="300"/>
      <c r="J28" s="243"/>
      <c r="K28" s="243"/>
      <c r="L28" s="235">
        <f t="shared" si="11"/>
        <v>0</v>
      </c>
      <c r="M28" s="148"/>
      <c r="N28" s="149"/>
      <c r="O28" s="150">
        <f t="shared" si="12"/>
        <v>0</v>
      </c>
      <c r="P28" s="264"/>
      <c r="Q28" s="197"/>
      <c r="R28" s="272">
        <f t="shared" si="14"/>
        <v>0</v>
      </c>
      <c r="S28" s="152" t="str">
        <f t="shared" si="3"/>
        <v>X</v>
      </c>
      <c r="T28" s="244"/>
      <c r="U28" s="244"/>
      <c r="V28" s="182"/>
      <c r="W28" s="153"/>
      <c r="Y28" s="167"/>
      <c r="Z28" s="148">
        <f t="shared" si="15"/>
        <v>0</v>
      </c>
      <c r="AA28" s="148">
        <f t="shared" si="4"/>
        <v>0</v>
      </c>
      <c r="AB28" s="153" t="str">
        <f t="shared" si="5"/>
        <v>OK</v>
      </c>
      <c r="AD28" s="153"/>
      <c r="AE28" s="148">
        <f t="shared" si="6"/>
        <v>0</v>
      </c>
      <c r="AF28" s="148">
        <f t="shared" si="7"/>
        <v>0</v>
      </c>
      <c r="AG28" s="153" t="str">
        <f t="shared" si="8"/>
        <v>OK</v>
      </c>
      <c r="AI28" s="168"/>
      <c r="AK28" s="160" t="str">
        <f t="shared" si="9"/>
        <v/>
      </c>
      <c r="AL28" s="152" t="str">
        <f t="shared" si="10"/>
        <v/>
      </c>
      <c r="AN28" s="153" t="str">
        <f t="array" ref="AN28">IF(D28="","",INDEX(구분표!$I$2:$I$311, MATCH(1,(구분표!$E$2:$E$311='2추일출'!C28)*(구분표!$F$2:$F$311='2추일출'!D28)*(구분표!$G$2:$G$311='2추일출'!B28),0)))</f>
        <v/>
      </c>
      <c r="AP28" s="153"/>
    </row>
    <row r="29" spans="1:42" ht="60" customHeight="1">
      <c r="A29" s="188">
        <f>COUNTA($C$7:C29)-COUNTBLANK($C$7:C29)+8</f>
        <v>10</v>
      </c>
      <c r="B29" s="280" t="str">
        <f t="shared" si="13"/>
        <v/>
      </c>
      <c r="C29" s="279" t="str">
        <f>IF(D29="","",VLOOKUP(D29,구분표!$A$3:$C$215,3,))</f>
        <v/>
      </c>
      <c r="D29" s="298"/>
      <c r="E29" s="242"/>
      <c r="F29" s="242"/>
      <c r="G29" s="299"/>
      <c r="H29" s="242"/>
      <c r="I29" s="300"/>
      <c r="J29" s="243"/>
      <c r="K29" s="243"/>
      <c r="L29" s="235">
        <f t="shared" si="11"/>
        <v>0</v>
      </c>
      <c r="M29" s="148"/>
      <c r="N29" s="149"/>
      <c r="O29" s="150">
        <f t="shared" si="12"/>
        <v>0</v>
      </c>
      <c r="P29" s="264"/>
      <c r="Q29" s="197"/>
      <c r="R29" s="272">
        <f t="shared" si="14"/>
        <v>0</v>
      </c>
      <c r="S29" s="152" t="str">
        <f t="shared" si="3"/>
        <v>X</v>
      </c>
      <c r="T29" s="244"/>
      <c r="U29" s="244"/>
      <c r="V29" s="182"/>
      <c r="W29" s="153"/>
      <c r="Y29" s="167"/>
      <c r="Z29" s="148">
        <f t="shared" si="15"/>
        <v>0</v>
      </c>
      <c r="AA29" s="148">
        <f t="shared" si="4"/>
        <v>0</v>
      </c>
      <c r="AB29" s="153" t="str">
        <f t="shared" si="5"/>
        <v>OK</v>
      </c>
      <c r="AD29" s="153"/>
      <c r="AE29" s="148">
        <f t="shared" si="6"/>
        <v>0</v>
      </c>
      <c r="AF29" s="148">
        <f t="shared" si="7"/>
        <v>0</v>
      </c>
      <c r="AG29" s="153" t="str">
        <f t="shared" si="8"/>
        <v>OK</v>
      </c>
      <c r="AI29" s="168"/>
      <c r="AK29" s="160" t="str">
        <f t="shared" si="9"/>
        <v/>
      </c>
      <c r="AL29" s="152" t="str">
        <f t="shared" si="10"/>
        <v/>
      </c>
      <c r="AN29" s="153" t="str">
        <f t="array" ref="AN29">IF(D29="","",INDEX(구분표!$I$2:$I$311, MATCH(1,(구분표!$E$2:$E$311='2추일출'!C29)*(구분표!$F$2:$F$311='2추일출'!D29)*(구분표!$G$2:$G$311='2추일출'!B29),0)))</f>
        <v/>
      </c>
      <c r="AP29" s="153"/>
    </row>
    <row r="30" spans="1:42" ht="60" customHeight="1">
      <c r="A30" s="187"/>
      <c r="B30" s="162" t="s">
        <v>436</v>
      </c>
      <c r="C30" s="163"/>
      <c r="D30" s="164"/>
      <c r="E30" s="163"/>
      <c r="F30" s="171"/>
      <c r="G30" s="164"/>
      <c r="H30" s="163"/>
      <c r="I30" s="170"/>
      <c r="J30" s="248">
        <f t="shared" ref="J30:L30" si="30">SUBTOTAL(9,J31:J59)</f>
        <v>0</v>
      </c>
      <c r="K30" s="248">
        <f t="shared" si="30"/>
        <v>0</v>
      </c>
      <c r="L30" s="172">
        <f t="shared" si="30"/>
        <v>0</v>
      </c>
      <c r="M30" s="172">
        <f t="shared" ref="M30:R30" si="31">SUBTOTAL(9,M31:M59)</f>
        <v>0</v>
      </c>
      <c r="N30" s="172">
        <f t="shared" si="31"/>
        <v>0</v>
      </c>
      <c r="O30" s="247">
        <f t="shared" si="31"/>
        <v>0</v>
      </c>
      <c r="P30" s="262">
        <f t="shared" si="31"/>
        <v>0</v>
      </c>
      <c r="Q30" s="172">
        <f t="shared" si="31"/>
        <v>0</v>
      </c>
      <c r="R30" s="263">
        <f t="shared" si="31"/>
        <v>0</v>
      </c>
      <c r="S30" s="165"/>
      <c r="T30" s="269"/>
      <c r="U30" s="269"/>
      <c r="V30" s="166"/>
      <c r="W30" s="153"/>
      <c r="Y30" s="167"/>
      <c r="Z30" s="148"/>
      <c r="AA30" s="148"/>
      <c r="AB30" s="153"/>
      <c r="AD30" s="153"/>
      <c r="AE30" s="148"/>
      <c r="AF30" s="148"/>
      <c r="AG30" s="153"/>
      <c r="AI30" s="168"/>
      <c r="AK30" s="160"/>
      <c r="AL30" s="152"/>
      <c r="AN30" s="153"/>
      <c r="AP30" s="153"/>
    </row>
    <row r="31" spans="1:42" ht="60" customHeight="1">
      <c r="A31" s="188">
        <f>COUNTA($C$7:C31)-COUNTBLANK($C$7:C31)+9</f>
        <v>10</v>
      </c>
      <c r="B31" s="280" t="str">
        <f>IF(C31="","",MID($B$30,2,11))</f>
        <v/>
      </c>
      <c r="C31" s="279" t="str">
        <f>IF(D31="","",VLOOKUP(D31,구분표!$A$3:$C$215,3,))</f>
        <v/>
      </c>
      <c r="D31" s="298"/>
      <c r="E31" s="242"/>
      <c r="F31" s="242"/>
      <c r="G31" s="299"/>
      <c r="H31" s="242"/>
      <c r="I31" s="300"/>
      <c r="J31" s="243"/>
      <c r="K31" s="243"/>
      <c r="L31" s="235">
        <f t="shared" si="11"/>
        <v>0</v>
      </c>
      <c r="M31" s="148"/>
      <c r="N31" s="149"/>
      <c r="O31" s="150">
        <f t="shared" si="12"/>
        <v>0</v>
      </c>
      <c r="P31" s="264"/>
      <c r="Q31" s="197"/>
      <c r="R31" s="272">
        <f t="shared" si="14"/>
        <v>0</v>
      </c>
      <c r="S31" s="152" t="str">
        <f t="shared" ref="S31:S59" si="32">IF(AND((O31=0),(R31&gt;0)),"O",IF(AND((M31&lt;0),(O31-R31&lt;0)),"O","X"))</f>
        <v>X</v>
      </c>
      <c r="T31" s="241"/>
      <c r="U31" s="244"/>
      <c r="V31" s="182"/>
      <c r="W31" s="153"/>
      <c r="Y31" s="167"/>
      <c r="Z31" s="148">
        <f t="shared" ref="Z31:Z58" si="33">IF($Y31&lt;&gt;"도비",IF($W31="국도비","직접입력",SUM($M31:$N31)),)</f>
        <v>0</v>
      </c>
      <c r="AA31" s="148">
        <f t="shared" ref="AA31:AA58" si="34">IF($Y31="도비",SUM($M31:$N31),IF($W31="국도비","직접입력",SUM($M31:$N31)-$Z31))</f>
        <v>0</v>
      </c>
      <c r="AB31" s="153" t="str">
        <f t="shared" ref="AB31:AB59" si="35">IF(SUM($M31:$N31)=SUM($Z31:$AA31),"OK","검토")</f>
        <v>OK</v>
      </c>
      <c r="AD31" s="153"/>
      <c r="AE31" s="148">
        <f t="shared" ref="AE31:AE59" si="36">IF($Y31&lt;&gt;"도비",IF($W31="국도비","직접입력",SUM($P31:$Q31)),)</f>
        <v>0</v>
      </c>
      <c r="AF31" s="148">
        <f t="shared" ref="AF31:AF58" si="37">IF($Y31="도비",SUM(P31:Q31),IF($W31="국도비","직접입력",SUM(P31:Q31)-AE31))</f>
        <v>0</v>
      </c>
      <c r="AG31" s="153" t="str">
        <f t="shared" ref="AG31:AG58" si="38">IF(SUM(P31:Q31)=SUM(AE31:AF31),"OK","검토")</f>
        <v>OK</v>
      </c>
      <c r="AI31" s="168"/>
      <c r="AK31" s="160" t="str">
        <f t="shared" ref="AK31:AK59" si="39">IF(AI31="","",COUNTIF($AI$7:$AI$59,AI31))</f>
        <v/>
      </c>
      <c r="AL31" s="152" t="str">
        <f t="shared" si="10"/>
        <v/>
      </c>
      <c r="AN31" s="153" t="str">
        <f t="array" ref="AN31">IF(D31="","",INDEX(구분표!$I$2:$I$311, MATCH(1,(구분표!$E$2:$E$311='2추일출'!C31)*(구분표!$F$2:$F$311='2추일출'!D31)*(구분표!$G$2:$G$311='2추일출'!B31),0)))</f>
        <v/>
      </c>
      <c r="AP31" s="153"/>
    </row>
    <row r="32" spans="1:42" ht="60" customHeight="1">
      <c r="A32" s="188">
        <f>COUNTA($C$7:C32)-COUNTBLANK($C$7:C32)+9</f>
        <v>10</v>
      </c>
      <c r="B32" s="280" t="str">
        <f t="shared" ref="B32:B59" si="40">IF(C32="","",MID($B$30,2,11))</f>
        <v/>
      </c>
      <c r="C32" s="279" t="str">
        <f>IF(D32="","",VLOOKUP(D32,구분표!$A$3:$C$215,3,))</f>
        <v/>
      </c>
      <c r="D32" s="298"/>
      <c r="E32" s="242"/>
      <c r="F32" s="242"/>
      <c r="G32" s="299"/>
      <c r="H32" s="242"/>
      <c r="I32" s="300"/>
      <c r="J32" s="243"/>
      <c r="K32" s="243"/>
      <c r="L32" s="235">
        <f t="shared" si="11"/>
        <v>0</v>
      </c>
      <c r="M32" s="148"/>
      <c r="N32" s="149"/>
      <c r="O32" s="150">
        <f t="shared" si="12"/>
        <v>0</v>
      </c>
      <c r="P32" s="264"/>
      <c r="Q32" s="197"/>
      <c r="R32" s="272">
        <f t="shared" si="14"/>
        <v>0</v>
      </c>
      <c r="S32" s="152" t="str">
        <f t="shared" si="32"/>
        <v>X</v>
      </c>
      <c r="T32" s="241"/>
      <c r="U32" s="244"/>
      <c r="V32" s="182"/>
      <c r="W32" s="153"/>
      <c r="Y32" s="167"/>
      <c r="Z32" s="148">
        <f t="shared" si="33"/>
        <v>0</v>
      </c>
      <c r="AA32" s="148">
        <f t="shared" si="34"/>
        <v>0</v>
      </c>
      <c r="AB32" s="153" t="str">
        <f t="shared" si="35"/>
        <v>OK</v>
      </c>
      <c r="AD32" s="153"/>
      <c r="AE32" s="148">
        <f t="shared" si="36"/>
        <v>0</v>
      </c>
      <c r="AF32" s="148">
        <f t="shared" si="37"/>
        <v>0</v>
      </c>
      <c r="AG32" s="153" t="str">
        <f t="shared" si="38"/>
        <v>OK</v>
      </c>
      <c r="AI32" s="168"/>
      <c r="AK32" s="160" t="str">
        <f t="shared" si="39"/>
        <v/>
      </c>
      <c r="AL32" s="152" t="str">
        <f t="shared" si="10"/>
        <v/>
      </c>
      <c r="AN32" s="153" t="str">
        <f t="array" ref="AN32">IF(D32="","",INDEX(구분표!$I$2:$I$311, MATCH(1,(구분표!$E$2:$E$311='2추일출'!C32)*(구분표!$F$2:$F$311='2추일출'!D32)*(구분표!$G$2:$G$311='2추일출'!B32),0)))</f>
        <v/>
      </c>
      <c r="AP32" s="153"/>
    </row>
    <row r="33" spans="1:42" ht="60" customHeight="1">
      <c r="A33" s="188">
        <f>COUNTA($C$7:C33)-COUNTBLANK($C$7:C33)+9</f>
        <v>10</v>
      </c>
      <c r="B33" s="280" t="str">
        <f t="shared" si="40"/>
        <v/>
      </c>
      <c r="C33" s="279" t="str">
        <f>IF(D33="","",VLOOKUP(D33,구분표!$A$3:$C$215,3,))</f>
        <v/>
      </c>
      <c r="D33" s="298"/>
      <c r="E33" s="242"/>
      <c r="F33" s="242"/>
      <c r="G33" s="299"/>
      <c r="H33" s="242"/>
      <c r="I33" s="300"/>
      <c r="J33" s="243"/>
      <c r="K33" s="243"/>
      <c r="L33" s="235">
        <f t="shared" si="11"/>
        <v>0</v>
      </c>
      <c r="M33" s="246"/>
      <c r="N33" s="245"/>
      <c r="O33" s="150">
        <f t="shared" si="12"/>
        <v>0</v>
      </c>
      <c r="P33" s="264"/>
      <c r="Q33" s="197"/>
      <c r="R33" s="272">
        <f t="shared" si="14"/>
        <v>0</v>
      </c>
      <c r="S33" s="152" t="str">
        <f t="shared" si="32"/>
        <v>X</v>
      </c>
      <c r="T33" s="290"/>
      <c r="U33" s="244"/>
      <c r="V33" s="182"/>
      <c r="W33" s="153"/>
      <c r="Y33" s="167"/>
      <c r="Z33" s="148">
        <f t="shared" si="33"/>
        <v>0</v>
      </c>
      <c r="AA33" s="148">
        <f t="shared" si="34"/>
        <v>0</v>
      </c>
      <c r="AB33" s="153" t="str">
        <f t="shared" si="35"/>
        <v>OK</v>
      </c>
      <c r="AD33" s="153"/>
      <c r="AE33" s="148">
        <f t="shared" si="36"/>
        <v>0</v>
      </c>
      <c r="AF33" s="148">
        <f t="shared" si="37"/>
        <v>0</v>
      </c>
      <c r="AG33" s="153" t="str">
        <f t="shared" si="38"/>
        <v>OK</v>
      </c>
      <c r="AI33" s="168"/>
      <c r="AK33" s="160" t="str">
        <f t="shared" si="39"/>
        <v/>
      </c>
      <c r="AL33" s="152" t="str">
        <f t="shared" si="10"/>
        <v/>
      </c>
      <c r="AN33" s="153" t="str">
        <f t="array" ref="AN33">IF(D33="","",INDEX(구분표!$I$2:$I$311, MATCH(1,(구분표!$E$2:$E$311='2추일출'!C33)*(구분표!$F$2:$F$311='2추일출'!D33)*(구분표!$G$2:$G$311='2추일출'!B33),0)))</f>
        <v/>
      </c>
      <c r="AP33" s="153"/>
    </row>
    <row r="34" spans="1:42" ht="60" customHeight="1">
      <c r="A34" s="188">
        <f>COUNTA($C$7:C34)-COUNTBLANK($C$7:C34)+9</f>
        <v>10</v>
      </c>
      <c r="B34" s="280" t="str">
        <f t="shared" si="40"/>
        <v/>
      </c>
      <c r="C34" s="279" t="str">
        <f>IF(D34="","",VLOOKUP(D34,구분표!$A$3:$C$215,3,))</f>
        <v/>
      </c>
      <c r="D34" s="298"/>
      <c r="E34" s="242"/>
      <c r="F34" s="242"/>
      <c r="G34" s="299"/>
      <c r="H34" s="242"/>
      <c r="I34" s="300"/>
      <c r="J34" s="243"/>
      <c r="K34" s="243"/>
      <c r="L34" s="235">
        <f t="shared" si="11"/>
        <v>0</v>
      </c>
      <c r="M34" s="148"/>
      <c r="N34" s="149"/>
      <c r="O34" s="150">
        <f t="shared" si="12"/>
        <v>0</v>
      </c>
      <c r="P34" s="264"/>
      <c r="Q34" s="197"/>
      <c r="R34" s="272">
        <f t="shared" si="14"/>
        <v>0</v>
      </c>
      <c r="S34" s="152" t="str">
        <f t="shared" si="32"/>
        <v>X</v>
      </c>
      <c r="T34" s="241"/>
      <c r="U34" s="244"/>
      <c r="V34" s="182"/>
      <c r="W34" s="153"/>
      <c r="Y34" s="167"/>
      <c r="Z34" s="148">
        <f t="shared" si="33"/>
        <v>0</v>
      </c>
      <c r="AA34" s="148">
        <f t="shared" si="34"/>
        <v>0</v>
      </c>
      <c r="AB34" s="153" t="str">
        <f t="shared" si="35"/>
        <v>OK</v>
      </c>
      <c r="AD34" s="153"/>
      <c r="AE34" s="148">
        <f t="shared" si="36"/>
        <v>0</v>
      </c>
      <c r="AF34" s="148">
        <f t="shared" si="37"/>
        <v>0</v>
      </c>
      <c r="AG34" s="153" t="str">
        <f t="shared" si="38"/>
        <v>OK</v>
      </c>
      <c r="AI34" s="168"/>
      <c r="AK34" s="160" t="str">
        <f t="shared" si="39"/>
        <v/>
      </c>
      <c r="AL34" s="152" t="str">
        <f t="shared" si="10"/>
        <v/>
      </c>
      <c r="AN34" s="153" t="str">
        <f t="array" ref="AN34">IF(D34="","",INDEX(구분표!$I$2:$I$311, MATCH(1,(구분표!$E$2:$E$311='2추일출'!C34)*(구분표!$F$2:$F$311='2추일출'!D34)*(구분표!$G$2:$G$311='2추일출'!B34),0)))</f>
        <v/>
      </c>
      <c r="AP34" s="153"/>
    </row>
    <row r="35" spans="1:42" ht="60" customHeight="1">
      <c r="A35" s="188">
        <f>COUNTA($C$7:C35)-COUNTBLANK($C$7:C35)+9</f>
        <v>10</v>
      </c>
      <c r="B35" s="280" t="str">
        <f t="shared" si="40"/>
        <v/>
      </c>
      <c r="C35" s="279" t="str">
        <f>IF(D35="","",VLOOKUP(D35,구분표!$A$3:$C$215,3,))</f>
        <v/>
      </c>
      <c r="D35" s="298"/>
      <c r="E35" s="242"/>
      <c r="F35" s="242"/>
      <c r="G35" s="299"/>
      <c r="H35" s="242"/>
      <c r="I35" s="300"/>
      <c r="J35" s="243"/>
      <c r="K35" s="243"/>
      <c r="L35" s="235">
        <f t="shared" si="11"/>
        <v>0</v>
      </c>
      <c r="M35" s="173"/>
      <c r="N35" s="174"/>
      <c r="O35" s="150">
        <f t="shared" si="12"/>
        <v>0</v>
      </c>
      <c r="P35" s="264"/>
      <c r="Q35" s="197"/>
      <c r="R35" s="272">
        <f t="shared" si="14"/>
        <v>0</v>
      </c>
      <c r="S35" s="152" t="str">
        <f t="shared" si="32"/>
        <v>X</v>
      </c>
      <c r="T35" s="244"/>
      <c r="U35" s="244"/>
      <c r="V35" s="182"/>
      <c r="W35" s="153"/>
      <c r="Y35" s="167"/>
      <c r="Z35" s="148">
        <f t="shared" si="33"/>
        <v>0</v>
      </c>
      <c r="AA35" s="148">
        <f t="shared" si="34"/>
        <v>0</v>
      </c>
      <c r="AB35" s="153" t="str">
        <f t="shared" si="35"/>
        <v>OK</v>
      </c>
      <c r="AD35" s="153"/>
      <c r="AE35" s="148">
        <f t="shared" si="36"/>
        <v>0</v>
      </c>
      <c r="AF35" s="148">
        <f t="shared" si="37"/>
        <v>0</v>
      </c>
      <c r="AG35" s="153" t="str">
        <f t="shared" si="38"/>
        <v>OK</v>
      </c>
      <c r="AI35" s="168"/>
      <c r="AK35" s="160" t="str">
        <f t="shared" si="39"/>
        <v/>
      </c>
      <c r="AL35" s="152" t="str">
        <f t="shared" si="10"/>
        <v/>
      </c>
      <c r="AN35" s="153" t="str">
        <f t="array" ref="AN35">IF(D35="","",INDEX(구분표!$I$2:$I$311, MATCH(1,(구분표!$E$2:$E$311='2추일출'!C35)*(구분표!$F$2:$F$311='2추일출'!D35)*(구분표!$G$2:$G$311='2추일출'!B35),0)))</f>
        <v/>
      </c>
      <c r="AP35" s="153"/>
    </row>
    <row r="36" spans="1:42" ht="60" customHeight="1">
      <c r="A36" s="188">
        <f>COUNTA($C$7:C36)-COUNTBLANK($C$7:C36)+9</f>
        <v>10</v>
      </c>
      <c r="B36" s="280" t="str">
        <f t="shared" si="40"/>
        <v/>
      </c>
      <c r="C36" s="279" t="str">
        <f>IF(D36="","",VLOOKUP(D36,구분표!$A$3:$C$215,3,))</f>
        <v/>
      </c>
      <c r="D36" s="298"/>
      <c r="E36" s="242"/>
      <c r="F36" s="242"/>
      <c r="G36" s="299"/>
      <c r="H36" s="242"/>
      <c r="I36" s="300"/>
      <c r="J36" s="243"/>
      <c r="K36" s="243"/>
      <c r="L36" s="235">
        <f t="shared" si="11"/>
        <v>0</v>
      </c>
      <c r="M36" s="148"/>
      <c r="N36" s="149"/>
      <c r="O36" s="150">
        <f t="shared" si="12"/>
        <v>0</v>
      </c>
      <c r="P36" s="264"/>
      <c r="Q36" s="197"/>
      <c r="R36" s="272">
        <f t="shared" si="14"/>
        <v>0</v>
      </c>
      <c r="S36" s="152" t="str">
        <f t="shared" si="32"/>
        <v>X</v>
      </c>
      <c r="T36" s="241"/>
      <c r="U36" s="244"/>
      <c r="V36" s="182"/>
      <c r="W36" s="153"/>
      <c r="Y36" s="167"/>
      <c r="Z36" s="148">
        <f t="shared" si="33"/>
        <v>0</v>
      </c>
      <c r="AA36" s="148">
        <f t="shared" si="34"/>
        <v>0</v>
      </c>
      <c r="AB36" s="153" t="str">
        <f t="shared" si="35"/>
        <v>OK</v>
      </c>
      <c r="AD36" s="153"/>
      <c r="AE36" s="148">
        <f t="shared" si="36"/>
        <v>0</v>
      </c>
      <c r="AF36" s="148">
        <f t="shared" si="37"/>
        <v>0</v>
      </c>
      <c r="AG36" s="153" t="str">
        <f t="shared" si="38"/>
        <v>OK</v>
      </c>
      <c r="AI36" s="168"/>
      <c r="AK36" s="160" t="str">
        <f t="shared" si="39"/>
        <v/>
      </c>
      <c r="AL36" s="152" t="str">
        <f t="shared" si="10"/>
        <v/>
      </c>
      <c r="AN36" s="153" t="str">
        <f t="array" ref="AN36">IF(D36="","",INDEX(구분표!$I$2:$I$311, MATCH(1,(구분표!$E$2:$E$311='2추일출'!C36)*(구분표!$F$2:$F$311='2추일출'!D36)*(구분표!$G$2:$G$311='2추일출'!B36),0)))</f>
        <v/>
      </c>
      <c r="AP36" s="153"/>
    </row>
    <row r="37" spans="1:42" ht="60" customHeight="1">
      <c r="A37" s="188">
        <f>COUNTA($C$7:C37)-COUNTBLANK($C$7:C37)+9</f>
        <v>10</v>
      </c>
      <c r="B37" s="280" t="str">
        <f t="shared" si="40"/>
        <v/>
      </c>
      <c r="C37" s="279" t="str">
        <f>IF(D37="","",VLOOKUP(D37,구분표!$A$3:$C$215,3,))</f>
        <v/>
      </c>
      <c r="D37" s="298"/>
      <c r="E37" s="242"/>
      <c r="F37" s="242"/>
      <c r="G37" s="299"/>
      <c r="H37" s="242"/>
      <c r="I37" s="300"/>
      <c r="J37" s="243"/>
      <c r="K37" s="243"/>
      <c r="L37" s="235">
        <f t="shared" si="11"/>
        <v>0</v>
      </c>
      <c r="M37" s="148"/>
      <c r="N37" s="149"/>
      <c r="O37" s="150">
        <f t="shared" si="12"/>
        <v>0</v>
      </c>
      <c r="P37" s="264"/>
      <c r="Q37" s="197"/>
      <c r="R37" s="272">
        <f t="shared" si="14"/>
        <v>0</v>
      </c>
      <c r="S37" s="152" t="str">
        <f t="shared" si="32"/>
        <v>X</v>
      </c>
      <c r="T37" s="241"/>
      <c r="U37" s="244"/>
      <c r="V37" s="182"/>
      <c r="W37" s="153"/>
      <c r="Y37" s="167"/>
      <c r="Z37" s="148">
        <f t="shared" si="33"/>
        <v>0</v>
      </c>
      <c r="AA37" s="148">
        <f t="shared" si="34"/>
        <v>0</v>
      </c>
      <c r="AB37" s="153" t="str">
        <f t="shared" si="35"/>
        <v>OK</v>
      </c>
      <c r="AD37" s="153"/>
      <c r="AE37" s="148">
        <f t="shared" si="36"/>
        <v>0</v>
      </c>
      <c r="AF37" s="148">
        <f t="shared" si="37"/>
        <v>0</v>
      </c>
      <c r="AG37" s="153" t="str">
        <f t="shared" si="38"/>
        <v>OK</v>
      </c>
      <c r="AI37" s="168"/>
      <c r="AK37" s="160" t="str">
        <f t="shared" si="39"/>
        <v/>
      </c>
      <c r="AL37" s="152" t="str">
        <f t="shared" si="10"/>
        <v/>
      </c>
      <c r="AN37" s="153" t="str">
        <f t="array" ref="AN37">IF(D37="","",INDEX(구분표!$I$2:$I$311, MATCH(1,(구분표!$E$2:$E$311='2추일출'!C37)*(구분표!$F$2:$F$311='2추일출'!D37)*(구분표!$G$2:$G$311='2추일출'!B37),0)))</f>
        <v/>
      </c>
      <c r="AP37" s="153"/>
    </row>
    <row r="38" spans="1:42" ht="60" customHeight="1">
      <c r="A38" s="188">
        <f>COUNTA($C$7:C38)-COUNTBLANK($C$7:C38)+9</f>
        <v>10</v>
      </c>
      <c r="B38" s="280" t="str">
        <f t="shared" si="40"/>
        <v/>
      </c>
      <c r="C38" s="279" t="str">
        <f>IF(D38="","",VLOOKUP(D38,구분표!$A$3:$C$215,3,))</f>
        <v/>
      </c>
      <c r="D38" s="298"/>
      <c r="E38" s="242"/>
      <c r="F38" s="242"/>
      <c r="G38" s="299"/>
      <c r="H38" s="242"/>
      <c r="I38" s="300"/>
      <c r="J38" s="243"/>
      <c r="K38" s="243"/>
      <c r="L38" s="235">
        <f t="shared" ref="L38:L58" si="41">J38-K38</f>
        <v>0</v>
      </c>
      <c r="M38" s="148"/>
      <c r="N38" s="149"/>
      <c r="O38" s="150">
        <f t="shared" si="12"/>
        <v>0</v>
      </c>
      <c r="P38" s="264"/>
      <c r="Q38" s="197"/>
      <c r="R38" s="272">
        <f t="shared" si="14"/>
        <v>0</v>
      </c>
      <c r="S38" s="152" t="str">
        <f t="shared" si="32"/>
        <v>X</v>
      </c>
      <c r="T38" s="241"/>
      <c r="U38" s="244"/>
      <c r="V38" s="182"/>
      <c r="W38" s="153"/>
      <c r="Y38" s="167"/>
      <c r="Z38" s="148">
        <f t="shared" si="33"/>
        <v>0</v>
      </c>
      <c r="AA38" s="148">
        <f t="shared" si="34"/>
        <v>0</v>
      </c>
      <c r="AB38" s="153" t="str">
        <f t="shared" si="35"/>
        <v>OK</v>
      </c>
      <c r="AD38" s="153"/>
      <c r="AE38" s="148">
        <f t="shared" si="36"/>
        <v>0</v>
      </c>
      <c r="AF38" s="148">
        <f t="shared" si="37"/>
        <v>0</v>
      </c>
      <c r="AG38" s="153" t="str">
        <f t="shared" si="38"/>
        <v>OK</v>
      </c>
      <c r="AI38" s="168"/>
      <c r="AK38" s="238" t="str">
        <f t="shared" si="39"/>
        <v/>
      </c>
      <c r="AL38" s="152" t="str">
        <f t="shared" ref="AL38:AL53" si="42">IF(Y38="","",IF(AND(Y38="도비",AI38="세입없음"),"OK",IF(AND(Y38&lt;&gt;"도비",AI38&lt;&gt;""),"OK","@@")))</f>
        <v/>
      </c>
      <c r="AN38" s="153" t="str">
        <f t="array" ref="AN38">IF(D38="","",INDEX(구분표!$I$2:$I$311, MATCH(1,(구분표!$E$2:$E$311='2추일출'!C38)*(구분표!$F$2:$F$311='2추일출'!D38)*(구분표!$G$2:$G$311='2추일출'!B38),0)))</f>
        <v/>
      </c>
      <c r="AP38" s="153"/>
    </row>
    <row r="39" spans="1:42" ht="60" customHeight="1">
      <c r="A39" s="188">
        <f>COUNTA($C$7:C39)-COUNTBLANK($C$7:C39)+9</f>
        <v>10</v>
      </c>
      <c r="B39" s="280" t="str">
        <f t="shared" si="40"/>
        <v/>
      </c>
      <c r="C39" s="279" t="str">
        <f>IF(D39="","",VLOOKUP(D39,구분표!$A$3:$C$215,3,))</f>
        <v/>
      </c>
      <c r="D39" s="298"/>
      <c r="E39" s="242"/>
      <c r="F39" s="242"/>
      <c r="G39" s="299"/>
      <c r="H39" s="242"/>
      <c r="I39" s="300"/>
      <c r="J39" s="243"/>
      <c r="K39" s="243"/>
      <c r="L39" s="235">
        <f t="shared" si="41"/>
        <v>0</v>
      </c>
      <c r="M39" s="148"/>
      <c r="N39" s="149"/>
      <c r="O39" s="150">
        <f t="shared" si="12"/>
        <v>0</v>
      </c>
      <c r="P39" s="264"/>
      <c r="Q39" s="197"/>
      <c r="R39" s="272">
        <f t="shared" si="14"/>
        <v>0</v>
      </c>
      <c r="S39" s="152" t="str">
        <f t="shared" si="32"/>
        <v>X</v>
      </c>
      <c r="T39" s="241"/>
      <c r="U39" s="244"/>
      <c r="V39" s="182"/>
      <c r="W39" s="153"/>
      <c r="Y39" s="167"/>
      <c r="Z39" s="148">
        <f t="shared" si="33"/>
        <v>0</v>
      </c>
      <c r="AA39" s="148">
        <f t="shared" si="34"/>
        <v>0</v>
      </c>
      <c r="AB39" s="153" t="str">
        <f t="shared" si="35"/>
        <v>OK</v>
      </c>
      <c r="AD39" s="153"/>
      <c r="AE39" s="148">
        <f t="shared" si="36"/>
        <v>0</v>
      </c>
      <c r="AF39" s="148">
        <f t="shared" si="37"/>
        <v>0</v>
      </c>
      <c r="AG39" s="153" t="str">
        <f t="shared" si="38"/>
        <v>OK</v>
      </c>
      <c r="AI39" s="168"/>
      <c r="AK39" s="238" t="str">
        <f t="shared" si="39"/>
        <v/>
      </c>
      <c r="AL39" s="152" t="str">
        <f t="shared" si="42"/>
        <v/>
      </c>
      <c r="AN39" s="153" t="str">
        <f t="array" ref="AN39">IF(D39="","",INDEX(구분표!$I$2:$I$311, MATCH(1,(구분표!$E$2:$E$311='2추일출'!C39)*(구분표!$F$2:$F$311='2추일출'!D39)*(구분표!$G$2:$G$311='2추일출'!B39),0)))</f>
        <v/>
      </c>
      <c r="AP39" s="153"/>
    </row>
    <row r="40" spans="1:42" ht="60" customHeight="1">
      <c r="A40" s="188">
        <f>COUNTA($C$7:C40)-COUNTBLANK($C$7:C40)+9</f>
        <v>10</v>
      </c>
      <c r="B40" s="280" t="str">
        <f t="shared" si="40"/>
        <v/>
      </c>
      <c r="C40" s="279" t="str">
        <f>IF(D40="","",VLOOKUP(D40,구분표!$A$3:$C$215,3,))</f>
        <v/>
      </c>
      <c r="D40" s="298"/>
      <c r="E40" s="242"/>
      <c r="F40" s="242"/>
      <c r="G40" s="299"/>
      <c r="H40" s="242"/>
      <c r="I40" s="300"/>
      <c r="J40" s="243"/>
      <c r="K40" s="243"/>
      <c r="L40" s="235">
        <f t="shared" si="41"/>
        <v>0</v>
      </c>
      <c r="M40" s="173"/>
      <c r="N40" s="174"/>
      <c r="O40" s="150">
        <f t="shared" si="12"/>
        <v>0</v>
      </c>
      <c r="P40" s="264"/>
      <c r="Q40" s="197"/>
      <c r="R40" s="272">
        <f t="shared" si="14"/>
        <v>0</v>
      </c>
      <c r="S40" s="152" t="str">
        <f t="shared" si="32"/>
        <v>X</v>
      </c>
      <c r="T40" s="244"/>
      <c r="U40" s="244"/>
      <c r="V40" s="182"/>
      <c r="W40" s="153"/>
      <c r="Y40" s="167"/>
      <c r="Z40" s="148">
        <f t="shared" si="33"/>
        <v>0</v>
      </c>
      <c r="AA40" s="148">
        <f t="shared" si="34"/>
        <v>0</v>
      </c>
      <c r="AB40" s="153" t="str">
        <f t="shared" si="35"/>
        <v>OK</v>
      </c>
      <c r="AD40" s="153"/>
      <c r="AE40" s="148">
        <f t="shared" si="36"/>
        <v>0</v>
      </c>
      <c r="AF40" s="148">
        <f t="shared" si="37"/>
        <v>0</v>
      </c>
      <c r="AG40" s="153" t="str">
        <f t="shared" si="38"/>
        <v>OK</v>
      </c>
      <c r="AI40" s="168"/>
      <c r="AK40" s="238" t="str">
        <f t="shared" si="39"/>
        <v/>
      </c>
      <c r="AL40" s="152" t="str">
        <f t="shared" si="42"/>
        <v/>
      </c>
      <c r="AN40" s="153" t="str">
        <f t="array" ref="AN40">IF(D40="","",INDEX(구분표!$I$2:$I$311, MATCH(1,(구분표!$E$2:$E$311='2추일출'!C40)*(구분표!$F$2:$F$311='2추일출'!D40)*(구분표!$G$2:$G$311='2추일출'!B40),0)))</f>
        <v/>
      </c>
      <c r="AP40" s="153"/>
    </row>
    <row r="41" spans="1:42" ht="60" customHeight="1">
      <c r="A41" s="188">
        <f>COUNTA($C$7:C41)-COUNTBLANK($C$7:C41)+9</f>
        <v>10</v>
      </c>
      <c r="B41" s="280" t="str">
        <f t="shared" si="40"/>
        <v/>
      </c>
      <c r="C41" s="279" t="str">
        <f>IF(D41="","",VLOOKUP(D41,구분표!$A$3:$C$215,3,))</f>
        <v/>
      </c>
      <c r="D41" s="298"/>
      <c r="E41" s="242"/>
      <c r="F41" s="242"/>
      <c r="G41" s="299"/>
      <c r="H41" s="242"/>
      <c r="I41" s="300"/>
      <c r="J41" s="243"/>
      <c r="K41" s="243"/>
      <c r="L41" s="235">
        <f t="shared" ref="L41:L51" si="43">J41-K41</f>
        <v>0</v>
      </c>
      <c r="M41" s="148"/>
      <c r="N41" s="149"/>
      <c r="O41" s="150">
        <f t="shared" ref="O41:O51" si="44">J41+M41+N41</f>
        <v>0</v>
      </c>
      <c r="P41" s="264"/>
      <c r="Q41" s="197"/>
      <c r="R41" s="272">
        <f t="shared" ref="R41:R51" si="45">J41+P41+Q41</f>
        <v>0</v>
      </c>
      <c r="S41" s="152" t="str">
        <f t="shared" si="32"/>
        <v>X</v>
      </c>
      <c r="T41" s="244"/>
      <c r="U41" s="244"/>
      <c r="V41" s="182"/>
      <c r="W41" s="153"/>
      <c r="Y41" s="167"/>
      <c r="Z41" s="148">
        <f t="shared" si="33"/>
        <v>0</v>
      </c>
      <c r="AA41" s="148">
        <f t="shared" si="34"/>
        <v>0</v>
      </c>
      <c r="AB41" s="153" t="str">
        <f t="shared" si="35"/>
        <v>OK</v>
      </c>
      <c r="AD41" s="153"/>
      <c r="AE41" s="148">
        <f t="shared" si="36"/>
        <v>0</v>
      </c>
      <c r="AF41" s="148">
        <f t="shared" si="37"/>
        <v>0</v>
      </c>
      <c r="AG41" s="153" t="str">
        <f t="shared" si="38"/>
        <v>OK</v>
      </c>
      <c r="AI41" s="168"/>
      <c r="AK41" s="238" t="str">
        <f t="shared" si="39"/>
        <v/>
      </c>
      <c r="AL41" s="152" t="str">
        <f t="shared" ref="AL41:AL51" si="46">IF(Y41="","",IF(AND(Y41="도비",AI41="세입없음"),"OK",IF(AND(Y41&lt;&gt;"도비",AI41&lt;&gt;""),"OK","@@")))</f>
        <v/>
      </c>
      <c r="AN41" s="153" t="str">
        <f t="array" ref="AN41">IF(D41="","",INDEX(구분표!$I$2:$I$311, MATCH(1,(구분표!$E$2:$E$311='2추일출'!C41)*(구분표!$F$2:$F$311='2추일출'!D41)*(구분표!$G$2:$G$311='2추일출'!B41),0)))</f>
        <v/>
      </c>
      <c r="AP41" s="153"/>
    </row>
    <row r="42" spans="1:42" ht="60" customHeight="1">
      <c r="A42" s="188">
        <f>COUNTA($C$7:C42)-COUNTBLANK($C$7:C42)+9</f>
        <v>10</v>
      </c>
      <c r="B42" s="280" t="str">
        <f t="shared" si="40"/>
        <v/>
      </c>
      <c r="C42" s="279" t="str">
        <f>IF(D42="","",VLOOKUP(D42,구분표!$A$3:$C$215,3,))</f>
        <v/>
      </c>
      <c r="D42" s="298"/>
      <c r="E42" s="242"/>
      <c r="F42" s="242"/>
      <c r="G42" s="299"/>
      <c r="H42" s="242"/>
      <c r="I42" s="300"/>
      <c r="J42" s="243"/>
      <c r="K42" s="243"/>
      <c r="L42" s="235">
        <f t="shared" ref="L42:L43" si="47">J42-K42</f>
        <v>0</v>
      </c>
      <c r="M42" s="148"/>
      <c r="N42" s="149"/>
      <c r="O42" s="150">
        <f t="shared" ref="O42:O43" si="48">J42+M42+N42</f>
        <v>0</v>
      </c>
      <c r="P42" s="264"/>
      <c r="Q42" s="197"/>
      <c r="R42" s="272">
        <f t="shared" ref="R42:R43" si="49">J42+P42+Q42</f>
        <v>0</v>
      </c>
      <c r="S42" s="152" t="str">
        <f t="shared" si="32"/>
        <v>X</v>
      </c>
      <c r="T42" s="244"/>
      <c r="U42" s="244"/>
      <c r="V42" s="182"/>
      <c r="W42" s="153"/>
      <c r="Y42" s="167"/>
      <c r="Z42" s="148">
        <f t="shared" si="33"/>
        <v>0</v>
      </c>
      <c r="AA42" s="148">
        <f t="shared" si="34"/>
        <v>0</v>
      </c>
      <c r="AB42" s="153" t="str">
        <f t="shared" si="35"/>
        <v>OK</v>
      </c>
      <c r="AD42" s="153"/>
      <c r="AE42" s="148">
        <f t="shared" si="36"/>
        <v>0</v>
      </c>
      <c r="AF42" s="148">
        <f t="shared" si="37"/>
        <v>0</v>
      </c>
      <c r="AG42" s="153" t="str">
        <f t="shared" si="38"/>
        <v>OK</v>
      </c>
      <c r="AI42" s="168"/>
      <c r="AK42" s="238" t="str">
        <f t="shared" si="39"/>
        <v/>
      </c>
      <c r="AL42" s="152" t="str">
        <f t="shared" ref="AL42:AL43" si="50">IF(Y42="","",IF(AND(Y42="도비",AI42="세입없음"),"OK",IF(AND(Y42&lt;&gt;"도비",AI42&lt;&gt;""),"OK","@@")))</f>
        <v/>
      </c>
      <c r="AN42" s="153" t="str">
        <f t="array" ref="AN42">IF(D42="","",INDEX(구분표!$I$2:$I$311, MATCH(1,(구분표!$E$2:$E$311='2추일출'!C42)*(구분표!$F$2:$F$311='2추일출'!D42)*(구분표!$G$2:$G$311='2추일출'!B42),0)))</f>
        <v/>
      </c>
      <c r="AP42" s="153"/>
    </row>
    <row r="43" spans="1:42" ht="60" customHeight="1">
      <c r="A43" s="188">
        <f>COUNTA($C$7:C43)-COUNTBLANK($C$7:C43)+9</f>
        <v>10</v>
      </c>
      <c r="B43" s="280" t="str">
        <f t="shared" si="40"/>
        <v/>
      </c>
      <c r="C43" s="279" t="str">
        <f>IF(D43="","",VLOOKUP(D43,구분표!$A$3:$C$215,3,))</f>
        <v/>
      </c>
      <c r="D43" s="298"/>
      <c r="E43" s="242"/>
      <c r="F43" s="242"/>
      <c r="G43" s="299"/>
      <c r="H43" s="242"/>
      <c r="I43" s="300"/>
      <c r="J43" s="243"/>
      <c r="K43" s="243"/>
      <c r="L43" s="235">
        <f t="shared" si="47"/>
        <v>0</v>
      </c>
      <c r="M43" s="148"/>
      <c r="N43" s="149"/>
      <c r="O43" s="150">
        <f t="shared" si="48"/>
        <v>0</v>
      </c>
      <c r="P43" s="264"/>
      <c r="Q43" s="197"/>
      <c r="R43" s="272">
        <f t="shared" si="49"/>
        <v>0</v>
      </c>
      <c r="S43" s="152" t="str">
        <f t="shared" si="32"/>
        <v>X</v>
      </c>
      <c r="T43" s="244"/>
      <c r="U43" s="244"/>
      <c r="V43" s="182"/>
      <c r="W43" s="153"/>
      <c r="Y43" s="167"/>
      <c r="Z43" s="148">
        <f t="shared" si="33"/>
        <v>0</v>
      </c>
      <c r="AA43" s="148">
        <f t="shared" si="34"/>
        <v>0</v>
      </c>
      <c r="AB43" s="153" t="str">
        <f t="shared" si="35"/>
        <v>OK</v>
      </c>
      <c r="AD43" s="153"/>
      <c r="AE43" s="148">
        <f t="shared" si="36"/>
        <v>0</v>
      </c>
      <c r="AF43" s="148">
        <f t="shared" si="37"/>
        <v>0</v>
      </c>
      <c r="AG43" s="153" t="str">
        <f t="shared" si="38"/>
        <v>OK</v>
      </c>
      <c r="AI43" s="168"/>
      <c r="AK43" s="238" t="str">
        <f t="shared" si="39"/>
        <v/>
      </c>
      <c r="AL43" s="152" t="str">
        <f t="shared" si="50"/>
        <v/>
      </c>
      <c r="AN43" s="153" t="str">
        <f t="array" ref="AN43">IF(D43="","",INDEX(구분표!$I$2:$I$311, MATCH(1,(구분표!$E$2:$E$311='2추일출'!C43)*(구분표!$F$2:$F$311='2추일출'!D43)*(구분표!$G$2:$G$311='2추일출'!B43),0)))</f>
        <v/>
      </c>
      <c r="AP43" s="153"/>
    </row>
    <row r="44" spans="1:42" ht="60" customHeight="1">
      <c r="A44" s="188">
        <f>COUNTA($C$7:C44)-COUNTBLANK($C$7:C44)+9</f>
        <v>10</v>
      </c>
      <c r="B44" s="280" t="str">
        <f t="shared" si="40"/>
        <v/>
      </c>
      <c r="C44" s="279" t="str">
        <f>IF(D44="","",VLOOKUP(D44,구분표!$A$3:$C$215,3,))</f>
        <v/>
      </c>
      <c r="D44" s="298"/>
      <c r="E44" s="242"/>
      <c r="F44" s="242"/>
      <c r="G44" s="299"/>
      <c r="H44" s="242"/>
      <c r="I44" s="300"/>
      <c r="J44" s="243"/>
      <c r="K44" s="243"/>
      <c r="L44" s="235">
        <f t="shared" si="43"/>
        <v>0</v>
      </c>
      <c r="M44" s="148"/>
      <c r="N44" s="149"/>
      <c r="O44" s="150">
        <f t="shared" si="44"/>
        <v>0</v>
      </c>
      <c r="P44" s="264"/>
      <c r="Q44" s="197"/>
      <c r="R44" s="272">
        <f t="shared" si="45"/>
        <v>0</v>
      </c>
      <c r="S44" s="152" t="str">
        <f t="shared" si="32"/>
        <v>X</v>
      </c>
      <c r="T44" s="244"/>
      <c r="U44" s="244"/>
      <c r="V44" s="182"/>
      <c r="W44" s="153"/>
      <c r="Y44" s="167"/>
      <c r="Z44" s="148">
        <f t="shared" si="33"/>
        <v>0</v>
      </c>
      <c r="AA44" s="148">
        <f t="shared" si="34"/>
        <v>0</v>
      </c>
      <c r="AB44" s="153" t="str">
        <f t="shared" si="35"/>
        <v>OK</v>
      </c>
      <c r="AD44" s="153"/>
      <c r="AE44" s="148">
        <f t="shared" si="36"/>
        <v>0</v>
      </c>
      <c r="AF44" s="148">
        <f t="shared" si="37"/>
        <v>0</v>
      </c>
      <c r="AG44" s="153" t="str">
        <f t="shared" si="38"/>
        <v>OK</v>
      </c>
      <c r="AI44" s="168"/>
      <c r="AK44" s="238" t="str">
        <f t="shared" si="39"/>
        <v/>
      </c>
      <c r="AL44" s="152" t="str">
        <f t="shared" si="46"/>
        <v/>
      </c>
      <c r="AN44" s="153" t="str">
        <f t="array" ref="AN44">IF(D44="","",INDEX(구분표!$I$2:$I$311, MATCH(1,(구분표!$E$2:$E$311='2추일출'!C44)*(구분표!$F$2:$F$311='2추일출'!D44)*(구분표!$G$2:$G$311='2추일출'!B44),0)))</f>
        <v/>
      </c>
      <c r="AP44" s="153"/>
    </row>
    <row r="45" spans="1:42" ht="60" customHeight="1">
      <c r="A45" s="188">
        <f>COUNTA($C$7:C45)-COUNTBLANK($C$7:C45)+9</f>
        <v>10</v>
      </c>
      <c r="B45" s="280" t="str">
        <f t="shared" si="40"/>
        <v/>
      </c>
      <c r="C45" s="279" t="str">
        <f>IF(D45="","",VLOOKUP(D45,구분표!$A$3:$C$215,3,))</f>
        <v/>
      </c>
      <c r="D45" s="298"/>
      <c r="E45" s="242"/>
      <c r="F45" s="242"/>
      <c r="G45" s="299"/>
      <c r="H45" s="242"/>
      <c r="I45" s="300"/>
      <c r="J45" s="243"/>
      <c r="K45" s="243"/>
      <c r="L45" s="235">
        <f t="shared" si="43"/>
        <v>0</v>
      </c>
      <c r="M45" s="148"/>
      <c r="N45" s="149"/>
      <c r="O45" s="150">
        <f t="shared" si="44"/>
        <v>0</v>
      </c>
      <c r="P45" s="264"/>
      <c r="Q45" s="197"/>
      <c r="R45" s="272">
        <f t="shared" si="45"/>
        <v>0</v>
      </c>
      <c r="S45" s="152" t="str">
        <f t="shared" si="32"/>
        <v>X</v>
      </c>
      <c r="T45" s="244"/>
      <c r="U45" s="244"/>
      <c r="V45" s="182"/>
      <c r="W45" s="153"/>
      <c r="Y45" s="167"/>
      <c r="Z45" s="148">
        <f t="shared" si="33"/>
        <v>0</v>
      </c>
      <c r="AA45" s="148">
        <f t="shared" si="34"/>
        <v>0</v>
      </c>
      <c r="AB45" s="153" t="str">
        <f t="shared" si="35"/>
        <v>OK</v>
      </c>
      <c r="AD45" s="153"/>
      <c r="AE45" s="148">
        <f t="shared" si="36"/>
        <v>0</v>
      </c>
      <c r="AF45" s="148">
        <f t="shared" si="37"/>
        <v>0</v>
      </c>
      <c r="AG45" s="153" t="str">
        <f t="shared" si="38"/>
        <v>OK</v>
      </c>
      <c r="AI45" s="168"/>
      <c r="AK45" s="238" t="str">
        <f t="shared" si="39"/>
        <v/>
      </c>
      <c r="AL45" s="152" t="str">
        <f t="shared" si="46"/>
        <v/>
      </c>
      <c r="AN45" s="153" t="str">
        <f t="array" ref="AN45">IF(D45="","",INDEX(구분표!$I$2:$I$311, MATCH(1,(구분표!$E$2:$E$311='2추일출'!C45)*(구분표!$F$2:$F$311='2추일출'!D45)*(구분표!$G$2:$G$311='2추일출'!B45),0)))</f>
        <v/>
      </c>
      <c r="AP45" s="153"/>
    </row>
    <row r="46" spans="1:42" ht="60" customHeight="1">
      <c r="A46" s="188">
        <f>COUNTA($C$7:C46)-COUNTBLANK($C$7:C46)+9</f>
        <v>10</v>
      </c>
      <c r="B46" s="280" t="str">
        <f t="shared" si="40"/>
        <v/>
      </c>
      <c r="C46" s="279" t="str">
        <f>IF(D46="","",VLOOKUP(D46,구분표!$A$3:$C$215,3,))</f>
        <v/>
      </c>
      <c r="D46" s="298"/>
      <c r="E46" s="242"/>
      <c r="F46" s="242"/>
      <c r="G46" s="299"/>
      <c r="H46" s="242"/>
      <c r="I46" s="300"/>
      <c r="J46" s="243"/>
      <c r="K46" s="243"/>
      <c r="L46" s="235">
        <f t="shared" ref="L46:L50" si="51">J46-K46</f>
        <v>0</v>
      </c>
      <c r="M46" s="148"/>
      <c r="N46" s="149"/>
      <c r="O46" s="150">
        <f t="shared" ref="O46:O50" si="52">J46+M46+N46</f>
        <v>0</v>
      </c>
      <c r="P46" s="264"/>
      <c r="Q46" s="197"/>
      <c r="R46" s="272">
        <f t="shared" ref="R46:R50" si="53">J46+P46+Q46</f>
        <v>0</v>
      </c>
      <c r="S46" s="152" t="str">
        <f t="shared" si="32"/>
        <v>X</v>
      </c>
      <c r="T46" s="244"/>
      <c r="U46" s="244"/>
      <c r="V46" s="182"/>
      <c r="W46" s="153"/>
      <c r="Y46" s="167"/>
      <c r="Z46" s="148">
        <f t="shared" si="33"/>
        <v>0</v>
      </c>
      <c r="AA46" s="148">
        <f t="shared" si="34"/>
        <v>0</v>
      </c>
      <c r="AB46" s="153" t="str">
        <f t="shared" si="35"/>
        <v>OK</v>
      </c>
      <c r="AD46" s="153"/>
      <c r="AE46" s="148">
        <f t="shared" si="36"/>
        <v>0</v>
      </c>
      <c r="AF46" s="148">
        <f t="shared" si="37"/>
        <v>0</v>
      </c>
      <c r="AG46" s="153" t="str">
        <f t="shared" si="38"/>
        <v>OK</v>
      </c>
      <c r="AI46" s="168"/>
      <c r="AK46" s="238" t="str">
        <f t="shared" si="39"/>
        <v/>
      </c>
      <c r="AL46" s="152" t="str">
        <f t="shared" ref="AL46:AL50" si="54">IF(Y46="","",IF(AND(Y46="도비",AI46="세입없음"),"OK",IF(AND(Y46&lt;&gt;"도비",AI46&lt;&gt;""),"OK","@@")))</f>
        <v/>
      </c>
      <c r="AN46" s="153" t="str">
        <f t="array" ref="AN46">IF(D46="","",INDEX(구분표!$I$2:$I$311, MATCH(1,(구분표!$E$2:$E$311='2추일출'!C46)*(구분표!$F$2:$F$311='2추일출'!D46)*(구분표!$G$2:$G$311='2추일출'!B46),0)))</f>
        <v/>
      </c>
      <c r="AP46" s="153"/>
    </row>
    <row r="47" spans="1:42" ht="60" customHeight="1">
      <c r="A47" s="289">
        <f>COUNTA($C$7:C47)-COUNTBLANK($C$7:C47)+9</f>
        <v>10</v>
      </c>
      <c r="B47" s="280" t="str">
        <f t="shared" si="40"/>
        <v/>
      </c>
      <c r="C47" s="279" t="str">
        <f>IF(D47="","",VLOOKUP(D47,구분표!$A$3:$C$215,3,))</f>
        <v/>
      </c>
      <c r="D47" s="298"/>
      <c r="E47" s="242"/>
      <c r="F47" s="242"/>
      <c r="G47" s="299"/>
      <c r="H47" s="242"/>
      <c r="I47" s="300"/>
      <c r="J47" s="243"/>
      <c r="K47" s="243"/>
      <c r="L47" s="235">
        <f t="shared" ref="L47:L49" si="55">J47-K47</f>
        <v>0</v>
      </c>
      <c r="M47" s="148"/>
      <c r="N47" s="149"/>
      <c r="O47" s="150">
        <f t="shared" ref="O47:O49" si="56">J47+M47+N47</f>
        <v>0</v>
      </c>
      <c r="P47" s="264"/>
      <c r="Q47" s="197"/>
      <c r="R47" s="272">
        <f t="shared" ref="R47:R49" si="57">J47+P47+Q47</f>
        <v>0</v>
      </c>
      <c r="S47" s="152" t="str">
        <f t="shared" si="32"/>
        <v>X</v>
      </c>
      <c r="T47" s="244"/>
      <c r="U47" s="244"/>
      <c r="V47" s="182"/>
      <c r="W47" s="153"/>
      <c r="Y47" s="167"/>
      <c r="Z47" s="148">
        <f t="shared" si="33"/>
        <v>0</v>
      </c>
      <c r="AA47" s="148">
        <f t="shared" si="34"/>
        <v>0</v>
      </c>
      <c r="AB47" s="153" t="str">
        <f t="shared" si="35"/>
        <v>OK</v>
      </c>
      <c r="AD47" s="153"/>
      <c r="AE47" s="148">
        <f t="shared" si="36"/>
        <v>0</v>
      </c>
      <c r="AF47" s="148">
        <f t="shared" si="37"/>
        <v>0</v>
      </c>
      <c r="AG47" s="153" t="str">
        <f t="shared" si="38"/>
        <v>OK</v>
      </c>
      <c r="AI47" s="168"/>
      <c r="AK47" s="238" t="str">
        <f t="shared" si="39"/>
        <v/>
      </c>
      <c r="AL47" s="152" t="str">
        <f t="shared" ref="AL47:AL49" si="58">IF(Y47="","",IF(AND(Y47="도비",AI47="세입없음"),"OK",IF(AND(Y47&lt;&gt;"도비",AI47&lt;&gt;""),"OK","@@")))</f>
        <v/>
      </c>
      <c r="AN47" s="153" t="str">
        <f t="array" ref="AN47">IF(D47="","",INDEX(구분표!$I$2:$I$311, MATCH(1,(구분표!$E$2:$E$311='2추일출'!C47)*(구분표!$F$2:$F$311='2추일출'!D47)*(구분표!$G$2:$G$311='2추일출'!B47),0)))</f>
        <v/>
      </c>
      <c r="AP47" s="153"/>
    </row>
    <row r="48" spans="1:42" ht="60" customHeight="1">
      <c r="A48" s="188">
        <f>COUNTA($C$7:C48)-COUNTBLANK($C$7:C48)+9</f>
        <v>10</v>
      </c>
      <c r="B48" s="280" t="str">
        <f t="shared" si="40"/>
        <v/>
      </c>
      <c r="C48" s="279" t="str">
        <f>IF(D48="","",VLOOKUP(D48,구분표!$A$3:$C$215,3,))</f>
        <v/>
      </c>
      <c r="D48" s="298"/>
      <c r="E48" s="242"/>
      <c r="F48" s="242"/>
      <c r="G48" s="299"/>
      <c r="H48" s="242"/>
      <c r="I48" s="300"/>
      <c r="J48" s="243"/>
      <c r="K48" s="243"/>
      <c r="L48" s="235">
        <f t="shared" si="55"/>
        <v>0</v>
      </c>
      <c r="M48" s="148"/>
      <c r="N48" s="149"/>
      <c r="O48" s="150">
        <f t="shared" si="56"/>
        <v>0</v>
      </c>
      <c r="P48" s="264"/>
      <c r="Q48" s="197"/>
      <c r="R48" s="272">
        <f t="shared" si="57"/>
        <v>0</v>
      </c>
      <c r="S48" s="152" t="str">
        <f t="shared" si="32"/>
        <v>X</v>
      </c>
      <c r="T48" s="244"/>
      <c r="U48" s="244"/>
      <c r="V48" s="182"/>
      <c r="W48" s="153"/>
      <c r="Y48" s="167"/>
      <c r="Z48" s="148">
        <f t="shared" si="33"/>
        <v>0</v>
      </c>
      <c r="AA48" s="148">
        <f t="shared" si="34"/>
        <v>0</v>
      </c>
      <c r="AB48" s="153" t="str">
        <f t="shared" si="35"/>
        <v>OK</v>
      </c>
      <c r="AD48" s="153"/>
      <c r="AE48" s="148">
        <f t="shared" si="36"/>
        <v>0</v>
      </c>
      <c r="AF48" s="148">
        <f t="shared" si="37"/>
        <v>0</v>
      </c>
      <c r="AG48" s="153" t="str">
        <f t="shared" si="38"/>
        <v>OK</v>
      </c>
      <c r="AI48" s="168"/>
      <c r="AK48" s="238" t="str">
        <f t="shared" si="39"/>
        <v/>
      </c>
      <c r="AL48" s="152" t="str">
        <f t="shared" si="58"/>
        <v/>
      </c>
      <c r="AN48" s="153" t="str">
        <f t="array" ref="AN48">IF(D48="","",INDEX(구분표!$I$2:$I$311, MATCH(1,(구분표!$E$2:$E$311='2추일출'!C48)*(구분표!$F$2:$F$311='2추일출'!D48)*(구분표!$G$2:$G$311='2추일출'!B48),0)))</f>
        <v/>
      </c>
      <c r="AP48" s="153"/>
    </row>
    <row r="49" spans="1:42" ht="60" customHeight="1">
      <c r="A49" s="188">
        <f>COUNTA($C$7:C49)-COUNTBLANK($C$7:C49)+9</f>
        <v>10</v>
      </c>
      <c r="B49" s="280" t="str">
        <f t="shared" si="40"/>
        <v/>
      </c>
      <c r="C49" s="279" t="str">
        <f>IF(D49="","",VLOOKUP(D49,구분표!$A$3:$C$215,3,))</f>
        <v/>
      </c>
      <c r="D49" s="298"/>
      <c r="E49" s="242"/>
      <c r="F49" s="242"/>
      <c r="G49" s="299"/>
      <c r="H49" s="242"/>
      <c r="I49" s="300"/>
      <c r="J49" s="243"/>
      <c r="K49" s="243"/>
      <c r="L49" s="235">
        <f t="shared" si="55"/>
        <v>0</v>
      </c>
      <c r="M49" s="148"/>
      <c r="N49" s="149"/>
      <c r="O49" s="150">
        <f t="shared" si="56"/>
        <v>0</v>
      </c>
      <c r="P49" s="264"/>
      <c r="Q49" s="197"/>
      <c r="R49" s="272">
        <f t="shared" si="57"/>
        <v>0</v>
      </c>
      <c r="S49" s="152" t="str">
        <f t="shared" si="32"/>
        <v>X</v>
      </c>
      <c r="T49" s="244"/>
      <c r="U49" s="244"/>
      <c r="V49" s="182"/>
      <c r="W49" s="153"/>
      <c r="Y49" s="167"/>
      <c r="Z49" s="148">
        <f t="shared" si="33"/>
        <v>0</v>
      </c>
      <c r="AA49" s="148">
        <f t="shared" si="34"/>
        <v>0</v>
      </c>
      <c r="AB49" s="153" t="str">
        <f t="shared" si="35"/>
        <v>OK</v>
      </c>
      <c r="AD49" s="153"/>
      <c r="AE49" s="148">
        <f t="shared" si="36"/>
        <v>0</v>
      </c>
      <c r="AF49" s="148">
        <f t="shared" si="37"/>
        <v>0</v>
      </c>
      <c r="AG49" s="153" t="str">
        <f t="shared" si="38"/>
        <v>OK</v>
      </c>
      <c r="AI49" s="168"/>
      <c r="AK49" s="238" t="str">
        <f t="shared" si="39"/>
        <v/>
      </c>
      <c r="AL49" s="152" t="str">
        <f t="shared" si="58"/>
        <v/>
      </c>
      <c r="AN49" s="153" t="str">
        <f t="array" ref="AN49">IF(D49="","",INDEX(구분표!$I$2:$I$311, MATCH(1,(구분표!$E$2:$E$311='2추일출'!C49)*(구분표!$F$2:$F$311='2추일출'!D49)*(구분표!$G$2:$G$311='2추일출'!B49),0)))</f>
        <v/>
      </c>
      <c r="AP49" s="153"/>
    </row>
    <row r="50" spans="1:42" ht="60" customHeight="1">
      <c r="A50" s="188">
        <f>COUNTA($C$7:C50)-COUNTBLANK($C$7:C50)+9</f>
        <v>10</v>
      </c>
      <c r="B50" s="280" t="str">
        <f t="shared" si="40"/>
        <v/>
      </c>
      <c r="C50" s="279" t="str">
        <f>IF(D50="","",VLOOKUP(D50,구분표!$A$3:$C$215,3,))</f>
        <v/>
      </c>
      <c r="D50" s="298"/>
      <c r="E50" s="242"/>
      <c r="F50" s="242"/>
      <c r="G50" s="299"/>
      <c r="H50" s="242"/>
      <c r="I50" s="300"/>
      <c r="J50" s="243"/>
      <c r="K50" s="243"/>
      <c r="L50" s="235">
        <f t="shared" si="51"/>
        <v>0</v>
      </c>
      <c r="M50" s="148"/>
      <c r="N50" s="149"/>
      <c r="O50" s="150">
        <f t="shared" si="52"/>
        <v>0</v>
      </c>
      <c r="P50" s="264"/>
      <c r="Q50" s="197"/>
      <c r="R50" s="272">
        <f t="shared" si="53"/>
        <v>0</v>
      </c>
      <c r="S50" s="152" t="str">
        <f t="shared" si="32"/>
        <v>X</v>
      </c>
      <c r="T50" s="244"/>
      <c r="U50" s="244"/>
      <c r="V50" s="182"/>
      <c r="W50" s="153"/>
      <c r="Y50" s="167"/>
      <c r="Z50" s="148">
        <f t="shared" si="33"/>
        <v>0</v>
      </c>
      <c r="AA50" s="148">
        <f t="shared" si="34"/>
        <v>0</v>
      </c>
      <c r="AB50" s="153" t="str">
        <f t="shared" si="35"/>
        <v>OK</v>
      </c>
      <c r="AD50" s="153"/>
      <c r="AE50" s="148">
        <f t="shared" si="36"/>
        <v>0</v>
      </c>
      <c r="AF50" s="148">
        <f t="shared" si="37"/>
        <v>0</v>
      </c>
      <c r="AG50" s="153" t="str">
        <f t="shared" si="38"/>
        <v>OK</v>
      </c>
      <c r="AI50" s="168"/>
      <c r="AK50" s="238" t="str">
        <f t="shared" si="39"/>
        <v/>
      </c>
      <c r="AL50" s="152" t="str">
        <f t="shared" si="54"/>
        <v/>
      </c>
      <c r="AN50" s="153" t="str">
        <f t="array" ref="AN50">IF(D50="","",INDEX(구분표!$I$2:$I$311, MATCH(1,(구분표!$E$2:$E$311='2추일출'!C50)*(구분표!$F$2:$F$311='2추일출'!D50)*(구분표!$G$2:$G$311='2추일출'!B50),0)))</f>
        <v/>
      </c>
      <c r="AP50" s="153"/>
    </row>
    <row r="51" spans="1:42" ht="60" customHeight="1">
      <c r="A51" s="188">
        <f>COUNTA($C$7:C51)-COUNTBLANK($C$7:C51)+9</f>
        <v>10</v>
      </c>
      <c r="B51" s="280" t="str">
        <f t="shared" si="40"/>
        <v/>
      </c>
      <c r="C51" s="279" t="str">
        <f>IF(D51="","",VLOOKUP(D51,구분표!$A$3:$C$215,3,))</f>
        <v/>
      </c>
      <c r="D51" s="298"/>
      <c r="E51" s="242"/>
      <c r="F51" s="242"/>
      <c r="G51" s="299"/>
      <c r="H51" s="242"/>
      <c r="I51" s="300"/>
      <c r="J51" s="243"/>
      <c r="K51" s="243"/>
      <c r="L51" s="235">
        <f t="shared" si="43"/>
        <v>0</v>
      </c>
      <c r="M51" s="148"/>
      <c r="N51" s="149"/>
      <c r="O51" s="150">
        <f t="shared" si="44"/>
        <v>0</v>
      </c>
      <c r="P51" s="264"/>
      <c r="Q51" s="197"/>
      <c r="R51" s="272">
        <f t="shared" si="45"/>
        <v>0</v>
      </c>
      <c r="S51" s="152" t="str">
        <f t="shared" si="32"/>
        <v>X</v>
      </c>
      <c r="T51" s="244"/>
      <c r="U51" s="244"/>
      <c r="V51" s="182"/>
      <c r="W51" s="153"/>
      <c r="Y51" s="167"/>
      <c r="Z51" s="148">
        <f t="shared" si="33"/>
        <v>0</v>
      </c>
      <c r="AA51" s="148">
        <f t="shared" si="34"/>
        <v>0</v>
      </c>
      <c r="AB51" s="153" t="str">
        <f t="shared" si="35"/>
        <v>OK</v>
      </c>
      <c r="AD51" s="153"/>
      <c r="AE51" s="148">
        <f t="shared" si="36"/>
        <v>0</v>
      </c>
      <c r="AF51" s="148">
        <f t="shared" si="37"/>
        <v>0</v>
      </c>
      <c r="AG51" s="153" t="str">
        <f t="shared" si="38"/>
        <v>OK</v>
      </c>
      <c r="AI51" s="168"/>
      <c r="AK51" s="238" t="str">
        <f t="shared" si="39"/>
        <v/>
      </c>
      <c r="AL51" s="152" t="str">
        <f t="shared" si="46"/>
        <v/>
      </c>
      <c r="AN51" s="153" t="str">
        <f t="array" ref="AN51">IF(D51="","",INDEX(구분표!$I$2:$I$311, MATCH(1,(구분표!$E$2:$E$311='2추일출'!C51)*(구분표!$F$2:$F$311='2추일출'!D51)*(구분표!$G$2:$G$311='2추일출'!B51),0)))</f>
        <v/>
      </c>
      <c r="AP51" s="153"/>
    </row>
    <row r="52" spans="1:42" ht="60" customHeight="1">
      <c r="A52" s="188">
        <f>COUNTA($C$7:C52)-COUNTBLANK($C$7:C52)+9</f>
        <v>10</v>
      </c>
      <c r="B52" s="280" t="str">
        <f t="shared" si="40"/>
        <v/>
      </c>
      <c r="C52" s="279" t="str">
        <f>IF(D52="","",VLOOKUP(D52,구분표!$A$3:$C$215,3,))</f>
        <v/>
      </c>
      <c r="D52" s="298"/>
      <c r="E52" s="242"/>
      <c r="F52" s="242"/>
      <c r="G52" s="299"/>
      <c r="H52" s="242"/>
      <c r="I52" s="300"/>
      <c r="J52" s="243"/>
      <c r="K52" s="243"/>
      <c r="L52" s="235">
        <f t="shared" si="41"/>
        <v>0</v>
      </c>
      <c r="M52" s="148"/>
      <c r="N52" s="149"/>
      <c r="O52" s="150">
        <f t="shared" si="12"/>
        <v>0</v>
      </c>
      <c r="P52" s="264"/>
      <c r="Q52" s="197"/>
      <c r="R52" s="272">
        <f t="shared" si="14"/>
        <v>0</v>
      </c>
      <c r="S52" s="152" t="str">
        <f t="shared" si="32"/>
        <v>X</v>
      </c>
      <c r="T52" s="244"/>
      <c r="U52" s="244"/>
      <c r="V52" s="182"/>
      <c r="W52" s="153"/>
      <c r="Y52" s="167"/>
      <c r="Z52" s="148">
        <f t="shared" si="33"/>
        <v>0</v>
      </c>
      <c r="AA52" s="148">
        <f t="shared" si="34"/>
        <v>0</v>
      </c>
      <c r="AB52" s="153" t="str">
        <f t="shared" si="35"/>
        <v>OK</v>
      </c>
      <c r="AD52" s="153"/>
      <c r="AE52" s="148">
        <f t="shared" si="36"/>
        <v>0</v>
      </c>
      <c r="AF52" s="148">
        <f t="shared" si="37"/>
        <v>0</v>
      </c>
      <c r="AG52" s="153" t="str">
        <f t="shared" si="38"/>
        <v>OK</v>
      </c>
      <c r="AI52" s="168"/>
      <c r="AK52" s="238" t="str">
        <f t="shared" si="39"/>
        <v/>
      </c>
      <c r="AL52" s="152" t="str">
        <f t="shared" si="42"/>
        <v/>
      </c>
      <c r="AN52" s="153" t="str">
        <f t="array" ref="AN52">IF(D52="","",INDEX(구분표!$I$2:$I$311, MATCH(1,(구분표!$E$2:$E$311='2추일출'!C52)*(구분표!$F$2:$F$311='2추일출'!D52)*(구분표!$G$2:$G$311='2추일출'!B52),0)))</f>
        <v/>
      </c>
      <c r="AP52" s="153"/>
    </row>
    <row r="53" spans="1:42" ht="60" customHeight="1">
      <c r="A53" s="188">
        <f>COUNTA($C$7:C53)-COUNTBLANK($C$7:C53)+9</f>
        <v>10</v>
      </c>
      <c r="B53" s="280" t="str">
        <f t="shared" si="40"/>
        <v/>
      </c>
      <c r="C53" s="279" t="str">
        <f>IF(D53="","",VLOOKUP(D53,구분표!$A$3:$C$215,3,))</f>
        <v/>
      </c>
      <c r="D53" s="298"/>
      <c r="E53" s="242"/>
      <c r="F53" s="242"/>
      <c r="G53" s="299"/>
      <c r="H53" s="242"/>
      <c r="I53" s="300"/>
      <c r="J53" s="243"/>
      <c r="K53" s="243"/>
      <c r="L53" s="235">
        <f t="shared" si="41"/>
        <v>0</v>
      </c>
      <c r="M53" s="148"/>
      <c r="N53" s="149"/>
      <c r="O53" s="150">
        <f t="shared" si="12"/>
        <v>0</v>
      </c>
      <c r="P53" s="264"/>
      <c r="Q53" s="197"/>
      <c r="R53" s="272">
        <f t="shared" si="14"/>
        <v>0</v>
      </c>
      <c r="S53" s="152" t="str">
        <f t="shared" si="32"/>
        <v>X</v>
      </c>
      <c r="T53" s="244"/>
      <c r="U53" s="244"/>
      <c r="V53" s="182"/>
      <c r="W53" s="153"/>
      <c r="Y53" s="167"/>
      <c r="Z53" s="148">
        <f t="shared" si="33"/>
        <v>0</v>
      </c>
      <c r="AA53" s="148">
        <f t="shared" si="34"/>
        <v>0</v>
      </c>
      <c r="AB53" s="153" t="str">
        <f t="shared" si="35"/>
        <v>OK</v>
      </c>
      <c r="AD53" s="153"/>
      <c r="AE53" s="148">
        <f t="shared" si="36"/>
        <v>0</v>
      </c>
      <c r="AF53" s="148">
        <f t="shared" si="37"/>
        <v>0</v>
      </c>
      <c r="AG53" s="153" t="str">
        <f t="shared" si="38"/>
        <v>OK</v>
      </c>
      <c r="AI53" s="168"/>
      <c r="AK53" s="238" t="str">
        <f t="shared" si="39"/>
        <v/>
      </c>
      <c r="AL53" s="152" t="str">
        <f t="shared" si="42"/>
        <v/>
      </c>
      <c r="AN53" s="153" t="str">
        <f t="array" ref="AN53">IF(D53="","",INDEX(구분표!$I$2:$I$311, MATCH(1,(구분표!$E$2:$E$311='2추일출'!C53)*(구분표!$F$2:$F$311='2추일출'!D53)*(구분표!$G$2:$G$311='2추일출'!B53),0)))</f>
        <v/>
      </c>
      <c r="AP53" s="153"/>
    </row>
    <row r="54" spans="1:42" ht="60" customHeight="1">
      <c r="A54" s="188">
        <f>COUNTA($C$7:C54)-COUNTBLANK($C$7:C54)+9</f>
        <v>10</v>
      </c>
      <c r="B54" s="280" t="str">
        <f t="shared" si="40"/>
        <v/>
      </c>
      <c r="C54" s="279" t="str">
        <f>IF(D54="","",VLOOKUP(D54,구분표!$A$3:$C$215,3,))</f>
        <v/>
      </c>
      <c r="D54" s="298"/>
      <c r="E54" s="242"/>
      <c r="F54" s="242"/>
      <c r="G54" s="299"/>
      <c r="H54" s="242"/>
      <c r="I54" s="300"/>
      <c r="J54" s="243"/>
      <c r="K54" s="243"/>
      <c r="L54" s="235">
        <f t="shared" si="41"/>
        <v>0</v>
      </c>
      <c r="M54" s="148"/>
      <c r="N54" s="149"/>
      <c r="O54" s="150">
        <f t="shared" si="12"/>
        <v>0</v>
      </c>
      <c r="P54" s="264"/>
      <c r="Q54" s="197"/>
      <c r="R54" s="272">
        <f t="shared" si="14"/>
        <v>0</v>
      </c>
      <c r="S54" s="152" t="str">
        <f t="shared" si="32"/>
        <v>X</v>
      </c>
      <c r="T54" s="152"/>
      <c r="U54" s="152"/>
      <c r="V54" s="182"/>
      <c r="W54" s="153"/>
      <c r="Y54" s="167"/>
      <c r="Z54" s="148">
        <f t="shared" si="33"/>
        <v>0</v>
      </c>
      <c r="AA54" s="148">
        <f t="shared" si="34"/>
        <v>0</v>
      </c>
      <c r="AB54" s="153" t="str">
        <f t="shared" si="35"/>
        <v>OK</v>
      </c>
      <c r="AD54" s="153"/>
      <c r="AE54" s="148">
        <f t="shared" si="36"/>
        <v>0</v>
      </c>
      <c r="AF54" s="148">
        <f t="shared" si="37"/>
        <v>0</v>
      </c>
      <c r="AG54" s="153" t="str">
        <f t="shared" si="38"/>
        <v>OK</v>
      </c>
      <c r="AI54" s="168"/>
      <c r="AK54" s="160" t="str">
        <f t="shared" si="39"/>
        <v/>
      </c>
      <c r="AL54" s="152" t="str">
        <f t="shared" si="10"/>
        <v/>
      </c>
      <c r="AN54" s="153" t="str">
        <f t="array" ref="AN54">IF(D54="","",INDEX(구분표!$I$2:$I$311, MATCH(1,(구분표!$E$2:$E$311='2추일출'!C54)*(구분표!$F$2:$F$311='2추일출'!D54)*(구분표!$G$2:$G$311='2추일출'!B54),0)))</f>
        <v/>
      </c>
      <c r="AP54" s="153"/>
    </row>
    <row r="55" spans="1:42" ht="60" customHeight="1">
      <c r="A55" s="188">
        <f>COUNTA($C$7:C55)-COUNTBLANK($C$7:C55)+9</f>
        <v>10</v>
      </c>
      <c r="B55" s="280" t="str">
        <f t="shared" si="40"/>
        <v/>
      </c>
      <c r="C55" s="279" t="str">
        <f>IF(D55="","",VLOOKUP(D55,구분표!$A$3:$C$215,3,))</f>
        <v/>
      </c>
      <c r="D55" s="298"/>
      <c r="E55" s="242"/>
      <c r="F55" s="242"/>
      <c r="G55" s="299"/>
      <c r="H55" s="242"/>
      <c r="I55" s="300"/>
      <c r="J55" s="243"/>
      <c r="K55" s="243"/>
      <c r="L55" s="235">
        <f t="shared" si="41"/>
        <v>0</v>
      </c>
      <c r="M55" s="148"/>
      <c r="N55" s="149"/>
      <c r="O55" s="150">
        <f t="shared" si="12"/>
        <v>0</v>
      </c>
      <c r="P55" s="264"/>
      <c r="Q55" s="197"/>
      <c r="R55" s="272">
        <f t="shared" si="14"/>
        <v>0</v>
      </c>
      <c r="S55" s="152" t="str">
        <f t="shared" si="32"/>
        <v>X</v>
      </c>
      <c r="T55" s="152"/>
      <c r="U55" s="152"/>
      <c r="V55" s="182"/>
      <c r="W55" s="153"/>
      <c r="Y55" s="167"/>
      <c r="Z55" s="148">
        <f t="shared" si="33"/>
        <v>0</v>
      </c>
      <c r="AA55" s="148">
        <f t="shared" si="34"/>
        <v>0</v>
      </c>
      <c r="AB55" s="153" t="str">
        <f t="shared" si="35"/>
        <v>OK</v>
      </c>
      <c r="AD55" s="153"/>
      <c r="AE55" s="148">
        <f t="shared" si="36"/>
        <v>0</v>
      </c>
      <c r="AF55" s="148">
        <f t="shared" si="37"/>
        <v>0</v>
      </c>
      <c r="AG55" s="153" t="str">
        <f t="shared" si="38"/>
        <v>OK</v>
      </c>
      <c r="AI55" s="168"/>
      <c r="AK55" s="238" t="str">
        <f t="shared" si="39"/>
        <v/>
      </c>
      <c r="AL55" s="152" t="str">
        <f t="shared" ref="AL55:AL58" si="59">IF(Y55="","",IF(AND(Y55="도비",AI55="세입없음"),"OK",IF(AND(Y55&lt;&gt;"도비",AI55&lt;&gt;""),"OK","@@")))</f>
        <v/>
      </c>
      <c r="AN55" s="153" t="str">
        <f t="array" ref="AN55">IF(D55="","",INDEX(구분표!$I$2:$I$311, MATCH(1,(구분표!$E$2:$E$311='2추일출'!C55)*(구분표!$F$2:$F$311='2추일출'!D55)*(구분표!$G$2:$G$311='2추일출'!B55),0)))</f>
        <v/>
      </c>
      <c r="AP55" s="153"/>
    </row>
    <row r="56" spans="1:42" ht="60" customHeight="1">
      <c r="A56" s="188">
        <f>COUNTA($C$7:C56)-COUNTBLANK($C$7:C56)+9</f>
        <v>10</v>
      </c>
      <c r="B56" s="280" t="str">
        <f t="shared" si="40"/>
        <v/>
      </c>
      <c r="C56" s="279" t="str">
        <f>IF(D56="","",VLOOKUP(D56,구분표!$A$3:$C$215,3,))</f>
        <v/>
      </c>
      <c r="D56" s="298"/>
      <c r="E56" s="242"/>
      <c r="F56" s="242"/>
      <c r="G56" s="299"/>
      <c r="H56" s="242"/>
      <c r="I56" s="300"/>
      <c r="J56" s="243"/>
      <c r="K56" s="243"/>
      <c r="L56" s="235">
        <f t="shared" si="41"/>
        <v>0</v>
      </c>
      <c r="M56" s="148"/>
      <c r="N56" s="149"/>
      <c r="O56" s="150">
        <f t="shared" si="12"/>
        <v>0</v>
      </c>
      <c r="P56" s="264"/>
      <c r="Q56" s="197"/>
      <c r="R56" s="272">
        <f t="shared" si="14"/>
        <v>0</v>
      </c>
      <c r="S56" s="152" t="str">
        <f t="shared" si="32"/>
        <v>X</v>
      </c>
      <c r="T56" s="152"/>
      <c r="U56" s="152"/>
      <c r="V56" s="182"/>
      <c r="W56" s="153"/>
      <c r="Y56" s="167"/>
      <c r="Z56" s="148">
        <f t="shared" si="33"/>
        <v>0</v>
      </c>
      <c r="AA56" s="148">
        <f t="shared" si="34"/>
        <v>0</v>
      </c>
      <c r="AB56" s="153" t="str">
        <f t="shared" si="35"/>
        <v>OK</v>
      </c>
      <c r="AD56" s="153"/>
      <c r="AE56" s="148">
        <f t="shared" si="36"/>
        <v>0</v>
      </c>
      <c r="AF56" s="148">
        <f t="shared" si="37"/>
        <v>0</v>
      </c>
      <c r="AG56" s="153" t="str">
        <f t="shared" si="38"/>
        <v>OK</v>
      </c>
      <c r="AI56" s="168"/>
      <c r="AK56" s="238" t="str">
        <f t="shared" si="39"/>
        <v/>
      </c>
      <c r="AL56" s="152" t="str">
        <f t="shared" si="59"/>
        <v/>
      </c>
      <c r="AN56" s="153" t="str">
        <f t="array" ref="AN56">IF(D56="","",INDEX(구분표!$I$2:$I$311, MATCH(1,(구분표!$E$2:$E$311='2추일출'!C56)*(구분표!$F$2:$F$311='2추일출'!D56)*(구분표!$G$2:$G$311='2추일출'!B56),0)))</f>
        <v/>
      </c>
      <c r="AP56" s="153"/>
    </row>
    <row r="57" spans="1:42" ht="60" customHeight="1">
      <c r="A57" s="188">
        <f>COUNTA($C$7:C57)-COUNTBLANK($C$7:C57)+9</f>
        <v>10</v>
      </c>
      <c r="B57" s="280" t="str">
        <f t="shared" si="40"/>
        <v/>
      </c>
      <c r="C57" s="279" t="str">
        <f>IF(D57="","",VLOOKUP(D57,구분표!$A$3:$C$215,3,))</f>
        <v/>
      </c>
      <c r="D57" s="298"/>
      <c r="E57" s="242"/>
      <c r="F57" s="242"/>
      <c r="G57" s="299"/>
      <c r="H57" s="242"/>
      <c r="I57" s="300"/>
      <c r="J57" s="243"/>
      <c r="K57" s="243"/>
      <c r="L57" s="235">
        <f t="shared" si="41"/>
        <v>0</v>
      </c>
      <c r="M57" s="148"/>
      <c r="N57" s="149"/>
      <c r="O57" s="150">
        <f t="shared" si="12"/>
        <v>0</v>
      </c>
      <c r="P57" s="264"/>
      <c r="Q57" s="197"/>
      <c r="R57" s="272">
        <f t="shared" si="14"/>
        <v>0</v>
      </c>
      <c r="S57" s="152" t="str">
        <f t="shared" si="32"/>
        <v>X</v>
      </c>
      <c r="T57" s="152"/>
      <c r="U57" s="152"/>
      <c r="V57" s="182"/>
      <c r="W57" s="153"/>
      <c r="Y57" s="167"/>
      <c r="Z57" s="148">
        <f t="shared" si="33"/>
        <v>0</v>
      </c>
      <c r="AA57" s="148">
        <f t="shared" si="34"/>
        <v>0</v>
      </c>
      <c r="AB57" s="153" t="str">
        <f t="shared" si="35"/>
        <v>OK</v>
      </c>
      <c r="AD57" s="153"/>
      <c r="AE57" s="148">
        <f t="shared" si="36"/>
        <v>0</v>
      </c>
      <c r="AF57" s="148">
        <f t="shared" si="37"/>
        <v>0</v>
      </c>
      <c r="AG57" s="153" t="str">
        <f t="shared" si="38"/>
        <v>OK</v>
      </c>
      <c r="AI57" s="168"/>
      <c r="AK57" s="238" t="str">
        <f t="shared" si="39"/>
        <v/>
      </c>
      <c r="AL57" s="152" t="str">
        <f t="shared" si="59"/>
        <v/>
      </c>
      <c r="AN57" s="153" t="str">
        <f t="array" ref="AN57">IF(D57="","",INDEX(구분표!$I$2:$I$311, MATCH(1,(구분표!$E$2:$E$311='2추일출'!C57)*(구분표!$F$2:$F$311='2추일출'!D57)*(구분표!$G$2:$G$311='2추일출'!B57),0)))</f>
        <v/>
      </c>
      <c r="AP57" s="153"/>
    </row>
    <row r="58" spans="1:42" ht="60" customHeight="1">
      <c r="A58" s="188">
        <f>COUNTA($C$7:C58)-COUNTBLANK($C$7:C58)+9</f>
        <v>10</v>
      </c>
      <c r="B58" s="280" t="str">
        <f t="shared" si="40"/>
        <v/>
      </c>
      <c r="C58" s="279" t="str">
        <f>IF(D58="","",VLOOKUP(D58,구분표!$A$3:$C$215,3,))</f>
        <v/>
      </c>
      <c r="D58" s="298"/>
      <c r="E58" s="242"/>
      <c r="F58" s="242"/>
      <c r="G58" s="299"/>
      <c r="H58" s="242"/>
      <c r="I58" s="300"/>
      <c r="J58" s="243"/>
      <c r="K58" s="243"/>
      <c r="L58" s="235">
        <f t="shared" si="41"/>
        <v>0</v>
      </c>
      <c r="M58" s="148"/>
      <c r="N58" s="149"/>
      <c r="O58" s="150">
        <f t="shared" si="12"/>
        <v>0</v>
      </c>
      <c r="P58" s="264"/>
      <c r="Q58" s="197"/>
      <c r="R58" s="272">
        <f t="shared" si="14"/>
        <v>0</v>
      </c>
      <c r="S58" s="152" t="str">
        <f t="shared" si="32"/>
        <v>X</v>
      </c>
      <c r="T58" s="152"/>
      <c r="U58" s="152"/>
      <c r="V58" s="182"/>
      <c r="W58" s="153"/>
      <c r="Y58" s="167"/>
      <c r="Z58" s="148">
        <f t="shared" si="33"/>
        <v>0</v>
      </c>
      <c r="AA58" s="148">
        <f t="shared" si="34"/>
        <v>0</v>
      </c>
      <c r="AB58" s="153" t="str">
        <f t="shared" si="35"/>
        <v>OK</v>
      </c>
      <c r="AD58" s="153"/>
      <c r="AE58" s="148">
        <f t="shared" si="36"/>
        <v>0</v>
      </c>
      <c r="AF58" s="148">
        <f t="shared" si="37"/>
        <v>0</v>
      </c>
      <c r="AG58" s="153" t="str">
        <f t="shared" si="38"/>
        <v>OK</v>
      </c>
      <c r="AI58" s="168"/>
      <c r="AK58" s="238" t="str">
        <f t="shared" si="39"/>
        <v/>
      </c>
      <c r="AL58" s="152" t="str">
        <f t="shared" si="59"/>
        <v/>
      </c>
      <c r="AN58" s="153" t="str">
        <f t="array" ref="AN58">IF(D58="","",INDEX(구분표!$I$2:$I$311, MATCH(1,(구분표!$E$2:$E$311='2추일출'!C58)*(구분표!$F$2:$F$311='2추일출'!D58)*(구분표!$G$2:$G$311='2추일출'!B58),0)))</f>
        <v/>
      </c>
      <c r="AP58" s="153"/>
    </row>
    <row r="59" spans="1:42" ht="60" customHeight="1" thickBot="1">
      <c r="A59" s="188">
        <f>COUNTA($C$7:C59)-COUNTBLANK($C$7:C59)+9</f>
        <v>10</v>
      </c>
      <c r="B59" s="280" t="str">
        <f t="shared" si="40"/>
        <v/>
      </c>
      <c r="C59" s="279" t="str">
        <f>IF(D59="","",VLOOKUP(D59,구분표!$A$3:$C$215,3,))</f>
        <v/>
      </c>
      <c r="D59" s="301"/>
      <c r="E59" s="283"/>
      <c r="F59" s="283"/>
      <c r="G59" s="302"/>
      <c r="H59" s="283"/>
      <c r="I59" s="303"/>
      <c r="J59" s="243"/>
      <c r="K59" s="243"/>
      <c r="L59" s="235">
        <f t="shared" si="11"/>
        <v>0</v>
      </c>
      <c r="M59" s="176"/>
      <c r="N59" s="180"/>
      <c r="O59" s="150">
        <f t="shared" si="12"/>
        <v>0</v>
      </c>
      <c r="P59" s="266"/>
      <c r="Q59" s="273"/>
      <c r="R59" s="274">
        <f t="shared" si="14"/>
        <v>0</v>
      </c>
      <c r="S59" s="152" t="str">
        <f t="shared" si="32"/>
        <v>X</v>
      </c>
      <c r="T59" s="177"/>
      <c r="U59" s="177"/>
      <c r="V59" s="190"/>
      <c r="W59" s="153"/>
      <c r="Y59" s="167"/>
      <c r="Z59" s="148">
        <f>IF($Y59&lt;&gt;"도비",IF($W59="국도비","직접입력",SUM($M59:$N59)),)</f>
        <v>0</v>
      </c>
      <c r="AA59" s="148">
        <f>IF($Y59="도비",SUM($M59:$N59),IF($W59="국도비","직접입력",SUM($M59:$N59)-$Z59))</f>
        <v>0</v>
      </c>
      <c r="AB59" s="153" t="str">
        <f t="shared" si="35"/>
        <v>OK</v>
      </c>
      <c r="AD59" s="153"/>
      <c r="AE59" s="148">
        <f t="shared" si="36"/>
        <v>0</v>
      </c>
      <c r="AF59" s="148">
        <f t="shared" ref="AF59" si="60">IF($Y59="도비",SUM(P59:Q59),IF($W59="국도비","직접입력",SUM(P59:Q59)-AE59))</f>
        <v>0</v>
      </c>
      <c r="AG59" s="153" t="str">
        <f t="shared" ref="AG59" si="61">IF(SUM(P59:Q59)=SUM(AE59:AF59),"OK","검토")</f>
        <v>OK</v>
      </c>
      <c r="AI59" s="168"/>
      <c r="AK59" s="160" t="str">
        <f t="shared" si="39"/>
        <v/>
      </c>
      <c r="AL59" s="152" t="str">
        <f t="shared" ref="AL59" si="62">IF(Y59="","",IF(AND(Y59="도비",AI59="세입없음"),"OK",IF(AND(Y59&lt;&gt;"도비",AI59&lt;&gt;""),"OK","@@")))</f>
        <v/>
      </c>
      <c r="AN59" s="153" t="str">
        <f t="array" ref="AN59">IF(D59="","",INDEX(구분표!$I$2:$I$311, MATCH(1,(구분표!$E$2:$E$311='2추일출'!C59)*(구분표!$F$2:$F$311='2추일출'!D59)*(구분표!$G$2:$G$311='2추일출'!B59),0)))</f>
        <v/>
      </c>
      <c r="AP59" s="153"/>
    </row>
  </sheetData>
  <sheetProtection formatCells="0" autoFilter="0"/>
  <autoFilter ref="A6:AQ59"/>
  <mergeCells count="30">
    <mergeCell ref="A4:A5"/>
    <mergeCell ref="P4:Q4"/>
    <mergeCell ref="B4:B5"/>
    <mergeCell ref="C4:C5"/>
    <mergeCell ref="D4:D5"/>
    <mergeCell ref="E4:E5"/>
    <mergeCell ref="G4:G5"/>
    <mergeCell ref="I4:I5"/>
    <mergeCell ref="L4:L5"/>
    <mergeCell ref="M4:N4"/>
    <mergeCell ref="O4:O5"/>
    <mergeCell ref="F4:F5"/>
    <mergeCell ref="H4:H5"/>
    <mergeCell ref="J4:J5"/>
    <mergeCell ref="K4:K5"/>
    <mergeCell ref="AN4:AN5"/>
    <mergeCell ref="AP4:AP5"/>
    <mergeCell ref="R4:R5"/>
    <mergeCell ref="S4:S5"/>
    <mergeCell ref="W4:W5"/>
    <mergeCell ref="Y4:Y5"/>
    <mergeCell ref="Z4:AB4"/>
    <mergeCell ref="AK4:AK5"/>
    <mergeCell ref="AL4:AL5"/>
    <mergeCell ref="AD4:AD5"/>
    <mergeCell ref="AE4:AG4"/>
    <mergeCell ref="AI4:AI5"/>
    <mergeCell ref="V4:V5"/>
    <mergeCell ref="T4:T5"/>
    <mergeCell ref="U4:U5"/>
  </mergeCells>
  <phoneticPr fontId="1" type="noConversion"/>
  <dataValidations count="5">
    <dataValidation type="list" allowBlank="1" showInputMessage="1" showErrorMessage="1" sqref="E6">
      <formula1>"본예산,1회추경,신규"</formula1>
    </dataValidation>
    <dataValidation type="list" allowBlank="1" showInputMessage="1" showErrorMessage="1" sqref="Y7:Y59 AD7:AD59">
      <formula1>"도비,국비,지특,기금,특교"</formula1>
    </dataValidation>
    <dataValidation type="list" allowBlank="1" showInputMessage="1" showErrorMessage="1" sqref="W7:W59">
      <formula1>"도비,국도비"</formula1>
    </dataValidation>
    <dataValidation type="list" allowBlank="1" showInputMessage="1" showErrorMessage="1" sqref="F6:F59">
      <formula1>"일반,연정"</formula1>
    </dataValidation>
    <dataValidation type="list" allowBlank="1" showInputMessage="1" showErrorMessage="1" sqref="E7:E59">
      <formula1>"본예산,1회추경,2회추경,신규"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57" fitToHeight="0" orientation="landscape" horizontalDpi="4294967295" r:id="rId1"/>
  <headerFooter>
    <oddFooter>페이지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6"/>
  <sheetViews>
    <sheetView tabSelected="1"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G9" sqref="G9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08" customWidth="1"/>
    <col min="10" max="10" width="14.625" style="1" customWidth="1"/>
    <col min="11" max="12" width="11.625" style="1" customWidth="1"/>
    <col min="13" max="13" width="14.625" style="1" customWidth="1"/>
    <col min="14" max="15" width="11.625" style="1" customWidth="1"/>
    <col min="16" max="16" width="14.625" style="1" customWidth="1"/>
    <col min="17" max="17" width="7.625" style="1" customWidth="1"/>
    <col min="18" max="18" width="15.875" style="108" customWidth="1"/>
    <col min="19" max="19" width="17.5" style="108" customWidth="1"/>
    <col min="20" max="20" width="38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customWidth="1"/>
    <col min="33" max="33" width="10.625" style="1" customWidth="1"/>
    <col min="34" max="34" width="2.625" style="1" customWidth="1"/>
    <col min="35" max="35" width="10.625" style="1" customWidth="1"/>
    <col min="36" max="36" width="2.625" style="1" customWidth="1"/>
    <col min="37" max="37" width="6.625" style="1" hidden="1" customWidth="1"/>
    <col min="38" max="38" width="2.625" style="1" hidden="1" customWidth="1"/>
    <col min="39" max="39" width="11.625" style="1" customWidth="1"/>
    <col min="40" max="41" width="5.625" style="1" customWidth="1"/>
    <col min="42" max="42" width="2.625" style="1" customWidth="1"/>
    <col min="43" max="43" width="11.625" style="1" customWidth="1"/>
    <col min="44" max="45" width="5.625" style="1" customWidth="1"/>
    <col min="46" max="16384" width="9" style="1"/>
  </cols>
  <sheetData>
    <row r="1" spans="1:45" ht="35.1" customHeight="1">
      <c r="A1" s="11" t="s">
        <v>596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409</v>
      </c>
      <c r="P2" s="102"/>
      <c r="X2" s="36" t="s">
        <v>437</v>
      </c>
      <c r="AC2" s="36" t="s">
        <v>437</v>
      </c>
    </row>
    <row r="3" spans="1:45" ht="20.25" customHeight="1" thickBot="1">
      <c r="K3" s="34"/>
      <c r="L3" s="34"/>
      <c r="N3" s="34"/>
      <c r="O3" s="34"/>
      <c r="P3" s="185">
        <f>P6-J6</f>
        <v>0</v>
      </c>
      <c r="T3" s="14" t="s">
        <v>418</v>
      </c>
      <c r="X3" s="40" t="str">
        <f>IF(X6='2추특출'!Z6,"OK","@@")</f>
        <v>OK</v>
      </c>
      <c r="Y3" s="40" t="str">
        <f>IF(Y6='2추특출'!AA6,"OK","@@")</f>
        <v>OK</v>
      </c>
      <c r="Z3" s="40" t="str">
        <f>IF(COUNTIF(Z6:Z16,"검토")&gt;0,"@@","OK")</f>
        <v>OK</v>
      </c>
      <c r="AC3" s="40" t="str">
        <f>IF(AC6='2추특출'!AE6,"OK","@@")</f>
        <v>OK</v>
      </c>
      <c r="AE3" s="40" t="str">
        <f>IF(COUNTIF(AE6:AE16,"검토")&gt;0,"@@","OK")</f>
        <v>OK</v>
      </c>
    </row>
    <row r="4" spans="1:45" s="206" customFormat="1" ht="30" customHeight="1">
      <c r="A4" s="379" t="s">
        <v>410</v>
      </c>
      <c r="B4" s="381" t="s">
        <v>411</v>
      </c>
      <c r="C4" s="383" t="s">
        <v>412</v>
      </c>
      <c r="D4" s="385" t="s">
        <v>417</v>
      </c>
      <c r="E4" s="386" t="s">
        <v>413</v>
      </c>
      <c r="F4" s="385" t="s">
        <v>552</v>
      </c>
      <c r="G4" s="377" t="s">
        <v>554</v>
      </c>
      <c r="H4" s="355" t="s">
        <v>594</v>
      </c>
      <c r="I4" s="355" t="s">
        <v>578</v>
      </c>
      <c r="J4" s="337" t="s">
        <v>595</v>
      </c>
      <c r="K4" s="348" t="s">
        <v>579</v>
      </c>
      <c r="L4" s="349"/>
      <c r="M4" s="350" t="s">
        <v>584</v>
      </c>
      <c r="N4" s="367" t="s">
        <v>580</v>
      </c>
      <c r="O4" s="368"/>
      <c r="P4" s="358" t="s">
        <v>585</v>
      </c>
      <c r="Q4" s="390" t="s">
        <v>416</v>
      </c>
      <c r="R4" s="331" t="s">
        <v>581</v>
      </c>
      <c r="S4" s="331" t="s">
        <v>582</v>
      </c>
      <c r="T4" s="390" t="s">
        <v>586</v>
      </c>
      <c r="U4" s="392" t="s">
        <v>419</v>
      </c>
      <c r="V4" s="205"/>
      <c r="W4" s="393" t="s">
        <v>420</v>
      </c>
      <c r="X4" s="394" t="s">
        <v>421</v>
      </c>
      <c r="Y4" s="394"/>
      <c r="Z4" s="394"/>
      <c r="AB4" s="395" t="s">
        <v>420</v>
      </c>
      <c r="AC4" s="389" t="s">
        <v>425</v>
      </c>
      <c r="AD4" s="389"/>
      <c r="AE4" s="389"/>
      <c r="AG4" s="395" t="s">
        <v>426</v>
      </c>
      <c r="AI4" s="397" t="s">
        <v>427</v>
      </c>
      <c r="AK4" s="397" t="s">
        <v>428</v>
      </c>
      <c r="AM4" s="394" t="s">
        <v>429</v>
      </c>
      <c r="AN4" s="394"/>
      <c r="AO4" s="394"/>
      <c r="AQ4" s="389" t="s">
        <v>432</v>
      </c>
      <c r="AR4" s="389"/>
      <c r="AS4" s="389"/>
    </row>
    <row r="5" spans="1:45" s="206" customFormat="1" ht="18" customHeight="1">
      <c r="A5" s="380"/>
      <c r="B5" s="382"/>
      <c r="C5" s="384"/>
      <c r="D5" s="378"/>
      <c r="E5" s="387"/>
      <c r="F5" s="388"/>
      <c r="G5" s="378"/>
      <c r="H5" s="356"/>
      <c r="I5" s="357"/>
      <c r="J5" s="338"/>
      <c r="K5" s="237" t="s">
        <v>414</v>
      </c>
      <c r="L5" s="237" t="s">
        <v>415</v>
      </c>
      <c r="M5" s="351"/>
      <c r="N5" s="249" t="s">
        <v>414</v>
      </c>
      <c r="O5" s="234" t="s">
        <v>415</v>
      </c>
      <c r="P5" s="359"/>
      <c r="Q5" s="391"/>
      <c r="R5" s="396"/>
      <c r="S5" s="396"/>
      <c r="T5" s="391"/>
      <c r="U5" s="393"/>
      <c r="V5" s="205"/>
      <c r="W5" s="393"/>
      <c r="X5" s="208" t="s">
        <v>422</v>
      </c>
      <c r="Y5" s="208" t="s">
        <v>423</v>
      </c>
      <c r="Z5" s="208" t="s">
        <v>424</v>
      </c>
      <c r="AB5" s="395"/>
      <c r="AC5" s="207" t="s">
        <v>422</v>
      </c>
      <c r="AD5" s="207" t="s">
        <v>423</v>
      </c>
      <c r="AE5" s="207" t="s">
        <v>424</v>
      </c>
      <c r="AG5" s="395"/>
      <c r="AI5" s="395"/>
      <c r="AK5" s="395"/>
      <c r="AM5" s="207" t="s">
        <v>430</v>
      </c>
      <c r="AN5" s="207" t="s">
        <v>431</v>
      </c>
      <c r="AO5" s="207" t="s">
        <v>424</v>
      </c>
      <c r="AQ5" s="207" t="s">
        <v>430</v>
      </c>
      <c r="AR5" s="207" t="s">
        <v>431</v>
      </c>
      <c r="AS5" s="207" t="s">
        <v>424</v>
      </c>
    </row>
    <row r="6" spans="1:45" ht="50.1" customHeight="1">
      <c r="A6" s="43" t="s">
        <v>433</v>
      </c>
      <c r="B6" s="109"/>
      <c r="C6" s="109"/>
      <c r="D6" s="109"/>
      <c r="E6" s="112"/>
      <c r="F6" s="109"/>
      <c r="G6" s="109"/>
      <c r="H6" s="233">
        <f t="shared" ref="H6:P6" si="0">SUBTOTAL(9,H7:H16)</f>
        <v>0</v>
      </c>
      <c r="I6" s="233">
        <f t="shared" si="0"/>
        <v>0</v>
      </c>
      <c r="J6" s="233">
        <f t="shared" si="0"/>
        <v>0</v>
      </c>
      <c r="K6" s="222">
        <f t="shared" si="0"/>
        <v>0</v>
      </c>
      <c r="L6" s="222">
        <f t="shared" si="0"/>
        <v>10000000</v>
      </c>
      <c r="M6" s="223">
        <f t="shared" si="0"/>
        <v>10000000</v>
      </c>
      <c r="N6" s="260">
        <f t="shared" si="0"/>
        <v>0</v>
      </c>
      <c r="O6" s="222">
        <f t="shared" si="0"/>
        <v>0</v>
      </c>
      <c r="P6" s="261">
        <f t="shared" si="0"/>
        <v>0</v>
      </c>
      <c r="Q6" s="31"/>
      <c r="R6" s="31"/>
      <c r="S6" s="31"/>
      <c r="T6" s="29">
        <f>SUBTOTAL(9,T7:T16)/2</f>
        <v>0</v>
      </c>
      <c r="U6" s="17"/>
      <c r="W6" s="17"/>
      <c r="X6" s="28">
        <f>SUBTOTAL(9,X7:X16)</f>
        <v>0</v>
      </c>
      <c r="Y6" s="28">
        <f>SUBTOTAL(9,Y7:Y16)</f>
        <v>10000000</v>
      </c>
      <c r="Z6" s="43" t="str">
        <f>IF(SUM($K6:$L6)=SUM($X6:$Y6),"OK","검토")</f>
        <v>OK</v>
      </c>
      <c r="AB6" s="17"/>
      <c r="AC6" s="28">
        <f>SUBTOTAL(9,AC7:AC16)</f>
        <v>0</v>
      </c>
      <c r="AD6" s="28">
        <f>SUBTOTAL(9,AD7:AD16)</f>
        <v>0</v>
      </c>
      <c r="AE6" s="43" t="str">
        <f>IF(SUM($K6:$L6)=SUM($X6:$Y6),"OK","검토")</f>
        <v>OK</v>
      </c>
      <c r="AG6" s="17"/>
      <c r="AI6" s="17"/>
      <c r="AK6" s="17"/>
      <c r="AM6" s="28">
        <f>SUBTOTAL(9,AM7:AM16)</f>
        <v>0</v>
      </c>
      <c r="AN6" s="28">
        <f>SUBTOTAL(9,AN7:AN16)</f>
        <v>0</v>
      </c>
      <c r="AO6" s="33" t="str">
        <f>IF(COUNTIF(AO7:AO16,"@@")&gt;0,"@@","OK")</f>
        <v>OK</v>
      </c>
      <c r="AQ6" s="28">
        <f>SUBTOTAL(9,AQ7:AQ16)</f>
        <v>0</v>
      </c>
      <c r="AR6" s="28">
        <f>SUBTOTAL(9,AR7:AR16)</f>
        <v>0</v>
      </c>
      <c r="AS6" s="33" t="str">
        <f>IF(COUNTIF(AS7:AS16,"@@")&gt;0,"@@","OK")</f>
        <v>OK</v>
      </c>
    </row>
    <row r="7" spans="1:45" ht="60" customHeight="1">
      <c r="A7" s="114" t="s">
        <v>614</v>
      </c>
      <c r="B7" s="37"/>
      <c r="C7" s="38"/>
      <c r="D7" s="37"/>
      <c r="E7" s="38"/>
      <c r="F7" s="37"/>
      <c r="G7" s="37"/>
      <c r="H7" s="124">
        <f>SUBTOTAL(9,H8:H10)</f>
        <v>0</v>
      </c>
      <c r="I7" s="124">
        <f t="shared" ref="I7:P7" si="1">SUBTOTAL(9,I8:I10)</f>
        <v>0</v>
      </c>
      <c r="J7" s="232">
        <f t="shared" si="1"/>
        <v>0</v>
      </c>
      <c r="K7" s="124">
        <f t="shared" si="1"/>
        <v>0</v>
      </c>
      <c r="L7" s="124">
        <f t="shared" si="1"/>
        <v>10000000</v>
      </c>
      <c r="M7" s="125">
        <f t="shared" si="1"/>
        <v>10000000</v>
      </c>
      <c r="N7" s="250">
        <f t="shared" si="1"/>
        <v>0</v>
      </c>
      <c r="O7" s="124">
        <f t="shared" si="1"/>
        <v>0</v>
      </c>
      <c r="P7" s="251">
        <f t="shared" si="1"/>
        <v>0</v>
      </c>
      <c r="Q7" s="95"/>
      <c r="R7" s="121"/>
      <c r="S7" s="121"/>
      <c r="T7" s="39"/>
      <c r="U7" s="18"/>
      <c r="W7" s="18"/>
      <c r="X7" s="29"/>
      <c r="Y7" s="29"/>
      <c r="Z7" s="18"/>
      <c r="AB7" s="18"/>
      <c r="AC7" s="29"/>
      <c r="AD7" s="29"/>
      <c r="AE7" s="18"/>
      <c r="AG7" s="18"/>
      <c r="AI7" s="18"/>
      <c r="AK7" s="18"/>
      <c r="AM7" s="29"/>
      <c r="AN7" s="29"/>
      <c r="AO7" s="18"/>
      <c r="AQ7" s="29"/>
      <c r="AR7" s="29"/>
      <c r="AS7" s="18"/>
    </row>
    <row r="8" spans="1:45" ht="60" customHeight="1">
      <c r="A8" s="142" t="s">
        <v>598</v>
      </c>
      <c r="B8" s="143" t="s">
        <v>600</v>
      </c>
      <c r="C8" s="144" t="s">
        <v>615</v>
      </c>
      <c r="D8" s="24" t="s">
        <v>601</v>
      </c>
      <c r="E8" s="25"/>
      <c r="F8" s="24"/>
      <c r="G8" s="92" t="s">
        <v>616</v>
      </c>
      <c r="H8" s="29">
        <v>0</v>
      </c>
      <c r="I8" s="29">
        <v>0</v>
      </c>
      <c r="J8" s="35">
        <f>IF(D8="","",H8-I8)</f>
        <v>0</v>
      </c>
      <c r="K8" s="29"/>
      <c r="L8" s="31">
        <v>10000000</v>
      </c>
      <c r="M8" s="35">
        <f>SUM(H8,K8,L8)</f>
        <v>10000000</v>
      </c>
      <c r="N8" s="252"/>
      <c r="O8" s="122"/>
      <c r="P8" s="253">
        <f>SUM(H8,N8,O8)</f>
        <v>0</v>
      </c>
      <c r="Q8" s="41" t="str">
        <f>IF(AND((M8=0),(P8&gt;0)),"O",IF(AND((K8&lt;0),(M8-P8&lt;0)),"O","X"))</f>
        <v>X</v>
      </c>
      <c r="R8" s="118"/>
      <c r="S8" s="271" t="s">
        <v>619</v>
      </c>
      <c r="T8" s="91"/>
      <c r="U8" s="110"/>
      <c r="V8" s="108"/>
      <c r="W8" s="110"/>
      <c r="X8" s="29">
        <v>0</v>
      </c>
      <c r="Y8" s="29">
        <f>IF($W8="도비",SUM($K8:$L8),IF($U8="국도비","직접입력",SUM($K8:$L8)-$X8))</f>
        <v>10000000</v>
      </c>
      <c r="Z8" s="110" t="str">
        <f>IF(SUM($K8:$L8)=SUM($X8:$Y8),"OK","검토")</f>
        <v>OK</v>
      </c>
      <c r="AA8" s="108"/>
      <c r="AB8" s="110"/>
      <c r="AC8" s="29">
        <f>IF($W8&lt;&gt;"도비",IF($U8="국도비","직접입력",SUM($N8:$O8)),)</f>
        <v>0</v>
      </c>
      <c r="AD8" s="29">
        <f>IF($W8="도비",SUM(N8:O8),IF($U8="국도비","직접입력",SUM(N8:O8)-AC8))</f>
        <v>0</v>
      </c>
      <c r="AE8" s="110" t="str">
        <f>IF(SUM(N8:O8)=SUM(AC8:AD8),"OK","검토")</f>
        <v>OK</v>
      </c>
      <c r="AF8" s="108"/>
      <c r="AG8" s="110" t="str">
        <f>IF(AI8="","",IF(W8="도비","세입없음",CONCATENATE(AI8,"-",COUNTIF($AI$7:AI8,AI8))))</f>
        <v>10510-1</v>
      </c>
      <c r="AH8" s="108"/>
      <c r="AI8" s="110">
        <f t="array" ref="AI8">IF(C8="","",INDEX(구분표!$I$2:$I$311, MATCH(1,(구분표!$E$2:$E$311='2추특입'!B8)*(구분표!$F$2:$F$311='2추특입'!C8)*(구분표!$G$2:$G$311='2추특입'!A8),0)))</f>
        <v>10510</v>
      </c>
      <c r="AJ8" s="108"/>
      <c r="AK8" s="110"/>
      <c r="AL8" s="108"/>
      <c r="AM8" s="29">
        <f>IF(AG8="",0,SUMIFS('2추특출'!$Z$6:$Z$451,'2추특출'!$AI$6:$AI$451,'2추특입'!$AG8))</f>
        <v>0</v>
      </c>
      <c r="AN8" s="29">
        <f>IF(AG8="","",COUNTIFS('2추특출'!$AI$6:$AI$451,'2추특입'!AG8))</f>
        <v>0</v>
      </c>
      <c r="AO8" s="110" t="str">
        <f t="shared" ref="AO8" si="2">IF(X8=AM8,"OK","@@")</f>
        <v>OK</v>
      </c>
      <c r="AP8" s="108"/>
      <c r="AQ8" s="29">
        <f>IF(AG8="",0,SUMIFS('2추특출'!$AE$6:$AE$231,'2추특출'!$AI$6:$AI$231,'2추특입'!$AG8))</f>
        <v>0</v>
      </c>
      <c r="AR8" s="29">
        <f>IF(AG8="","",COUNTIFS('2추특출'!$AI$6:$AI$231,AG8))</f>
        <v>0</v>
      </c>
      <c r="AS8" s="110" t="str">
        <f t="shared" ref="AS8" si="3">IF(AC8=AQ8,"OK","@@")</f>
        <v>OK</v>
      </c>
    </row>
    <row r="9" spans="1:45" ht="60" customHeight="1">
      <c r="A9" s="22"/>
      <c r="B9" s="15"/>
      <c r="C9" s="20"/>
      <c r="D9" s="24"/>
      <c r="E9" s="25"/>
      <c r="F9" s="24"/>
      <c r="G9" s="24"/>
      <c r="H9" s="29"/>
      <c r="I9" s="29"/>
      <c r="J9" s="35" t="str">
        <f>IF(D9="","",H9-I9)</f>
        <v/>
      </c>
      <c r="K9" s="29"/>
      <c r="L9" s="31"/>
      <c r="M9" s="35">
        <f t="shared" ref="M9:M10" si="4">SUM(H9,K9,L9)</f>
        <v>0</v>
      </c>
      <c r="N9" s="252"/>
      <c r="O9" s="122"/>
      <c r="P9" s="253">
        <f t="shared" ref="P9:P10" si="5">SUM(H9,N9,O9)</f>
        <v>0</v>
      </c>
      <c r="Q9" s="41" t="str">
        <f t="shared" ref="Q9:Q16" si="6">IF(AND((M9=0),(P9&gt;0)),"O",IF(AND((K9&lt;0),(M9-P9&lt;0)),"O","X"))</f>
        <v>X</v>
      </c>
      <c r="R9" s="118"/>
      <c r="S9" s="118"/>
      <c r="T9" s="91"/>
      <c r="U9" s="18"/>
      <c r="W9" s="18"/>
      <c r="X9" s="29">
        <f>IF($W9&lt;&gt;"도비",IF($U9="국도비","직접입력",SUM($K9:$L9)),)</f>
        <v>0</v>
      </c>
      <c r="Y9" s="29">
        <f>IF($W9="도비",SUM($K9:$L9),IF($U9="국도비","직접입력",SUM($K9:$L9)-$X9))</f>
        <v>0</v>
      </c>
      <c r="Z9" s="18" t="str">
        <f>IF(SUM($K9:$L9)=SUM($X9:$Y9),"OK","검토")</f>
        <v>OK</v>
      </c>
      <c r="AB9" s="18"/>
      <c r="AC9" s="29">
        <f>IF($W9&lt;&gt;"도비",IF($U9="국도비","직접입력",SUM($N9:$O9)),)</f>
        <v>0</v>
      </c>
      <c r="AD9" s="29">
        <f>IF($W9="도비",SUM(N9:O9),IF($U9="국도비","직접입력",SUM(N9:O9)-AC9))</f>
        <v>0</v>
      </c>
      <c r="AE9" s="18" t="str">
        <f>IF(SUM(N9:O9)=SUM(AC9:AD9),"OK","검토")</f>
        <v>OK</v>
      </c>
      <c r="AG9" s="18" t="str">
        <f>IF(AI9="","",IF(W9="도비","세입없음",CONCATENATE(AI9,"-",COUNTIF($AI$7:AI9,AI9))))</f>
        <v/>
      </c>
      <c r="AI9" s="18" t="str">
        <f t="array" ref="AI9">IF(C9="","",INDEX(구분표!$I$2:$I$311, MATCH(1,(구분표!$E$2:$E$311='2추특입'!B9)*(구분표!$F$2:$F$311='2추특입'!C9)*(구분표!$G$2:$G$311='2추특입'!A9),0)))</f>
        <v/>
      </c>
      <c r="AK9" s="18"/>
      <c r="AM9" s="29">
        <f>IF(AG9="",0,SUMIFS('2추특출'!$Z$6:$Z$451,'2추특출'!$AI$6:$AI$451,'2추특입'!$AG9))</f>
        <v>0</v>
      </c>
      <c r="AN9" s="29" t="str">
        <f>IF(AG9="","",COUNTIFS('2추특출'!$AI$6:$AI$451,'2추특입'!AG9))</f>
        <v/>
      </c>
      <c r="AO9" s="18" t="str">
        <f t="shared" ref="AO9:AO16" si="7">IF(X9=AM9,"OK","@@")</f>
        <v>OK</v>
      </c>
      <c r="AQ9" s="29">
        <f>IF(AG9="",0,SUMIFS('2추일출'!$AE$6:$AE$59,'2추일출'!$AI$6:$AI$59,'2추특입'!$AG9))</f>
        <v>0</v>
      </c>
      <c r="AR9" s="29" t="str">
        <f>IF(AG9="","",COUNTIFS('2추일출'!$AI$6:$AI$59,AG9))</f>
        <v/>
      </c>
      <c r="AS9" s="18" t="str">
        <f t="shared" ref="AS9:AS16" si="8">IF(AC9=AQ9,"OK","@@")</f>
        <v>OK</v>
      </c>
    </row>
    <row r="10" spans="1:45" ht="60" customHeight="1">
      <c r="A10" s="22" t="str">
        <f>IFERROR(VLOOKUP($C10,구분표!$A$2:$C$311,2,FALSE),"")</f>
        <v/>
      </c>
      <c r="B10" s="15" t="str">
        <f>IFERROR(VLOOKUP($C10,구분표!$A$2:$C$311,3,FALSE),"")</f>
        <v/>
      </c>
      <c r="C10" s="20"/>
      <c r="D10" s="24"/>
      <c r="E10" s="25"/>
      <c r="F10" s="24"/>
      <c r="G10" s="24"/>
      <c r="H10" s="29"/>
      <c r="I10" s="29"/>
      <c r="J10" s="35" t="str">
        <f>IF(D10="","",H10-I10)</f>
        <v/>
      </c>
      <c r="K10" s="29"/>
      <c r="L10" s="31"/>
      <c r="M10" s="35">
        <f t="shared" si="4"/>
        <v>0</v>
      </c>
      <c r="N10" s="252"/>
      <c r="O10" s="122"/>
      <c r="P10" s="253">
        <f t="shared" si="5"/>
        <v>0</v>
      </c>
      <c r="Q10" s="41" t="str">
        <f t="shared" si="6"/>
        <v>X</v>
      </c>
      <c r="R10" s="118"/>
      <c r="S10" s="118"/>
      <c r="T10" s="91"/>
      <c r="U10" s="18"/>
      <c r="W10" s="18"/>
      <c r="X10" s="29">
        <f>IF($W10&lt;&gt;"도비",IF($U10="국도비","직접입력",SUM($K10:$L10)),)</f>
        <v>0</v>
      </c>
      <c r="Y10" s="29">
        <f>IF($W10="도비",SUM($K10:$L10),IF($U10="국도비","직접입력",SUM($K10:$L10)-$X10))</f>
        <v>0</v>
      </c>
      <c r="Z10" s="18" t="str">
        <f>IF(SUM($K10:$L10)=SUM($X10:$Y10),"OK","검토")</f>
        <v>OK</v>
      </c>
      <c r="AB10" s="18"/>
      <c r="AC10" s="29">
        <f>IF($W10&lt;&gt;"도비",IF($U10="국도비","직접입력",SUM($N10:$O10)),)</f>
        <v>0</v>
      </c>
      <c r="AD10" s="29">
        <f>IF($W10="도비",SUM(N10:O10),IF($U10="국도비","직접입력",SUM(N10:O10)-AC10))</f>
        <v>0</v>
      </c>
      <c r="AE10" s="18" t="str">
        <f>IF(SUM(N10:O10)=SUM(AC10:AD10),"OK","검토")</f>
        <v>OK</v>
      </c>
      <c r="AG10" s="18" t="str">
        <f>IF(AI10="","",IF(W10="도비","세입없음",CONCATENATE(AI10,"-",COUNTIF($AI$7:AI10,AI10))))</f>
        <v/>
      </c>
      <c r="AI10" s="18" t="str">
        <f t="array" ref="AI10">IF(C10="","",INDEX(구분표!$I$2:$I$311, MATCH(1,(구분표!$E$2:$E$311='2추특입'!B10)*(구분표!$F$2:$F$311='2추특입'!C10)*(구분표!$G$2:$G$311='2추특입'!A10),0)))</f>
        <v/>
      </c>
      <c r="AK10" s="18"/>
      <c r="AM10" s="29">
        <f>IF(AG10="",0,SUMIFS('2추특출'!$Z$6:$Z$451,'2추특출'!$AI$6:$AI$451,'2추특입'!$AG10))</f>
        <v>0</v>
      </c>
      <c r="AN10" s="29" t="str">
        <f>IF(AG10="","",COUNTIFS('2추특출'!$AI$6:$AI$451,'2추특입'!AG10))</f>
        <v/>
      </c>
      <c r="AO10" s="18" t="str">
        <f t="shared" si="7"/>
        <v>OK</v>
      </c>
      <c r="AQ10" s="29">
        <f>IF(AG10="",0,SUMIFS('2추일출'!$AE$6:$AE$59,'2추일출'!$AI$6:$AI$59,'2추특입'!$AG10))</f>
        <v>0</v>
      </c>
      <c r="AR10" s="29" t="str">
        <f>IF(AG10="","",COUNTIFS('2추일출'!$AI$6:$AI$59,AG10))</f>
        <v/>
      </c>
      <c r="AS10" s="18" t="str">
        <f t="shared" si="8"/>
        <v>OK</v>
      </c>
    </row>
    <row r="11" spans="1:45" ht="60" customHeight="1">
      <c r="A11" s="114" t="s">
        <v>617</v>
      </c>
      <c r="B11" s="37"/>
      <c r="C11" s="38"/>
      <c r="D11" s="37"/>
      <c r="E11" s="38"/>
      <c r="F11" s="37"/>
      <c r="G11" s="37"/>
      <c r="H11" s="124">
        <f t="shared" ref="H11" si="9">SUBTOTAL(9,H12:H14)</f>
        <v>0</v>
      </c>
      <c r="I11" s="124">
        <f t="shared" ref="I11" si="10">SUBTOTAL(9,I12:I14)</f>
        <v>0</v>
      </c>
      <c r="J11" s="232">
        <f t="shared" ref="J11" si="11">SUBTOTAL(9,J12:J14)</f>
        <v>0</v>
      </c>
      <c r="K11" s="124">
        <f t="shared" ref="K11:P11" si="12">SUBTOTAL(9,K12:K16)</f>
        <v>0</v>
      </c>
      <c r="L11" s="124">
        <f t="shared" si="12"/>
        <v>0</v>
      </c>
      <c r="M11" s="125">
        <f t="shared" si="12"/>
        <v>0</v>
      </c>
      <c r="N11" s="250">
        <f t="shared" si="12"/>
        <v>0</v>
      </c>
      <c r="O11" s="124">
        <f t="shared" si="12"/>
        <v>0</v>
      </c>
      <c r="P11" s="251">
        <f t="shared" si="12"/>
        <v>0</v>
      </c>
      <c r="Q11" s="95"/>
      <c r="R11" s="121"/>
      <c r="S11" s="121"/>
      <c r="T11" s="39"/>
      <c r="U11" s="18"/>
      <c r="W11" s="18"/>
      <c r="X11" s="29"/>
      <c r="Y11" s="29"/>
      <c r="Z11" s="18"/>
      <c r="AB11" s="18"/>
      <c r="AC11" s="29"/>
      <c r="AD11" s="29"/>
      <c r="AE11" s="18"/>
      <c r="AG11" s="18"/>
      <c r="AI11" s="18"/>
      <c r="AK11" s="18"/>
      <c r="AM11" s="29"/>
      <c r="AN11" s="29"/>
      <c r="AO11" s="18"/>
      <c r="AQ11" s="29"/>
      <c r="AR11" s="29"/>
      <c r="AS11" s="18"/>
    </row>
    <row r="12" spans="1:45" ht="60" customHeight="1">
      <c r="A12" s="22"/>
      <c r="B12" s="15"/>
      <c r="C12" s="20"/>
      <c r="D12" s="113"/>
      <c r="E12" s="25"/>
      <c r="F12" s="24"/>
      <c r="G12" s="120"/>
      <c r="H12" s="29"/>
      <c r="I12" s="29"/>
      <c r="J12" s="35" t="str">
        <f t="shared" ref="J12:J16" si="13">IF(D12="","",H12-I12)</f>
        <v/>
      </c>
      <c r="K12" s="29"/>
      <c r="L12" s="31"/>
      <c r="M12" s="35">
        <f t="shared" ref="M12:M16" si="14">SUM(H12,K12,L12)</f>
        <v>0</v>
      </c>
      <c r="N12" s="252"/>
      <c r="O12" s="122"/>
      <c r="P12" s="253">
        <f t="shared" ref="P12:P16" si="15">SUM(H12,N12,O12)</f>
        <v>0</v>
      </c>
      <c r="Q12" s="41" t="str">
        <f t="shared" si="6"/>
        <v>X</v>
      </c>
      <c r="R12" s="118"/>
      <c r="S12" s="118"/>
      <c r="T12" s="91"/>
      <c r="U12" s="110"/>
      <c r="V12" s="108"/>
      <c r="W12" s="110"/>
      <c r="X12" s="29">
        <f>IF($W12&lt;&gt;"도비",IF($U12="국도비","직접입력",SUM($K12:$L12)),)</f>
        <v>0</v>
      </c>
      <c r="Y12" s="29">
        <f>IF($W12="도비",SUM($K12:$L12),IF($U12="국도비","직접입력",SUM($K12:$L12)-$X12))</f>
        <v>0</v>
      </c>
      <c r="Z12" s="110" t="str">
        <f>IF(SUM($K12:$L12)=SUM($X12:$Y12),"OK","검토")</f>
        <v>OK</v>
      </c>
      <c r="AA12" s="108"/>
      <c r="AB12" s="110"/>
      <c r="AC12" s="29">
        <f>IF($W12&lt;&gt;"도비",IF($U12="국도비","직접입력",SUM($N12:$O12)),)</f>
        <v>0</v>
      </c>
      <c r="AD12" s="29">
        <f>IF($W12="도비",SUM(N12:O12),IF($U12="국도비","직접입력",SUM(N12:O12)-AC12))</f>
        <v>0</v>
      </c>
      <c r="AE12" s="110" t="str">
        <f>IF(SUM(N12:O12)=SUM(AC12:AD12),"OK","검토")</f>
        <v>OK</v>
      </c>
      <c r="AF12" s="108"/>
      <c r="AG12" s="110" t="str">
        <f>IF(AI12="","",IF(W12="도비","세입없음",CONCATENATE(AI12,"-",COUNTIF($AI$7:AI12,AI12))))</f>
        <v/>
      </c>
      <c r="AH12" s="108"/>
      <c r="AI12" s="110" t="str">
        <f t="array" ref="AI12">IF(C12="","",INDEX(구분표!$I$2:$I$311, MATCH(1,(구분표!$E$2:$E$311='2추특입'!B12)*(구분표!$F$2:$F$311='2추특입'!C12)*(구분표!$G$2:$G$311='2추특입'!A12),0)))</f>
        <v/>
      </c>
      <c r="AJ12" s="108"/>
      <c r="AK12" s="110"/>
      <c r="AL12" s="108"/>
      <c r="AM12" s="29">
        <f>IF(AG12="",0,SUMIFS('2추특출'!$Z$6:$Z$451,'2추특출'!$AI$6:$AI$451,'2추특입'!$AG12))</f>
        <v>0</v>
      </c>
      <c r="AN12" s="29" t="str">
        <f>IF(AG12="","",COUNTIFS('2추특출'!$AI$6:$AI$451,'2추특입'!AG12))</f>
        <v/>
      </c>
      <c r="AO12" s="110" t="str">
        <f t="shared" ref="AO12:AO14" si="16">IF(X12=AM12,"OK","@@")</f>
        <v>OK</v>
      </c>
      <c r="AP12" s="108"/>
      <c r="AQ12" s="29">
        <f>IF(AG12="",0,SUMIFS('2추일출'!$AE$6:$AE$59,'2추일출'!$AI$6:$AI$59,'2추특입'!$AG12))</f>
        <v>0</v>
      </c>
      <c r="AR12" s="29" t="str">
        <f>IF(AG12="","",COUNTIFS('2추일출'!$AI$6:$AI$59,AG12))</f>
        <v/>
      </c>
      <c r="AS12" s="110" t="str">
        <f t="shared" ref="AS12:AS14" si="17">IF(AC12=AQ12,"OK","@@")</f>
        <v>OK</v>
      </c>
    </row>
    <row r="13" spans="1:45" ht="60" customHeight="1">
      <c r="A13" s="22"/>
      <c r="B13" s="15"/>
      <c r="C13" s="20"/>
      <c r="D13" s="113"/>
      <c r="E13" s="25"/>
      <c r="F13" s="24"/>
      <c r="G13" s="120"/>
      <c r="H13" s="29"/>
      <c r="I13" s="29"/>
      <c r="J13" s="35" t="str">
        <f t="shared" si="13"/>
        <v/>
      </c>
      <c r="K13" s="29"/>
      <c r="L13" s="31"/>
      <c r="M13" s="35">
        <f>SUM(H13,K13,L13)</f>
        <v>0</v>
      </c>
      <c r="N13" s="252"/>
      <c r="O13" s="122"/>
      <c r="P13" s="253">
        <f>SUM(H13,N13,O13)</f>
        <v>0</v>
      </c>
      <c r="Q13" s="41" t="str">
        <f t="shared" si="6"/>
        <v>X</v>
      </c>
      <c r="R13" s="118"/>
      <c r="S13" s="118"/>
      <c r="T13" s="91"/>
      <c r="U13" s="110"/>
      <c r="V13" s="108"/>
      <c r="W13" s="110"/>
      <c r="X13" s="29">
        <f>IF($W13&lt;&gt;"도비",IF($U13="국도비","직접입력",SUM($K13:$L13)),)</f>
        <v>0</v>
      </c>
      <c r="Y13" s="29">
        <f>IF($W13="도비",SUM($K13:$L13),IF($U13="국도비","직접입력",SUM($K13:$L13)-$X13))</f>
        <v>0</v>
      </c>
      <c r="Z13" s="110" t="str">
        <f>IF(SUM($K13:$L13)=SUM($X13:$Y13),"OK","검토")</f>
        <v>OK</v>
      </c>
      <c r="AA13" s="108"/>
      <c r="AB13" s="110"/>
      <c r="AC13" s="29">
        <f>IF($W13&lt;&gt;"도비",IF($U13="국도비","직접입력",SUM($N13:$O13)),)</f>
        <v>0</v>
      </c>
      <c r="AD13" s="29">
        <f>IF($W13="도비",SUM(N13:O13),IF($U13="국도비","직접입력",SUM(N13:O13)-AC13))</f>
        <v>0</v>
      </c>
      <c r="AE13" s="110" t="str">
        <f>IF(SUM(N13:O13)=SUM(AC13:AD13),"OK","검토")</f>
        <v>OK</v>
      </c>
      <c r="AF13" s="108"/>
      <c r="AG13" s="110" t="str">
        <f>IF(AI13="","",IF(W13="도비","세입없음",CONCATENATE(AI13,"-",COUNTIF($AI$7:AI13,AI13))))</f>
        <v/>
      </c>
      <c r="AH13" s="108"/>
      <c r="AI13" s="110" t="str">
        <f t="array" ref="AI13">IF(C13="","",INDEX(구분표!$I$2:$I$311, MATCH(1,(구분표!$E$2:$E$311='2추특입'!B13)*(구분표!$F$2:$F$311='2추특입'!C13)*(구분표!$G$2:$G$311='2추특입'!A13),0)))</f>
        <v/>
      </c>
      <c r="AJ13" s="108"/>
      <c r="AK13" s="110"/>
      <c r="AL13" s="108"/>
      <c r="AM13" s="29">
        <f>IF(AG13="",0,SUMIFS('2추특출'!$Z$6:$Z$451,'2추특출'!$AI$6:$AI$451,'2추특입'!$AG13))</f>
        <v>0</v>
      </c>
      <c r="AN13" s="29" t="str">
        <f>IF(AG13="","",COUNTIFS('2추특출'!$AI$6:$AI$451,'2추특입'!AG13))</f>
        <v/>
      </c>
      <c r="AO13" s="110" t="str">
        <f t="shared" si="16"/>
        <v>OK</v>
      </c>
      <c r="AP13" s="108"/>
      <c r="AQ13" s="29">
        <f>IF(AG13="",0,SUMIFS('2추일출'!$AE$6:$AE$59,'2추일출'!$AI$6:$AI$59,'2추특입'!$AG13))</f>
        <v>0</v>
      </c>
      <c r="AR13" s="29" t="str">
        <f>IF(AG13="","",COUNTIFS('2추일출'!$AI$6:$AI$59,AG13))</f>
        <v/>
      </c>
      <c r="AS13" s="110" t="str">
        <f t="shared" si="17"/>
        <v>OK</v>
      </c>
    </row>
    <row r="14" spans="1:45" ht="60" customHeight="1">
      <c r="A14" s="22"/>
      <c r="B14" s="15"/>
      <c r="C14" s="20"/>
      <c r="D14" s="113"/>
      <c r="E14" s="25"/>
      <c r="F14" s="24"/>
      <c r="G14" s="120"/>
      <c r="H14" s="29"/>
      <c r="I14" s="29"/>
      <c r="J14" s="35" t="str">
        <f t="shared" si="13"/>
        <v/>
      </c>
      <c r="K14" s="29"/>
      <c r="L14" s="31"/>
      <c r="M14" s="35">
        <f t="shared" si="14"/>
        <v>0</v>
      </c>
      <c r="N14" s="252"/>
      <c r="O14" s="122"/>
      <c r="P14" s="253">
        <f t="shared" si="15"/>
        <v>0</v>
      </c>
      <c r="Q14" s="41" t="str">
        <f t="shared" si="6"/>
        <v>X</v>
      </c>
      <c r="R14" s="118"/>
      <c r="S14" s="118"/>
      <c r="T14" s="91"/>
      <c r="U14" s="110"/>
      <c r="V14" s="108"/>
      <c r="W14" s="110"/>
      <c r="X14" s="29">
        <f>IF($W14&lt;&gt;"도비",IF($U14="국도비","직접입력",SUM($K14:$L14)),)</f>
        <v>0</v>
      </c>
      <c r="Y14" s="29">
        <f>IF($W14="도비",SUM($K14:$L14),IF($U14="국도비","직접입력",SUM($K14:$L14)-$X14))</f>
        <v>0</v>
      </c>
      <c r="Z14" s="110" t="str">
        <f>IF(SUM($K14:$L14)=SUM($X14:$Y14),"OK","검토")</f>
        <v>OK</v>
      </c>
      <c r="AA14" s="108"/>
      <c r="AB14" s="110"/>
      <c r="AC14" s="29">
        <f>IF($W14&lt;&gt;"도비",IF($U14="국도비","직접입력",SUM($N14:$O14)),)</f>
        <v>0</v>
      </c>
      <c r="AD14" s="29">
        <f>IF($W14="도비",SUM(N14:O14),IF($U14="국도비","직접입력",SUM(N14:O14)-AC14))</f>
        <v>0</v>
      </c>
      <c r="AE14" s="110" t="str">
        <f>IF(SUM(N14:O14)=SUM(AC14:AD14),"OK","검토")</f>
        <v>OK</v>
      </c>
      <c r="AF14" s="108"/>
      <c r="AG14" s="110" t="str">
        <f>IF(AI14="","",IF(W14="도비","세입없음",CONCATENATE(AI14,"-",COUNTIF($AI$7:AI14,AI14))))</f>
        <v/>
      </c>
      <c r="AH14" s="108"/>
      <c r="AI14" s="110" t="str">
        <f t="array" ref="AI14">IF(C14="","",INDEX(구분표!$I$2:$I$311, MATCH(1,(구분표!$E$2:$E$311='2추특입'!B14)*(구분표!$F$2:$F$311='2추특입'!C14)*(구분표!$G$2:$G$311='2추특입'!A14),0)))</f>
        <v/>
      </c>
      <c r="AJ14" s="108"/>
      <c r="AK14" s="110"/>
      <c r="AL14" s="108"/>
      <c r="AM14" s="29">
        <f>IF(AG14="",0,SUMIFS('2추특출'!$Z$6:$Z$451,'2추특출'!$AI$6:$AI$451,'2추특입'!$AG14))</f>
        <v>0</v>
      </c>
      <c r="AN14" s="29" t="str">
        <f>IF(AG14="","",COUNTIFS('2추특출'!$AI$6:$AI$451,'2추특입'!AG14))</f>
        <v/>
      </c>
      <c r="AO14" s="110" t="str">
        <f t="shared" si="16"/>
        <v>OK</v>
      </c>
      <c r="AP14" s="108"/>
      <c r="AQ14" s="29">
        <f>IF(AG14="",0,SUMIFS('2추일출'!$AE$6:$AE$59,'2추일출'!$AI$6:$AI$59,'2추특입'!$AG14))</f>
        <v>0</v>
      </c>
      <c r="AR14" s="29" t="str">
        <f>IF(AG14="","",COUNTIFS('2추일출'!$AI$6:$AI$59,AG14))</f>
        <v/>
      </c>
      <c r="AS14" s="110" t="str">
        <f t="shared" si="17"/>
        <v>OK</v>
      </c>
    </row>
    <row r="15" spans="1:45" ht="60" customHeight="1">
      <c r="A15" s="22"/>
      <c r="B15" s="15"/>
      <c r="C15" s="20"/>
      <c r="D15" s="113"/>
      <c r="E15" s="25"/>
      <c r="F15" s="24"/>
      <c r="G15" s="24"/>
      <c r="H15" s="29"/>
      <c r="I15" s="29"/>
      <c r="J15" s="35" t="str">
        <f t="shared" si="13"/>
        <v/>
      </c>
      <c r="K15" s="29"/>
      <c r="L15" s="31"/>
      <c r="M15" s="35">
        <f t="shared" si="14"/>
        <v>0</v>
      </c>
      <c r="N15" s="252"/>
      <c r="O15" s="122"/>
      <c r="P15" s="253">
        <f t="shared" si="15"/>
        <v>0</v>
      </c>
      <c r="Q15" s="41" t="str">
        <f t="shared" si="6"/>
        <v>X</v>
      </c>
      <c r="R15" s="118"/>
      <c r="S15" s="118"/>
      <c r="T15" s="91"/>
      <c r="U15" s="18"/>
      <c r="W15" s="18"/>
      <c r="X15" s="29">
        <f>IF($W15&lt;&gt;"도비",IF($U15="국도비","직접입력",SUM($K15:$L15)),)</f>
        <v>0</v>
      </c>
      <c r="Y15" s="29">
        <f>IF($W15="도비",SUM($K15:$L15),IF($U15="국도비","직접입력",SUM($K15:$L15)-$X15))</f>
        <v>0</v>
      </c>
      <c r="Z15" s="18" t="str">
        <f>IF(SUM($K15:$L15)=SUM($X15:$Y15),"OK","검토")</f>
        <v>OK</v>
      </c>
      <c r="AB15" s="18"/>
      <c r="AC15" s="29">
        <f>IF($W15&lt;&gt;"도비",IF($U15="국도비","직접입력",SUM($N15:$O15)),)</f>
        <v>0</v>
      </c>
      <c r="AD15" s="29">
        <f>IF($W15="도비",SUM(N15:O15),IF($U15="국도비","직접입력",SUM(N15:O15)-AC15))</f>
        <v>0</v>
      </c>
      <c r="AE15" s="18" t="str">
        <f>IF(SUM(N15:O15)=SUM(AC15:AD15),"OK","검토")</f>
        <v>OK</v>
      </c>
      <c r="AG15" s="18" t="str">
        <f>IF(AI15="","",IF(W15="도비","세입없음",CONCATENATE(AI15,"-",COUNTIF($AI$7:AI15,AI15))))</f>
        <v/>
      </c>
      <c r="AI15" s="18" t="str">
        <f t="array" ref="AI15">IF(C15="","",INDEX(구분표!$I$2:$I$311, MATCH(1,(구분표!$E$2:$E$311='2추특입'!B15)*(구분표!$F$2:$F$311='2추특입'!C15)*(구분표!$G$2:$G$311='2추특입'!A15),0)))</f>
        <v/>
      </c>
      <c r="AK15" s="18"/>
      <c r="AM15" s="29">
        <f>IF(AG15="",0,SUMIFS('2추특출'!$Z$6:$Z$451,'2추특출'!$AI$6:$AI$451,'2추특입'!$AG15))</f>
        <v>0</v>
      </c>
      <c r="AN15" s="29" t="str">
        <f>IF(AG15="","",COUNTIFS('2추특출'!$AI$6:$AI$451,'2추특입'!AG15))</f>
        <v/>
      </c>
      <c r="AO15" s="18" t="str">
        <f t="shared" si="7"/>
        <v>OK</v>
      </c>
      <c r="AQ15" s="29">
        <f>IF(AG15="",0,SUMIFS('2추일출'!$AE$6:$AE$59,'2추일출'!$AI$6:$AI$59,'2추특입'!$AG15))</f>
        <v>0</v>
      </c>
      <c r="AR15" s="29" t="str">
        <f>IF(AG15="","",COUNTIFS('2추일출'!$AI$6:$AI$59,AG15))</f>
        <v/>
      </c>
      <c r="AS15" s="18" t="str">
        <f t="shared" si="8"/>
        <v>OK</v>
      </c>
    </row>
    <row r="16" spans="1:45" ht="60" customHeight="1" thickBot="1">
      <c r="A16" s="23" t="str">
        <f>IFERROR(VLOOKUP($C16,구분표!$A$2:$C$311,2,FALSE),"")</f>
        <v/>
      </c>
      <c r="B16" s="16" t="str">
        <f>IFERROR(VLOOKUP($C16,구분표!$A$2:$C$311,3,FALSE),"")</f>
        <v/>
      </c>
      <c r="C16" s="21"/>
      <c r="D16" s="113"/>
      <c r="E16" s="27"/>
      <c r="F16" s="26"/>
      <c r="G16" s="26"/>
      <c r="H16" s="29"/>
      <c r="I16" s="29"/>
      <c r="J16" s="35" t="str">
        <f t="shared" si="13"/>
        <v/>
      </c>
      <c r="K16" s="30"/>
      <c r="L16" s="32"/>
      <c r="M16" s="35">
        <f t="shared" si="14"/>
        <v>0</v>
      </c>
      <c r="N16" s="255"/>
      <c r="O16" s="256"/>
      <c r="P16" s="257">
        <f t="shared" si="15"/>
        <v>0</v>
      </c>
      <c r="Q16" s="42" t="str">
        <f t="shared" si="6"/>
        <v>X</v>
      </c>
      <c r="R16" s="42"/>
      <c r="S16" s="42"/>
      <c r="T16" s="93"/>
      <c r="U16" s="18"/>
      <c r="W16" s="18"/>
      <c r="X16" s="29">
        <f>IF($W16&lt;&gt;"도비",IF($U16="국도비","직접입력",SUM($K16:$L16)),)</f>
        <v>0</v>
      </c>
      <c r="Y16" s="29">
        <f>IF($W16="도비",SUM($K16:$L16),IF($U16="국도비","직접입력",SUM($K16:$L16)-$X16))</f>
        <v>0</v>
      </c>
      <c r="Z16" s="18" t="str">
        <f>IF(SUM($K16:$L16)=SUM($X16:$Y16),"OK","검토")</f>
        <v>OK</v>
      </c>
      <c r="AB16" s="18"/>
      <c r="AC16" s="29">
        <f>IF($W16&lt;&gt;"도비",IF($U16="국도비","직접입력",SUM($N16:$O16)),)</f>
        <v>0</v>
      </c>
      <c r="AD16" s="29">
        <f>IF($W16="도비",SUM(N16:O16),IF($U16="국도비","직접입력",SUM(N16:O16)-AC16))</f>
        <v>0</v>
      </c>
      <c r="AE16" s="18" t="str">
        <f>IF(SUM(N16:O16)=SUM(AC16:AD16),"OK","검토")</f>
        <v>OK</v>
      </c>
      <c r="AG16" s="18" t="str">
        <f>IF(AI16="","",IF(W16="도비","세입없음",CONCATENATE(AI16,"-",COUNTIF($AI$7:AI16,AI16))))</f>
        <v/>
      </c>
      <c r="AI16" s="18" t="str">
        <f t="array" ref="AI16">IF(C16="","",INDEX(구분표!$I$2:$I$311, MATCH(1,(구분표!$E$2:$E$311='2추특입'!B16)*(구분표!$F$2:$F$311='2추특입'!C16)*(구분표!$G$2:$G$311='2추특입'!A16),0)))</f>
        <v/>
      </c>
      <c r="AK16" s="18"/>
      <c r="AM16" s="29">
        <f>IF(AG16="",0,SUMIFS('2추특출'!$Z$6:$Z$451,'2추특출'!$AI$6:$AI$451,'2추특입'!$AG16))</f>
        <v>0</v>
      </c>
      <c r="AN16" s="29" t="str">
        <f>IF(AG16="","",COUNTIFS('2추특출'!$AI$6:$AI$451,'2추특입'!AG16))</f>
        <v/>
      </c>
      <c r="AO16" s="18" t="str">
        <f t="shared" si="7"/>
        <v>OK</v>
      </c>
      <c r="AQ16" s="29">
        <f>IF(AG16="",0,SUMIFS('2추일출'!$AE$6:$AE$59,'2추일출'!$AI$6:$AI$59,'2추특입'!$AG16))</f>
        <v>0</v>
      </c>
      <c r="AR16" s="29" t="str">
        <f>IF(AG16="","",COUNTIFS('2추일출'!$AI$6:$AI$59,AG16))</f>
        <v/>
      </c>
      <c r="AS16" s="18" t="str">
        <f t="shared" si="8"/>
        <v>OK</v>
      </c>
    </row>
  </sheetData>
  <sheetProtection formatCells="0" autoFilter="0"/>
  <autoFilter ref="A6:AS16"/>
  <mergeCells count="28">
    <mergeCell ref="AG4:AG5"/>
    <mergeCell ref="AI4:AI5"/>
    <mergeCell ref="AK4:AK5"/>
    <mergeCell ref="AM4:AO4"/>
    <mergeCell ref="AQ4:AS4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D6:D7 D11">
      <formula1>"본예산,1회추경,신규"</formula1>
    </dataValidation>
    <dataValidation type="list" allowBlank="1" showInputMessage="1" showErrorMessage="1" sqref="AB7:AB16 W7:W16">
      <formula1>"도비,국비,지특,기금,특교"</formula1>
    </dataValidation>
    <dataValidation type="list" allowBlank="1" showInputMessage="1" showErrorMessage="1" sqref="U7:U16">
      <formula1>"도비,국도비"</formula1>
    </dataValidation>
    <dataValidation type="list" allowBlank="1" showInputMessage="1" showErrorMessage="1" sqref="D8:D10 D12:D16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P80"/>
  <sheetViews>
    <sheetView view="pageBreakPreview" zoomScale="70" zoomScaleNormal="70" zoomScaleSheetLayoutView="70" workbookViewId="0">
      <pane xSplit="5" ySplit="6" topLeftCell="F7" activePane="bottomRight" state="frozen"/>
      <selection pane="topRight"/>
      <selection pane="bottomLeft"/>
      <selection pane="bottomRight" activeCell="I8" sqref="I8"/>
    </sheetView>
  </sheetViews>
  <sheetFormatPr defaultColWidth="9" defaultRowHeight="50.1" customHeight="1"/>
  <cols>
    <col min="1" max="1" width="5.25" style="132" customWidth="1"/>
    <col min="2" max="2" width="12.625" style="1" customWidth="1"/>
    <col min="3" max="4" width="12.125" style="1" customWidth="1"/>
    <col min="5" max="8" width="7.125" style="1" customWidth="1"/>
    <col min="9" max="9" width="41.625" style="1" customWidth="1"/>
    <col min="10" max="11" width="14.625" style="108" customWidth="1"/>
    <col min="12" max="12" width="14.625" style="1" customWidth="1"/>
    <col min="13" max="14" width="11.625" style="1" customWidth="1"/>
    <col min="15" max="15" width="14.625" style="1" customWidth="1"/>
    <col min="16" max="16" width="12.625" style="1" customWidth="1"/>
    <col min="17" max="17" width="11.625" style="1" customWidth="1"/>
    <col min="18" max="18" width="14.625" style="1" customWidth="1"/>
    <col min="19" max="19" width="7.625" style="108" customWidth="1"/>
    <col min="20" max="20" width="25.125" style="108" customWidth="1"/>
    <col min="21" max="21" width="25.875" style="108" customWidth="1"/>
    <col min="22" max="22" width="24.875" style="1" customWidth="1"/>
    <col min="23" max="23" width="6.625" style="1" customWidth="1"/>
    <col min="24" max="24" width="2.625" style="1" customWidth="1"/>
    <col min="25" max="25" width="6.625" style="1" customWidth="1"/>
    <col min="26" max="27" width="11.625" style="1" customWidth="1"/>
    <col min="28" max="28" width="6.625" style="1" customWidth="1"/>
    <col min="29" max="29" width="2.625" style="1" customWidth="1"/>
    <col min="30" max="30" width="6.625" style="1" customWidth="1"/>
    <col min="31" max="32" width="11.625" style="1" customWidth="1"/>
    <col min="33" max="33" width="6.625" style="1" customWidth="1"/>
    <col min="34" max="34" width="2.625" style="1" customWidth="1"/>
    <col min="35" max="35" width="10.625" style="1" customWidth="1"/>
    <col min="36" max="36" width="2.625" style="1" customWidth="1"/>
    <col min="37" max="38" width="7.625" style="1" customWidth="1"/>
    <col min="39" max="39" width="2.625" style="1" customWidth="1"/>
    <col min="40" max="40" width="10.625" style="1" customWidth="1"/>
    <col min="41" max="41" width="2.625" style="1" customWidth="1"/>
    <col min="42" max="42" width="6.625" style="1" customWidth="1"/>
    <col min="43" max="16384" width="9" style="1"/>
  </cols>
  <sheetData>
    <row r="1" spans="1:42" ht="35.1" customHeight="1">
      <c r="A1" s="132" t="s">
        <v>588</v>
      </c>
      <c r="B1" s="11" t="s">
        <v>597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</row>
    <row r="2" spans="1:42" ht="20.25" customHeight="1">
      <c r="B2" s="13" t="s">
        <v>434</v>
      </c>
      <c r="Q2" s="185">
        <f>R2-'2추특입'!P3</f>
        <v>0</v>
      </c>
      <c r="R2" s="185">
        <f>R6-L6</f>
        <v>0</v>
      </c>
      <c r="V2" s="103"/>
      <c r="Z2" s="36" t="s">
        <v>437</v>
      </c>
      <c r="AE2" s="36" t="s">
        <v>437</v>
      </c>
    </row>
    <row r="3" spans="1:42" ht="20.25" customHeight="1" thickBot="1">
      <c r="L3" s="105">
        <f t="shared" ref="L3:R3" si="0">SUM(L7:L807)/2</f>
        <v>0</v>
      </c>
      <c r="M3" s="105">
        <f t="shared" si="0"/>
        <v>0</v>
      </c>
      <c r="N3" s="105">
        <f t="shared" si="0"/>
        <v>10000000</v>
      </c>
      <c r="O3" s="105">
        <f t="shared" si="0"/>
        <v>10000000</v>
      </c>
      <c r="P3" s="105">
        <f t="shared" si="0"/>
        <v>0</v>
      </c>
      <c r="Q3" s="105">
        <f t="shared" si="0"/>
        <v>0</v>
      </c>
      <c r="R3" s="105">
        <f t="shared" si="0"/>
        <v>0</v>
      </c>
      <c r="V3" s="14" t="s">
        <v>418</v>
      </c>
      <c r="Z3" s="40" t="str">
        <f>IF(Z6='2추특입'!X6,"OK","@@")</f>
        <v>OK</v>
      </c>
      <c r="AA3" s="40"/>
      <c r="AB3" s="40" t="str">
        <f>IF(COUNTIF(AB6:AB80,"검토")&gt;0,"@@","OK")</f>
        <v>OK</v>
      </c>
      <c r="AE3" s="40" t="str">
        <f>IF(AE6='2추특입'!AC6,"OK","@@")</f>
        <v>OK</v>
      </c>
      <c r="AF3" s="103">
        <f>P6+Q6-AE6-AF6</f>
        <v>0</v>
      </c>
      <c r="AG3" s="40" t="str">
        <f>IF(COUNTIF(AG6:AG80,"검토")&gt;0,"@@","OK")</f>
        <v>OK</v>
      </c>
    </row>
    <row r="4" spans="1:42" s="206" customFormat="1" ht="30" customHeight="1">
      <c r="A4" s="335" t="s">
        <v>557</v>
      </c>
      <c r="B4" s="399" t="s">
        <v>410</v>
      </c>
      <c r="C4" s="400" t="s">
        <v>411</v>
      </c>
      <c r="D4" s="401" t="s">
        <v>412</v>
      </c>
      <c r="E4" s="402" t="s">
        <v>417</v>
      </c>
      <c r="F4" s="404" t="s">
        <v>548</v>
      </c>
      <c r="G4" s="403" t="s">
        <v>413</v>
      </c>
      <c r="H4" s="404" t="s">
        <v>552</v>
      </c>
      <c r="I4" s="398" t="s">
        <v>555</v>
      </c>
      <c r="J4" s="373" t="s">
        <v>594</v>
      </c>
      <c r="K4" s="375" t="s">
        <v>578</v>
      </c>
      <c r="L4" s="337" t="s">
        <v>595</v>
      </c>
      <c r="M4" s="348" t="s">
        <v>579</v>
      </c>
      <c r="N4" s="349"/>
      <c r="O4" s="350" t="s">
        <v>584</v>
      </c>
      <c r="P4" s="367" t="s">
        <v>580</v>
      </c>
      <c r="Q4" s="368"/>
      <c r="R4" s="358" t="s">
        <v>585</v>
      </c>
      <c r="S4" s="406" t="s">
        <v>416</v>
      </c>
      <c r="T4" s="365" t="s">
        <v>581</v>
      </c>
      <c r="U4" s="365" t="s">
        <v>582</v>
      </c>
      <c r="V4" s="364" t="s">
        <v>586</v>
      </c>
      <c r="W4" s="392" t="s">
        <v>419</v>
      </c>
      <c r="X4" s="205"/>
      <c r="Y4" s="393" t="s">
        <v>420</v>
      </c>
      <c r="Z4" s="394" t="s">
        <v>421</v>
      </c>
      <c r="AA4" s="394"/>
      <c r="AB4" s="394"/>
      <c r="AD4" s="395" t="s">
        <v>420</v>
      </c>
      <c r="AE4" s="389" t="s">
        <v>425</v>
      </c>
      <c r="AF4" s="389"/>
      <c r="AG4" s="389"/>
      <c r="AI4" s="393" t="s">
        <v>426</v>
      </c>
      <c r="AK4" s="407" t="s">
        <v>438</v>
      </c>
      <c r="AL4" s="409" t="s">
        <v>439</v>
      </c>
      <c r="AN4" s="397" t="s">
        <v>427</v>
      </c>
      <c r="AP4" s="397" t="s">
        <v>428</v>
      </c>
    </row>
    <row r="5" spans="1:42" s="206" customFormat="1" ht="18" customHeight="1">
      <c r="A5" s="336"/>
      <c r="B5" s="379"/>
      <c r="C5" s="381"/>
      <c r="D5" s="383"/>
      <c r="E5" s="377"/>
      <c r="F5" s="405"/>
      <c r="G5" s="386"/>
      <c r="H5" s="405"/>
      <c r="I5" s="377"/>
      <c r="J5" s="374"/>
      <c r="K5" s="376"/>
      <c r="L5" s="338"/>
      <c r="M5" s="237" t="s">
        <v>414</v>
      </c>
      <c r="N5" s="237" t="s">
        <v>415</v>
      </c>
      <c r="O5" s="351"/>
      <c r="P5" s="249" t="s">
        <v>414</v>
      </c>
      <c r="Q5" s="234" t="s">
        <v>415</v>
      </c>
      <c r="R5" s="359"/>
      <c r="S5" s="390"/>
      <c r="T5" s="366"/>
      <c r="U5" s="366"/>
      <c r="V5" s="324"/>
      <c r="W5" s="393"/>
      <c r="X5" s="205"/>
      <c r="Y5" s="393"/>
      <c r="Z5" s="208" t="s">
        <v>422</v>
      </c>
      <c r="AA5" s="208" t="s">
        <v>423</v>
      </c>
      <c r="AB5" s="208" t="s">
        <v>424</v>
      </c>
      <c r="AD5" s="395"/>
      <c r="AE5" s="207" t="s">
        <v>422</v>
      </c>
      <c r="AF5" s="207" t="s">
        <v>423</v>
      </c>
      <c r="AG5" s="207" t="s">
        <v>424</v>
      </c>
      <c r="AI5" s="393"/>
      <c r="AK5" s="408"/>
      <c r="AL5" s="410"/>
      <c r="AN5" s="395"/>
      <c r="AP5" s="395"/>
    </row>
    <row r="6" spans="1:42" ht="50.1" customHeight="1">
      <c r="A6" s="213"/>
      <c r="B6" s="224" t="s">
        <v>433</v>
      </c>
      <c r="C6" s="225"/>
      <c r="D6" s="225"/>
      <c r="E6" s="225"/>
      <c r="F6" s="225"/>
      <c r="G6" s="226"/>
      <c r="H6" s="225"/>
      <c r="I6" s="227"/>
      <c r="J6" s="228">
        <f t="shared" ref="J6:R6" si="1">SUBTOTAL(9,J7:J80)</f>
        <v>0</v>
      </c>
      <c r="K6" s="228">
        <f t="shared" si="1"/>
        <v>0</v>
      </c>
      <c r="L6" s="228">
        <f t="shared" si="1"/>
        <v>0</v>
      </c>
      <c r="M6" s="228">
        <f t="shared" si="1"/>
        <v>0</v>
      </c>
      <c r="N6" s="228">
        <f t="shared" si="1"/>
        <v>10000000</v>
      </c>
      <c r="O6" s="229">
        <f t="shared" si="1"/>
        <v>10000000</v>
      </c>
      <c r="P6" s="258">
        <f t="shared" si="1"/>
        <v>0</v>
      </c>
      <c r="Q6" s="230">
        <f t="shared" si="1"/>
        <v>0</v>
      </c>
      <c r="R6" s="259">
        <f t="shared" si="1"/>
        <v>0</v>
      </c>
      <c r="S6" s="231"/>
      <c r="T6" s="231"/>
      <c r="U6" s="231"/>
      <c r="V6" s="225"/>
      <c r="W6" s="101"/>
      <c r="X6" s="102"/>
      <c r="Y6" s="101"/>
      <c r="Z6" s="28">
        <f>SUBTOTAL(9,Z7:Z80)</f>
        <v>0</v>
      </c>
      <c r="AA6" s="28">
        <f>SUBTOTAL(9,AA7:AA80)</f>
        <v>10000000</v>
      </c>
      <c r="AB6" s="18" t="str">
        <f>IF(SUM($M6:$N6)=SUM($Z6:$AA6),"OK","검토")</f>
        <v>OK</v>
      </c>
      <c r="AD6" s="17"/>
      <c r="AE6" s="28">
        <f>SUBTOTAL(9,AE7:AE80)</f>
        <v>0</v>
      </c>
      <c r="AF6" s="28">
        <f>SUBTOTAL(9,AF7:AF80)</f>
        <v>0</v>
      </c>
      <c r="AG6" s="18" t="str">
        <f>IF(SUM($M6:$N6)=SUM($Z6:$AA6),"OK","검토")</f>
        <v>OK</v>
      </c>
      <c r="AI6" s="17"/>
      <c r="AK6" s="15"/>
      <c r="AL6" s="19"/>
      <c r="AN6" s="17"/>
      <c r="AP6" s="17"/>
    </row>
    <row r="7" spans="1:42" ht="60" customHeight="1">
      <c r="A7" s="187"/>
      <c r="B7" s="114" t="s">
        <v>614</v>
      </c>
      <c r="C7" s="37"/>
      <c r="D7" s="38"/>
      <c r="E7" s="37"/>
      <c r="F7" s="37"/>
      <c r="G7" s="38"/>
      <c r="H7" s="37"/>
      <c r="I7" s="106"/>
      <c r="J7" s="124">
        <f t="shared" ref="J7:R7" si="2">SUBTOTAL(9,J8:J70)</f>
        <v>0</v>
      </c>
      <c r="K7" s="124">
        <f t="shared" si="2"/>
        <v>0</v>
      </c>
      <c r="L7" s="124">
        <f t="shared" si="2"/>
        <v>0</v>
      </c>
      <c r="M7" s="124">
        <f t="shared" si="2"/>
        <v>0</v>
      </c>
      <c r="N7" s="124">
        <f t="shared" si="2"/>
        <v>10000000</v>
      </c>
      <c r="O7" s="125">
        <f t="shared" si="2"/>
        <v>10000000</v>
      </c>
      <c r="P7" s="250">
        <f t="shared" si="2"/>
        <v>0</v>
      </c>
      <c r="Q7" s="124">
        <f t="shared" si="2"/>
        <v>0</v>
      </c>
      <c r="R7" s="251">
        <f t="shared" si="2"/>
        <v>0</v>
      </c>
      <c r="S7" s="104"/>
      <c r="T7" s="104"/>
      <c r="U7" s="104"/>
      <c r="V7" s="39"/>
      <c r="W7" s="100"/>
      <c r="X7" s="102"/>
      <c r="Y7" s="100"/>
      <c r="Z7" s="29"/>
      <c r="AA7" s="29"/>
      <c r="AB7" s="18"/>
      <c r="AD7" s="18"/>
      <c r="AE7" s="29"/>
      <c r="AF7" s="29"/>
      <c r="AG7" s="18"/>
      <c r="AI7" s="18"/>
      <c r="AK7" s="15"/>
      <c r="AL7" s="41"/>
      <c r="AN7" s="18"/>
      <c r="AP7" s="18"/>
    </row>
    <row r="8" spans="1:42" ht="60" customHeight="1">
      <c r="A8" s="188">
        <v>1</v>
      </c>
      <c r="B8" s="142" t="s">
        <v>598</v>
      </c>
      <c r="C8" s="109" t="s">
        <v>600</v>
      </c>
      <c r="D8" s="292" t="s">
        <v>599</v>
      </c>
      <c r="E8" s="304" t="s">
        <v>601</v>
      </c>
      <c r="F8" s="304" t="s">
        <v>602</v>
      </c>
      <c r="G8" s="305"/>
      <c r="H8" s="304"/>
      <c r="I8" s="306" t="s">
        <v>620</v>
      </c>
      <c r="J8" s="307">
        <v>0</v>
      </c>
      <c r="K8" s="307">
        <v>0</v>
      </c>
      <c r="L8" s="236">
        <f>J8-K8</f>
        <v>0</v>
      </c>
      <c r="M8" s="29"/>
      <c r="N8" s="31">
        <v>10000000</v>
      </c>
      <c r="O8" s="35">
        <f>J8+M8+N8</f>
        <v>10000000</v>
      </c>
      <c r="P8" s="254"/>
      <c r="Q8" s="123"/>
      <c r="R8" s="253">
        <f>J8+P8+Q8</f>
        <v>0</v>
      </c>
      <c r="S8" s="118" t="str">
        <f>IF(AND((O8=0),(R8&gt;0)),"O",IF(AND((M8&lt;0),(O8-R8&lt;0)),"O","X"))</f>
        <v>X</v>
      </c>
      <c r="T8" s="270"/>
      <c r="U8" s="271"/>
      <c r="V8" s="271"/>
      <c r="W8" s="100"/>
      <c r="X8" s="102"/>
      <c r="Y8" s="100"/>
      <c r="Z8" s="29">
        <v>0</v>
      </c>
      <c r="AA8" s="29">
        <f t="shared" ref="AA8:AA70" si="3">IF($Y8="도비",SUM($M8:$N8),IF($W8="국도비","직접입력",SUM($M8:$N8)-$Z8))</f>
        <v>10000000</v>
      </c>
      <c r="AB8" s="110" t="str">
        <f t="shared" ref="AB8:AB70" si="4">IF(SUM($M8:$N8)=SUM($Z8:$AA8),"OK","검토")</f>
        <v>OK</v>
      </c>
      <c r="AC8" s="108"/>
      <c r="AD8" s="110"/>
      <c r="AE8" s="29">
        <f t="shared" ref="AE8:AE70" si="5">IF($Y8&lt;&gt;"도비",IF($W8="국도비","직접입력",SUM($P8:$Q8)),)</f>
        <v>0</v>
      </c>
      <c r="AF8" s="29">
        <f t="shared" ref="AF8:AF70" si="6">IF($Y8="도비",SUM(P8:Q8),IF($W8="국도비","직접입력",SUM(P8:Q8)-AE8))</f>
        <v>0</v>
      </c>
      <c r="AG8" s="110" t="str">
        <f t="shared" ref="AG8:AG70" si="7">IF(SUM(P8:Q8)=SUM(AE8:AF8),"OK","검토")</f>
        <v>OK</v>
      </c>
      <c r="AH8" s="108"/>
      <c r="AI8" s="110" t="str">
        <f t="shared" ref="AI8:AI70" si="8">IF(Y8="","",IF(Y8="도비","세입없음","직접입력"))</f>
        <v/>
      </c>
      <c r="AJ8" s="108"/>
      <c r="AK8" s="109" t="str">
        <f t="shared" ref="AK8:AK39" si="9">IF(AI8="","",COUNTIF($AI$7:$AI$80,AI8))</f>
        <v/>
      </c>
      <c r="AL8" s="118" t="str">
        <f t="shared" ref="AL8" si="10">IF(Y8="","",IF(AND(Y8="도비",AI8="세입없음"),"OK",IF(AND(Y8&lt;&gt;"도비",AI8&lt;&gt;""),"OK","@@")))</f>
        <v/>
      </c>
      <c r="AM8" s="108"/>
      <c r="AN8" s="110">
        <f t="array" ref="AN8">IF(D8="","",INDEX(구분표!$I$2:$I$311, MATCH(1,(구분표!$E$2:$E$311='2추특출'!C8)*(구분표!$F$2:$F$311='2추특출'!D8)*(구분표!$G$2:$G$311='2추특출'!B8),0)))</f>
        <v>10510</v>
      </c>
      <c r="AO8" s="108"/>
      <c r="AP8" s="110"/>
    </row>
    <row r="9" spans="1:42" s="108" customFormat="1" ht="60" customHeight="1">
      <c r="A9" s="188">
        <f>COUNTA($C$8:C9)-COUNTBLANK($C$8:C9)</f>
        <v>1</v>
      </c>
      <c r="B9" s="239"/>
      <c r="C9" s="109" t="str">
        <f>IF(D9="","",VLOOKUP(D9,구분표!$A$3:$C$215,3,))</f>
        <v/>
      </c>
      <c r="D9" s="292"/>
      <c r="E9" s="304"/>
      <c r="F9" s="304"/>
      <c r="G9" s="305"/>
      <c r="H9" s="304"/>
      <c r="I9" s="306"/>
      <c r="J9" s="307"/>
      <c r="K9" s="307"/>
      <c r="L9" s="236">
        <f t="shared" ref="L9:L69" si="11">J9-K9</f>
        <v>0</v>
      </c>
      <c r="M9" s="29"/>
      <c r="N9" s="31"/>
      <c r="O9" s="35">
        <f t="shared" ref="O9:O70" si="12">J9+M9+N9</f>
        <v>0</v>
      </c>
      <c r="P9" s="254"/>
      <c r="Q9" s="123"/>
      <c r="R9" s="253">
        <f t="shared" ref="R9:R63" si="13">J9+P9+Q9</f>
        <v>0</v>
      </c>
      <c r="S9" s="118" t="str">
        <f t="shared" ref="S9:S69" si="14">IF(AND((O9=0),(R9&gt;0)),"O",IF(AND((M9&lt;0),(O9-R9&lt;0)),"O","X"))</f>
        <v>X</v>
      </c>
      <c r="T9" s="270"/>
      <c r="U9" s="271"/>
      <c r="V9" s="271"/>
      <c r="W9" s="100"/>
      <c r="X9" s="102"/>
      <c r="Y9" s="100"/>
      <c r="Z9" s="29">
        <f t="shared" ref="Z9:Z70" si="15">IF($Y9&lt;&gt;"도비",IF($W9="국도비","직접입력",SUM($M9:$N9)),)</f>
        <v>0</v>
      </c>
      <c r="AA9" s="29">
        <f t="shared" si="3"/>
        <v>0</v>
      </c>
      <c r="AB9" s="110" t="str">
        <f t="shared" si="4"/>
        <v>OK</v>
      </c>
      <c r="AD9" s="110"/>
      <c r="AE9" s="29">
        <f t="shared" si="5"/>
        <v>0</v>
      </c>
      <c r="AF9" s="29">
        <f t="shared" si="6"/>
        <v>0</v>
      </c>
      <c r="AG9" s="110" t="str">
        <f t="shared" si="7"/>
        <v>OK</v>
      </c>
      <c r="AI9" s="110" t="str">
        <f t="shared" si="8"/>
        <v/>
      </c>
      <c r="AK9" s="109" t="str">
        <f t="shared" si="9"/>
        <v/>
      </c>
      <c r="AL9" s="118" t="str">
        <f t="shared" ref="AL9:AL69" si="16">IF(Y9="","",IF(AND(Y9="도비",AI9="세입없음"),"OK",IF(AND(Y9&lt;&gt;"도비",AI9&lt;&gt;""),"OK","@@")))</f>
        <v/>
      </c>
      <c r="AN9" s="110" t="str">
        <f t="array" ref="AN9">IF(D9="","",INDEX(구분표!$I$2:$I$311, MATCH(1,(구분표!$E$2:$E$311='2추특출'!C9)*(구분표!$F$2:$F$311='2추특출'!D9)*(구분표!$G$2:$G$311='2추특출'!B9),0)))</f>
        <v/>
      </c>
      <c r="AP9" s="110"/>
    </row>
    <row r="10" spans="1:42" s="108" customFormat="1" ht="60" customHeight="1">
      <c r="A10" s="188">
        <f>COUNTA($C$8:C10)-COUNTBLANK($C$8:C10)</f>
        <v>1</v>
      </c>
      <c r="B10" s="239"/>
      <c r="C10" s="109" t="str">
        <f>IF(D10="","",VLOOKUP(D10,구분표!$A$3:$C$215,3,))</f>
        <v/>
      </c>
      <c r="D10" s="292"/>
      <c r="E10" s="304"/>
      <c r="F10" s="304"/>
      <c r="G10" s="305"/>
      <c r="H10" s="304"/>
      <c r="I10" s="306"/>
      <c r="J10" s="307"/>
      <c r="K10" s="307"/>
      <c r="L10" s="236">
        <f t="shared" si="11"/>
        <v>0</v>
      </c>
      <c r="M10" s="29"/>
      <c r="N10" s="31"/>
      <c r="O10" s="35">
        <f t="shared" si="12"/>
        <v>0</v>
      </c>
      <c r="P10" s="254"/>
      <c r="Q10" s="123"/>
      <c r="R10" s="253">
        <f t="shared" si="13"/>
        <v>0</v>
      </c>
      <c r="S10" s="118" t="str">
        <f t="shared" si="14"/>
        <v>X</v>
      </c>
      <c r="T10" s="270"/>
      <c r="U10" s="271"/>
      <c r="V10" s="271"/>
      <c r="W10" s="100"/>
      <c r="X10" s="102"/>
      <c r="Y10" s="100"/>
      <c r="Z10" s="29">
        <f t="shared" si="15"/>
        <v>0</v>
      </c>
      <c r="AA10" s="29">
        <f t="shared" si="3"/>
        <v>0</v>
      </c>
      <c r="AB10" s="110" t="str">
        <f t="shared" si="4"/>
        <v>OK</v>
      </c>
      <c r="AD10" s="110"/>
      <c r="AE10" s="29">
        <f t="shared" si="5"/>
        <v>0</v>
      </c>
      <c r="AF10" s="29">
        <f t="shared" si="6"/>
        <v>0</v>
      </c>
      <c r="AG10" s="110" t="str">
        <f t="shared" si="7"/>
        <v>OK</v>
      </c>
      <c r="AI10" s="110" t="str">
        <f t="shared" si="8"/>
        <v/>
      </c>
      <c r="AK10" s="109" t="str">
        <f t="shared" si="9"/>
        <v/>
      </c>
      <c r="AL10" s="118" t="str">
        <f t="shared" si="16"/>
        <v/>
      </c>
      <c r="AN10" s="110" t="str">
        <f t="array" ref="AN10">IF(D10="","",INDEX(구분표!$I$2:$I$311, MATCH(1,(구분표!$E$2:$E$311='2추특출'!C10)*(구분표!$F$2:$F$311='2추특출'!D10)*(구분표!$G$2:$G$311='2추특출'!B10),0)))</f>
        <v/>
      </c>
      <c r="AP10" s="110"/>
    </row>
    <row r="11" spans="1:42" s="108" customFormat="1" ht="60" customHeight="1">
      <c r="A11" s="188">
        <f>COUNTA($C$8:C11)-COUNTBLANK($C$8:C11)</f>
        <v>1</v>
      </c>
      <c r="B11" s="239"/>
      <c r="C11" s="109" t="str">
        <f>IF(D11="","",VLOOKUP(D11,구분표!$A$3:$C$215,3,))</f>
        <v/>
      </c>
      <c r="D11" s="292"/>
      <c r="E11" s="304"/>
      <c r="F11" s="304"/>
      <c r="G11" s="305"/>
      <c r="H11" s="304"/>
      <c r="I11" s="306"/>
      <c r="J11" s="307"/>
      <c r="K11" s="307"/>
      <c r="L11" s="236">
        <f t="shared" si="11"/>
        <v>0</v>
      </c>
      <c r="M11" s="29"/>
      <c r="N11" s="31"/>
      <c r="O11" s="35">
        <f t="shared" si="12"/>
        <v>0</v>
      </c>
      <c r="P11" s="254"/>
      <c r="Q11" s="123"/>
      <c r="R11" s="253">
        <f t="shared" si="13"/>
        <v>0</v>
      </c>
      <c r="S11" s="118" t="str">
        <f t="shared" si="14"/>
        <v>X</v>
      </c>
      <c r="T11" s="270"/>
      <c r="U11" s="270"/>
      <c r="V11" s="270"/>
      <c r="W11" s="100"/>
      <c r="X11" s="102"/>
      <c r="Y11" s="100"/>
      <c r="Z11" s="29">
        <f t="shared" si="15"/>
        <v>0</v>
      </c>
      <c r="AA11" s="29">
        <f t="shared" si="3"/>
        <v>0</v>
      </c>
      <c r="AB11" s="110" t="str">
        <f t="shared" si="4"/>
        <v>OK</v>
      </c>
      <c r="AD11" s="110"/>
      <c r="AE11" s="29">
        <f t="shared" si="5"/>
        <v>0</v>
      </c>
      <c r="AF11" s="29">
        <f t="shared" si="6"/>
        <v>0</v>
      </c>
      <c r="AG11" s="110" t="str">
        <f t="shared" si="7"/>
        <v>OK</v>
      </c>
      <c r="AI11" s="110" t="str">
        <f t="shared" si="8"/>
        <v/>
      </c>
      <c r="AK11" s="109" t="str">
        <f t="shared" si="9"/>
        <v/>
      </c>
      <c r="AL11" s="118" t="str">
        <f t="shared" si="16"/>
        <v/>
      </c>
      <c r="AN11" s="110" t="str">
        <f t="array" ref="AN11">IF(D11="","",INDEX(구분표!$I$2:$I$311, MATCH(1,(구분표!$E$2:$E$311='2추특출'!C11)*(구분표!$F$2:$F$311='2추특출'!D11)*(구분표!$G$2:$G$311='2추특출'!B11),0)))</f>
        <v/>
      </c>
      <c r="AP11" s="110"/>
    </row>
    <row r="12" spans="1:42" s="108" customFormat="1" ht="60" customHeight="1">
      <c r="A12" s="188">
        <f>COUNTA($C$8:C12)-COUNTBLANK($C$8:C12)</f>
        <v>1</v>
      </c>
      <c r="B12" s="239"/>
      <c r="C12" s="109" t="str">
        <f>IF(D12="","",VLOOKUP(D12,구분표!$A$3:$C$215,3,))</f>
        <v/>
      </c>
      <c r="D12" s="292"/>
      <c r="E12" s="304"/>
      <c r="F12" s="304"/>
      <c r="G12" s="305"/>
      <c r="H12" s="304"/>
      <c r="I12" s="306"/>
      <c r="J12" s="307"/>
      <c r="K12" s="307"/>
      <c r="L12" s="236">
        <f t="shared" si="11"/>
        <v>0</v>
      </c>
      <c r="M12" s="29"/>
      <c r="N12" s="31"/>
      <c r="O12" s="35">
        <f t="shared" si="12"/>
        <v>0</v>
      </c>
      <c r="P12" s="254"/>
      <c r="Q12" s="123"/>
      <c r="R12" s="253">
        <f t="shared" si="13"/>
        <v>0</v>
      </c>
      <c r="S12" s="118" t="str">
        <f t="shared" si="14"/>
        <v>X</v>
      </c>
      <c r="T12" s="270"/>
      <c r="U12" s="270"/>
      <c r="V12" s="270"/>
      <c r="W12" s="100"/>
      <c r="X12" s="102"/>
      <c r="Y12" s="100"/>
      <c r="Z12" s="29">
        <f t="shared" si="15"/>
        <v>0</v>
      </c>
      <c r="AA12" s="29">
        <f t="shared" si="3"/>
        <v>0</v>
      </c>
      <c r="AB12" s="110" t="str">
        <f t="shared" si="4"/>
        <v>OK</v>
      </c>
      <c r="AD12" s="110"/>
      <c r="AE12" s="29">
        <f t="shared" si="5"/>
        <v>0</v>
      </c>
      <c r="AF12" s="29">
        <f t="shared" si="6"/>
        <v>0</v>
      </c>
      <c r="AG12" s="110" t="str">
        <f t="shared" si="7"/>
        <v>OK</v>
      </c>
      <c r="AI12" s="110" t="str">
        <f t="shared" si="8"/>
        <v/>
      </c>
      <c r="AK12" s="109" t="str">
        <f t="shared" si="9"/>
        <v/>
      </c>
      <c r="AL12" s="118" t="str">
        <f t="shared" si="16"/>
        <v/>
      </c>
      <c r="AN12" s="110" t="str">
        <f t="array" ref="AN12">IF(D12="","",INDEX(구분표!$I$2:$I$311, MATCH(1,(구분표!$E$2:$E$311='2추특출'!C12)*(구분표!$F$2:$F$311='2추특출'!D12)*(구분표!$G$2:$G$311='2추특출'!B12),0)))</f>
        <v/>
      </c>
      <c r="AP12" s="110"/>
    </row>
    <row r="13" spans="1:42" s="108" customFormat="1" ht="60" customHeight="1">
      <c r="A13" s="188">
        <f>COUNTA($C$8:C13)-COUNTBLANK($C$8:C13)</f>
        <v>1</v>
      </c>
      <c r="B13" s="239"/>
      <c r="C13" s="109" t="str">
        <f>IF(D13="","",VLOOKUP(D13,구분표!$A$3:$C$215,3,))</f>
        <v/>
      </c>
      <c r="D13" s="292"/>
      <c r="E13" s="304"/>
      <c r="F13" s="304"/>
      <c r="G13" s="305"/>
      <c r="H13" s="304"/>
      <c r="I13" s="306"/>
      <c r="J13" s="307"/>
      <c r="K13" s="307"/>
      <c r="L13" s="236">
        <f t="shared" si="11"/>
        <v>0</v>
      </c>
      <c r="M13" s="29"/>
      <c r="N13" s="31"/>
      <c r="O13" s="35">
        <f t="shared" si="12"/>
        <v>0</v>
      </c>
      <c r="P13" s="254"/>
      <c r="Q13" s="123"/>
      <c r="R13" s="253">
        <f t="shared" si="13"/>
        <v>0</v>
      </c>
      <c r="S13" s="118" t="str">
        <f t="shared" si="14"/>
        <v>X</v>
      </c>
      <c r="T13" s="270"/>
      <c r="U13" s="271"/>
      <c r="V13" s="271"/>
      <c r="W13" s="100"/>
      <c r="X13" s="102"/>
      <c r="Y13" s="100"/>
      <c r="Z13" s="29">
        <f t="shared" si="15"/>
        <v>0</v>
      </c>
      <c r="AA13" s="29">
        <f t="shared" si="3"/>
        <v>0</v>
      </c>
      <c r="AB13" s="110" t="str">
        <f t="shared" si="4"/>
        <v>OK</v>
      </c>
      <c r="AD13" s="110"/>
      <c r="AE13" s="29">
        <f t="shared" si="5"/>
        <v>0</v>
      </c>
      <c r="AF13" s="29">
        <f t="shared" si="6"/>
        <v>0</v>
      </c>
      <c r="AG13" s="110" t="str">
        <f t="shared" si="7"/>
        <v>OK</v>
      </c>
      <c r="AI13" s="110" t="str">
        <f t="shared" si="8"/>
        <v/>
      </c>
      <c r="AK13" s="109" t="str">
        <f t="shared" si="9"/>
        <v/>
      </c>
      <c r="AL13" s="118" t="str">
        <f t="shared" si="16"/>
        <v/>
      </c>
      <c r="AN13" s="110" t="str">
        <f t="array" ref="AN13">IF(D13="","",INDEX(구분표!$I$2:$I$311, MATCH(1,(구분표!$E$2:$E$311='2추특출'!C13)*(구분표!$F$2:$F$311='2추특출'!D13)*(구분표!$G$2:$G$311='2추특출'!B13),0)))</f>
        <v/>
      </c>
      <c r="AP13" s="110"/>
    </row>
    <row r="14" spans="1:42" s="108" customFormat="1" ht="60" customHeight="1">
      <c r="A14" s="188">
        <f>COUNTA($C$8:C14)-COUNTBLANK($C$8:C14)</f>
        <v>1</v>
      </c>
      <c r="B14" s="239"/>
      <c r="C14" s="109" t="str">
        <f>IF(D14="","",VLOOKUP(D14,구분표!$A$3:$C$215,3,))</f>
        <v/>
      </c>
      <c r="D14" s="292"/>
      <c r="E14" s="304"/>
      <c r="F14" s="304"/>
      <c r="G14" s="305"/>
      <c r="H14" s="304"/>
      <c r="I14" s="306"/>
      <c r="J14" s="307"/>
      <c r="K14" s="307"/>
      <c r="L14" s="236">
        <f t="shared" si="11"/>
        <v>0</v>
      </c>
      <c r="M14" s="29"/>
      <c r="N14" s="31"/>
      <c r="O14" s="35">
        <f t="shared" si="12"/>
        <v>0</v>
      </c>
      <c r="P14" s="254"/>
      <c r="Q14" s="123"/>
      <c r="R14" s="253">
        <f t="shared" si="13"/>
        <v>0</v>
      </c>
      <c r="S14" s="118" t="str">
        <f t="shared" si="14"/>
        <v>X</v>
      </c>
      <c r="T14" s="270"/>
      <c r="U14" s="271"/>
      <c r="V14" s="271"/>
      <c r="W14" s="100"/>
      <c r="X14" s="102"/>
      <c r="Y14" s="100"/>
      <c r="Z14" s="29">
        <f t="shared" si="15"/>
        <v>0</v>
      </c>
      <c r="AA14" s="29">
        <f t="shared" si="3"/>
        <v>0</v>
      </c>
      <c r="AB14" s="110" t="str">
        <f t="shared" si="4"/>
        <v>OK</v>
      </c>
      <c r="AD14" s="110"/>
      <c r="AE14" s="29">
        <f t="shared" si="5"/>
        <v>0</v>
      </c>
      <c r="AF14" s="29">
        <f t="shared" si="6"/>
        <v>0</v>
      </c>
      <c r="AG14" s="110" t="str">
        <f t="shared" si="7"/>
        <v>OK</v>
      </c>
      <c r="AI14" s="110" t="str">
        <f t="shared" si="8"/>
        <v/>
      </c>
      <c r="AK14" s="109" t="str">
        <f t="shared" si="9"/>
        <v/>
      </c>
      <c r="AL14" s="118" t="str">
        <f t="shared" si="16"/>
        <v/>
      </c>
      <c r="AN14" s="110" t="str">
        <f t="array" ref="AN14">IF(D14="","",INDEX(구분표!$I$2:$I$311, MATCH(1,(구분표!$E$2:$E$311='2추특출'!C14)*(구분표!$F$2:$F$311='2추특출'!D14)*(구분표!$G$2:$G$311='2추특출'!B14),0)))</f>
        <v/>
      </c>
      <c r="AP14" s="110"/>
    </row>
    <row r="15" spans="1:42" s="108" customFormat="1" ht="60" customHeight="1">
      <c r="A15" s="188">
        <f>COUNTA($C$8:C15)-COUNTBLANK($C$8:C15)</f>
        <v>1</v>
      </c>
      <c r="B15" s="239"/>
      <c r="C15" s="109" t="str">
        <f>IF(D15="","",VLOOKUP(D15,구분표!$A$3:$C$215,3,))</f>
        <v/>
      </c>
      <c r="D15" s="292"/>
      <c r="E15" s="304"/>
      <c r="F15" s="304"/>
      <c r="G15" s="305"/>
      <c r="H15" s="304"/>
      <c r="I15" s="306"/>
      <c r="J15" s="307"/>
      <c r="K15" s="307"/>
      <c r="L15" s="236">
        <f t="shared" si="11"/>
        <v>0</v>
      </c>
      <c r="M15" s="29"/>
      <c r="N15" s="31"/>
      <c r="O15" s="35">
        <f t="shared" si="12"/>
        <v>0</v>
      </c>
      <c r="P15" s="254"/>
      <c r="Q15" s="123"/>
      <c r="R15" s="253">
        <f t="shared" si="13"/>
        <v>0</v>
      </c>
      <c r="S15" s="118" t="str">
        <f t="shared" si="14"/>
        <v>X</v>
      </c>
      <c r="T15" s="270"/>
      <c r="U15" s="271"/>
      <c r="V15" s="271"/>
      <c r="W15" s="100"/>
      <c r="X15" s="102"/>
      <c r="Y15" s="100"/>
      <c r="Z15" s="29">
        <f t="shared" si="15"/>
        <v>0</v>
      </c>
      <c r="AA15" s="29">
        <f t="shared" si="3"/>
        <v>0</v>
      </c>
      <c r="AB15" s="110" t="str">
        <f t="shared" si="4"/>
        <v>OK</v>
      </c>
      <c r="AD15" s="110"/>
      <c r="AE15" s="29">
        <f t="shared" si="5"/>
        <v>0</v>
      </c>
      <c r="AF15" s="29">
        <f t="shared" si="6"/>
        <v>0</v>
      </c>
      <c r="AG15" s="110" t="str">
        <f t="shared" si="7"/>
        <v>OK</v>
      </c>
      <c r="AI15" s="110" t="str">
        <f t="shared" si="8"/>
        <v/>
      </c>
      <c r="AK15" s="109" t="str">
        <f t="shared" si="9"/>
        <v/>
      </c>
      <c r="AL15" s="118" t="str">
        <f t="shared" si="16"/>
        <v/>
      </c>
      <c r="AN15" s="110" t="str">
        <f t="array" ref="AN15">IF(D15="","",INDEX(구분표!$I$2:$I$311, MATCH(1,(구분표!$E$2:$E$311='2추특출'!C15)*(구분표!$F$2:$F$311='2추특출'!D15)*(구분표!$G$2:$G$311='2추특출'!B15),0)))</f>
        <v/>
      </c>
      <c r="AP15" s="110"/>
    </row>
    <row r="16" spans="1:42" s="108" customFormat="1" ht="60" customHeight="1">
      <c r="A16" s="188">
        <f>COUNTA($C$8:C16)-COUNTBLANK($C$8:C16)</f>
        <v>1</v>
      </c>
      <c r="B16" s="239"/>
      <c r="C16" s="109" t="str">
        <f>IF(D16="","",VLOOKUP(D16,구분표!$A$3:$C$215,3,))</f>
        <v/>
      </c>
      <c r="D16" s="292"/>
      <c r="E16" s="304"/>
      <c r="F16" s="304"/>
      <c r="G16" s="305"/>
      <c r="H16" s="304"/>
      <c r="I16" s="306"/>
      <c r="J16" s="307"/>
      <c r="K16" s="307"/>
      <c r="L16" s="236">
        <f t="shared" si="11"/>
        <v>0</v>
      </c>
      <c r="M16" s="29"/>
      <c r="N16" s="31"/>
      <c r="O16" s="35">
        <f t="shared" si="12"/>
        <v>0</v>
      </c>
      <c r="P16" s="254"/>
      <c r="Q16" s="123"/>
      <c r="R16" s="253">
        <f t="shared" si="13"/>
        <v>0</v>
      </c>
      <c r="S16" s="118" t="str">
        <f t="shared" si="14"/>
        <v>X</v>
      </c>
      <c r="T16" s="270"/>
      <c r="U16" s="270"/>
      <c r="V16" s="270"/>
      <c r="W16" s="100"/>
      <c r="X16" s="102"/>
      <c r="Y16" s="100"/>
      <c r="Z16" s="29">
        <f t="shared" si="15"/>
        <v>0</v>
      </c>
      <c r="AA16" s="29">
        <f t="shared" si="3"/>
        <v>0</v>
      </c>
      <c r="AB16" s="110" t="str">
        <f t="shared" si="4"/>
        <v>OK</v>
      </c>
      <c r="AD16" s="110"/>
      <c r="AE16" s="29">
        <f t="shared" si="5"/>
        <v>0</v>
      </c>
      <c r="AF16" s="29">
        <f t="shared" si="6"/>
        <v>0</v>
      </c>
      <c r="AG16" s="110" t="str">
        <f t="shared" si="7"/>
        <v>OK</v>
      </c>
      <c r="AI16" s="110" t="str">
        <f t="shared" si="8"/>
        <v/>
      </c>
      <c r="AK16" s="109" t="str">
        <f t="shared" si="9"/>
        <v/>
      </c>
      <c r="AL16" s="118" t="str">
        <f t="shared" si="16"/>
        <v/>
      </c>
      <c r="AN16" s="110" t="str">
        <f t="array" ref="AN16">IF(D16="","",INDEX(구분표!$I$2:$I$311, MATCH(1,(구분표!$E$2:$E$311='2추특출'!C16)*(구분표!$F$2:$F$311='2추특출'!D16)*(구분표!$G$2:$G$311='2추특출'!B16),0)))</f>
        <v/>
      </c>
      <c r="AP16" s="110"/>
    </row>
    <row r="17" spans="1:42" s="108" customFormat="1" ht="60" customHeight="1">
      <c r="A17" s="188">
        <f>COUNTA($C$8:C17)-COUNTBLANK($C$8:C17)</f>
        <v>1</v>
      </c>
      <c r="B17" s="239"/>
      <c r="C17" s="109" t="str">
        <f>IF(D17="","",VLOOKUP(D17,구분표!$A$3:$C$215,3,))</f>
        <v/>
      </c>
      <c r="D17" s="292"/>
      <c r="E17" s="304"/>
      <c r="F17" s="304"/>
      <c r="G17" s="305"/>
      <c r="H17" s="304"/>
      <c r="I17" s="306"/>
      <c r="J17" s="307"/>
      <c r="K17" s="307"/>
      <c r="L17" s="236">
        <f t="shared" si="11"/>
        <v>0</v>
      </c>
      <c r="M17" s="29"/>
      <c r="N17" s="31"/>
      <c r="O17" s="35">
        <f t="shared" si="12"/>
        <v>0</v>
      </c>
      <c r="P17" s="254"/>
      <c r="Q17" s="123"/>
      <c r="R17" s="253">
        <f t="shared" si="13"/>
        <v>0</v>
      </c>
      <c r="S17" s="118" t="str">
        <f>IF(AND((O17=0),(R17&gt;0)),"O",IF(AND((M17&lt;0),(O17-R17&lt;0)),"O","X"))</f>
        <v>X</v>
      </c>
      <c r="T17" s="270"/>
      <c r="U17" s="270"/>
      <c r="V17" s="270"/>
      <c r="W17" s="100"/>
      <c r="X17" s="102"/>
      <c r="Y17" s="100"/>
      <c r="Z17" s="29">
        <f t="shared" si="15"/>
        <v>0</v>
      </c>
      <c r="AA17" s="29">
        <f t="shared" si="3"/>
        <v>0</v>
      </c>
      <c r="AB17" s="110" t="str">
        <f t="shared" si="4"/>
        <v>OK</v>
      </c>
      <c r="AD17" s="110"/>
      <c r="AE17" s="29">
        <f t="shared" si="5"/>
        <v>0</v>
      </c>
      <c r="AF17" s="29">
        <f t="shared" si="6"/>
        <v>0</v>
      </c>
      <c r="AG17" s="110" t="str">
        <f t="shared" si="7"/>
        <v>OK</v>
      </c>
      <c r="AI17" s="110" t="str">
        <f t="shared" si="8"/>
        <v/>
      </c>
      <c r="AK17" s="109" t="str">
        <f t="shared" si="9"/>
        <v/>
      </c>
      <c r="AL17" s="118" t="str">
        <f t="shared" si="16"/>
        <v/>
      </c>
      <c r="AN17" s="110" t="str">
        <f t="array" ref="AN17">IF(D17="","",INDEX(구분표!$I$2:$I$311, MATCH(1,(구분표!$E$2:$E$311='2추특출'!C17)*(구분표!$F$2:$F$311='2추특출'!D17)*(구분표!$G$2:$G$311='2추특출'!B17),0)))</f>
        <v/>
      </c>
      <c r="AP17" s="110"/>
    </row>
    <row r="18" spans="1:42" s="108" customFormat="1" ht="60" customHeight="1">
      <c r="A18" s="188">
        <f>COUNTA($C$8:C18)-COUNTBLANK($C$8:C18)</f>
        <v>1</v>
      </c>
      <c r="B18" s="239"/>
      <c r="C18" s="109" t="str">
        <f>IF(D18="","",VLOOKUP(D18,구분표!$A$3:$C$215,3,))</f>
        <v/>
      </c>
      <c r="D18" s="292"/>
      <c r="E18" s="304"/>
      <c r="F18" s="304"/>
      <c r="G18" s="305"/>
      <c r="H18" s="304"/>
      <c r="I18" s="306"/>
      <c r="J18" s="307"/>
      <c r="K18" s="307"/>
      <c r="L18" s="236">
        <f t="shared" si="11"/>
        <v>0</v>
      </c>
      <c r="M18" s="29"/>
      <c r="N18" s="31"/>
      <c r="O18" s="35">
        <f t="shared" si="12"/>
        <v>0</v>
      </c>
      <c r="P18" s="254"/>
      <c r="Q18" s="123"/>
      <c r="R18" s="253">
        <f t="shared" si="13"/>
        <v>0</v>
      </c>
      <c r="S18" s="118" t="str">
        <f t="shared" si="14"/>
        <v>X</v>
      </c>
      <c r="T18" s="270"/>
      <c r="U18" s="271"/>
      <c r="V18" s="271"/>
      <c r="W18" s="100"/>
      <c r="X18" s="102"/>
      <c r="Y18" s="100"/>
      <c r="Z18" s="29">
        <f t="shared" si="15"/>
        <v>0</v>
      </c>
      <c r="AA18" s="29">
        <f t="shared" si="3"/>
        <v>0</v>
      </c>
      <c r="AB18" s="110" t="str">
        <f t="shared" si="4"/>
        <v>OK</v>
      </c>
      <c r="AD18" s="110"/>
      <c r="AE18" s="29">
        <f t="shared" si="5"/>
        <v>0</v>
      </c>
      <c r="AF18" s="29">
        <f t="shared" si="6"/>
        <v>0</v>
      </c>
      <c r="AG18" s="110" t="str">
        <f t="shared" si="7"/>
        <v>OK</v>
      </c>
      <c r="AI18" s="110" t="str">
        <f t="shared" si="8"/>
        <v/>
      </c>
      <c r="AK18" s="109" t="str">
        <f t="shared" si="9"/>
        <v/>
      </c>
      <c r="AL18" s="118" t="str">
        <f t="shared" si="16"/>
        <v/>
      </c>
      <c r="AN18" s="110" t="str">
        <f t="array" ref="AN18">IF(D18="","",INDEX(구분표!$I$2:$I$311, MATCH(1,(구분표!$E$2:$E$311='2추특출'!C18)*(구분표!$F$2:$F$311='2추특출'!D18)*(구분표!$G$2:$G$311='2추특출'!B18),0)))</f>
        <v/>
      </c>
      <c r="AP18" s="110"/>
    </row>
    <row r="19" spans="1:42" s="108" customFormat="1" ht="60" customHeight="1">
      <c r="A19" s="188">
        <f>COUNTA($C$8:C19)-COUNTBLANK($C$8:C19)</f>
        <v>1</v>
      </c>
      <c r="B19" s="239"/>
      <c r="C19" s="109" t="str">
        <f>IF(D19="","",VLOOKUP(D19,구분표!$A$3:$C$215,3,))</f>
        <v/>
      </c>
      <c r="D19" s="292"/>
      <c r="E19" s="304"/>
      <c r="F19" s="304"/>
      <c r="G19" s="305"/>
      <c r="H19" s="304"/>
      <c r="I19" s="306"/>
      <c r="J19" s="307"/>
      <c r="K19" s="307"/>
      <c r="L19" s="236">
        <f t="shared" si="11"/>
        <v>0</v>
      </c>
      <c r="M19" s="29"/>
      <c r="N19" s="31"/>
      <c r="O19" s="35">
        <f t="shared" si="12"/>
        <v>0</v>
      </c>
      <c r="P19" s="254"/>
      <c r="Q19" s="123"/>
      <c r="R19" s="253">
        <f t="shared" si="13"/>
        <v>0</v>
      </c>
      <c r="S19" s="118" t="str">
        <f t="shared" si="14"/>
        <v>X</v>
      </c>
      <c r="T19" s="270"/>
      <c r="U19" s="271"/>
      <c r="V19" s="271"/>
      <c r="W19" s="100"/>
      <c r="X19" s="102"/>
      <c r="Y19" s="100"/>
      <c r="Z19" s="29">
        <f t="shared" si="15"/>
        <v>0</v>
      </c>
      <c r="AA19" s="29">
        <f t="shared" si="3"/>
        <v>0</v>
      </c>
      <c r="AB19" s="110" t="str">
        <f t="shared" si="4"/>
        <v>OK</v>
      </c>
      <c r="AD19" s="110"/>
      <c r="AE19" s="29">
        <f t="shared" si="5"/>
        <v>0</v>
      </c>
      <c r="AF19" s="29">
        <f t="shared" si="6"/>
        <v>0</v>
      </c>
      <c r="AG19" s="110" t="str">
        <f t="shared" si="7"/>
        <v>OK</v>
      </c>
      <c r="AI19" s="110" t="str">
        <f t="shared" si="8"/>
        <v/>
      </c>
      <c r="AK19" s="109" t="str">
        <f t="shared" si="9"/>
        <v/>
      </c>
      <c r="AL19" s="118" t="str">
        <f t="shared" si="16"/>
        <v/>
      </c>
      <c r="AN19" s="110" t="str">
        <f t="array" ref="AN19">IF(D19="","",INDEX(구분표!$I$2:$I$311, MATCH(1,(구분표!$E$2:$E$311='2추특출'!C19)*(구분표!$F$2:$F$311='2추특출'!D19)*(구분표!$G$2:$G$311='2추특출'!B19),0)))</f>
        <v/>
      </c>
      <c r="AP19" s="110"/>
    </row>
    <row r="20" spans="1:42" s="108" customFormat="1" ht="60" customHeight="1">
      <c r="A20" s="188">
        <f>COUNTA($C$8:C20)-COUNTBLANK($C$8:C20)</f>
        <v>1</v>
      </c>
      <c r="B20" s="239"/>
      <c r="C20" s="109" t="str">
        <f>IF(D20="","",VLOOKUP(D20,구분표!$A$3:$C$215,3,))</f>
        <v/>
      </c>
      <c r="D20" s="292"/>
      <c r="E20" s="304"/>
      <c r="F20" s="304"/>
      <c r="G20" s="305"/>
      <c r="H20" s="304"/>
      <c r="I20" s="306"/>
      <c r="J20" s="307"/>
      <c r="K20" s="307"/>
      <c r="L20" s="236">
        <f t="shared" si="11"/>
        <v>0</v>
      </c>
      <c r="M20" s="29"/>
      <c r="N20" s="31"/>
      <c r="O20" s="35">
        <f t="shared" si="12"/>
        <v>0</v>
      </c>
      <c r="P20" s="254"/>
      <c r="Q20" s="123"/>
      <c r="R20" s="253">
        <f t="shared" si="13"/>
        <v>0</v>
      </c>
      <c r="S20" s="118" t="str">
        <f t="shared" si="14"/>
        <v>X</v>
      </c>
      <c r="T20" s="270"/>
      <c r="U20" s="271"/>
      <c r="V20" s="271"/>
      <c r="W20" s="100"/>
      <c r="X20" s="102"/>
      <c r="Y20" s="100"/>
      <c r="Z20" s="29">
        <f t="shared" si="15"/>
        <v>0</v>
      </c>
      <c r="AA20" s="29">
        <f t="shared" si="3"/>
        <v>0</v>
      </c>
      <c r="AB20" s="110" t="str">
        <f t="shared" si="4"/>
        <v>OK</v>
      </c>
      <c r="AD20" s="110"/>
      <c r="AE20" s="29">
        <f t="shared" si="5"/>
        <v>0</v>
      </c>
      <c r="AF20" s="29">
        <f t="shared" si="6"/>
        <v>0</v>
      </c>
      <c r="AG20" s="110" t="str">
        <f t="shared" si="7"/>
        <v>OK</v>
      </c>
      <c r="AI20" s="110" t="str">
        <f t="shared" si="8"/>
        <v/>
      </c>
      <c r="AK20" s="109" t="str">
        <f t="shared" si="9"/>
        <v/>
      </c>
      <c r="AL20" s="118" t="str">
        <f t="shared" si="16"/>
        <v/>
      </c>
      <c r="AN20" s="110" t="str">
        <f t="array" ref="AN20">IF(D20="","",INDEX(구분표!$I$2:$I$311, MATCH(1,(구분표!$E$2:$E$311='2추특출'!C20)*(구분표!$F$2:$F$311='2추특출'!D20)*(구분표!$G$2:$G$311='2추특출'!B20),0)))</f>
        <v/>
      </c>
      <c r="AP20" s="110"/>
    </row>
    <row r="21" spans="1:42" s="108" customFormat="1" ht="60" customHeight="1">
      <c r="A21" s="188">
        <f>COUNTA($C$8:C21)-COUNTBLANK($C$8:C21)</f>
        <v>1</v>
      </c>
      <c r="B21" s="239"/>
      <c r="C21" s="109" t="str">
        <f>IF(D21="","",VLOOKUP(D21,구분표!$A$3:$C$215,3,))</f>
        <v/>
      </c>
      <c r="D21" s="292"/>
      <c r="E21" s="304"/>
      <c r="F21" s="304"/>
      <c r="G21" s="305"/>
      <c r="H21" s="304"/>
      <c r="I21" s="306"/>
      <c r="J21" s="307"/>
      <c r="K21" s="307"/>
      <c r="L21" s="236">
        <f t="shared" si="11"/>
        <v>0</v>
      </c>
      <c r="M21" s="29"/>
      <c r="N21" s="31"/>
      <c r="O21" s="35">
        <f t="shared" si="12"/>
        <v>0</v>
      </c>
      <c r="P21" s="254"/>
      <c r="Q21" s="123"/>
      <c r="R21" s="253">
        <f t="shared" si="13"/>
        <v>0</v>
      </c>
      <c r="S21" s="118" t="str">
        <f t="shared" si="14"/>
        <v>X</v>
      </c>
      <c r="T21" s="270"/>
      <c r="U21" s="271"/>
      <c r="V21" s="271"/>
      <c r="W21" s="100"/>
      <c r="X21" s="102"/>
      <c r="Y21" s="100"/>
      <c r="Z21" s="29">
        <f t="shared" si="15"/>
        <v>0</v>
      </c>
      <c r="AA21" s="29">
        <f t="shared" si="3"/>
        <v>0</v>
      </c>
      <c r="AB21" s="110" t="str">
        <f t="shared" si="4"/>
        <v>OK</v>
      </c>
      <c r="AD21" s="110"/>
      <c r="AE21" s="29">
        <f t="shared" si="5"/>
        <v>0</v>
      </c>
      <c r="AF21" s="29">
        <f t="shared" si="6"/>
        <v>0</v>
      </c>
      <c r="AG21" s="110" t="str">
        <f t="shared" si="7"/>
        <v>OK</v>
      </c>
      <c r="AI21" s="110" t="str">
        <f t="shared" si="8"/>
        <v/>
      </c>
      <c r="AK21" s="109" t="str">
        <f t="shared" si="9"/>
        <v/>
      </c>
      <c r="AL21" s="118" t="str">
        <f t="shared" si="16"/>
        <v/>
      </c>
      <c r="AN21" s="110" t="str">
        <f t="array" ref="AN21">IF(D21="","",INDEX(구분표!$I$2:$I$311, MATCH(1,(구분표!$E$2:$E$311='2추특출'!C21)*(구분표!$F$2:$F$311='2추특출'!D21)*(구분표!$G$2:$G$311='2추특출'!B21),0)))</f>
        <v/>
      </c>
      <c r="AP21" s="110"/>
    </row>
    <row r="22" spans="1:42" s="108" customFormat="1" ht="60" customHeight="1">
      <c r="A22" s="188">
        <f>COUNTA($C$8:C22)-COUNTBLANK($C$8:C22)</f>
        <v>1</v>
      </c>
      <c r="B22" s="239"/>
      <c r="C22" s="109" t="str">
        <f>IF(D22="","",VLOOKUP(D22,구분표!$A$3:$C$215,3,))</f>
        <v/>
      </c>
      <c r="D22" s="292"/>
      <c r="E22" s="304"/>
      <c r="F22" s="304"/>
      <c r="G22" s="305"/>
      <c r="H22" s="304"/>
      <c r="I22" s="306"/>
      <c r="J22" s="307"/>
      <c r="K22" s="307"/>
      <c r="L22" s="236">
        <f t="shared" si="11"/>
        <v>0</v>
      </c>
      <c r="M22" s="29"/>
      <c r="N22" s="31"/>
      <c r="O22" s="35">
        <f t="shared" si="12"/>
        <v>0</v>
      </c>
      <c r="P22" s="254"/>
      <c r="Q22" s="123"/>
      <c r="R22" s="253">
        <f t="shared" si="13"/>
        <v>0</v>
      </c>
      <c r="S22" s="118" t="str">
        <f t="shared" si="14"/>
        <v>X</v>
      </c>
      <c r="T22" s="270"/>
      <c r="U22" s="270"/>
      <c r="V22" s="270"/>
      <c r="W22" s="100"/>
      <c r="X22" s="102"/>
      <c r="Y22" s="100"/>
      <c r="Z22" s="29">
        <f t="shared" si="15"/>
        <v>0</v>
      </c>
      <c r="AA22" s="29">
        <f t="shared" si="3"/>
        <v>0</v>
      </c>
      <c r="AB22" s="110" t="str">
        <f t="shared" si="4"/>
        <v>OK</v>
      </c>
      <c r="AD22" s="110"/>
      <c r="AE22" s="29">
        <f t="shared" si="5"/>
        <v>0</v>
      </c>
      <c r="AF22" s="29">
        <f t="shared" si="6"/>
        <v>0</v>
      </c>
      <c r="AG22" s="110" t="str">
        <f t="shared" si="7"/>
        <v>OK</v>
      </c>
      <c r="AI22" s="110" t="str">
        <f t="shared" si="8"/>
        <v/>
      </c>
      <c r="AK22" s="109" t="str">
        <f t="shared" si="9"/>
        <v/>
      </c>
      <c r="AL22" s="118" t="str">
        <f t="shared" si="16"/>
        <v/>
      </c>
      <c r="AN22" s="110" t="str">
        <f t="array" ref="AN22">IF(D22="","",INDEX(구분표!$I$2:$I$311, MATCH(1,(구분표!$E$2:$E$311='2추특출'!C22)*(구분표!$F$2:$F$311='2추특출'!D22)*(구분표!$G$2:$G$311='2추특출'!B22),0)))</f>
        <v/>
      </c>
      <c r="AP22" s="110"/>
    </row>
    <row r="23" spans="1:42" s="108" customFormat="1" ht="60" customHeight="1">
      <c r="A23" s="188">
        <f>COUNTA($C$8:C23)-COUNTBLANK($C$8:C23)</f>
        <v>1</v>
      </c>
      <c r="B23" s="239"/>
      <c r="C23" s="109" t="str">
        <f>IF(D23="","",VLOOKUP(D23,구분표!$A$3:$C$215,3,))</f>
        <v/>
      </c>
      <c r="D23" s="292"/>
      <c r="E23" s="304"/>
      <c r="F23" s="304"/>
      <c r="G23" s="305"/>
      <c r="H23" s="304"/>
      <c r="I23" s="306"/>
      <c r="J23" s="307"/>
      <c r="K23" s="307"/>
      <c r="L23" s="236">
        <f t="shared" si="11"/>
        <v>0</v>
      </c>
      <c r="M23" s="29"/>
      <c r="N23" s="31"/>
      <c r="O23" s="35">
        <f t="shared" si="12"/>
        <v>0</v>
      </c>
      <c r="P23" s="287"/>
      <c r="Q23" s="288"/>
      <c r="R23" s="253">
        <f t="shared" si="13"/>
        <v>0</v>
      </c>
      <c r="S23" s="118" t="str">
        <f t="shared" si="14"/>
        <v>X</v>
      </c>
      <c r="T23" s="271"/>
      <c r="U23" s="271"/>
      <c r="V23" s="271"/>
      <c r="W23" s="100"/>
      <c r="X23" s="102"/>
      <c r="Y23" s="100"/>
      <c r="Z23" s="29">
        <f t="shared" si="15"/>
        <v>0</v>
      </c>
      <c r="AA23" s="29">
        <f t="shared" si="3"/>
        <v>0</v>
      </c>
      <c r="AB23" s="110" t="str">
        <f t="shared" si="4"/>
        <v>OK</v>
      </c>
      <c r="AD23" s="110"/>
      <c r="AE23" s="29">
        <f t="shared" si="5"/>
        <v>0</v>
      </c>
      <c r="AF23" s="29">
        <f t="shared" si="6"/>
        <v>0</v>
      </c>
      <c r="AG23" s="110" t="str">
        <f t="shared" si="7"/>
        <v>OK</v>
      </c>
      <c r="AI23" s="110" t="str">
        <f t="shared" si="8"/>
        <v/>
      </c>
      <c r="AK23" s="109" t="str">
        <f t="shared" si="9"/>
        <v/>
      </c>
      <c r="AL23" s="118" t="str">
        <f t="shared" si="16"/>
        <v/>
      </c>
      <c r="AN23" s="110" t="str">
        <f t="array" ref="AN23">IF(D23="","",INDEX(구분표!$I$2:$I$311, MATCH(1,(구분표!$E$2:$E$311='2추특출'!C23)*(구분표!$F$2:$F$311='2추특출'!D23)*(구분표!$G$2:$G$311='2추특출'!B23),0)))</f>
        <v/>
      </c>
      <c r="AP23" s="110"/>
    </row>
    <row r="24" spans="1:42" s="108" customFormat="1" ht="60" customHeight="1">
      <c r="A24" s="188">
        <f>COUNTA($C$8:C24)-COUNTBLANK($C$8:C24)</f>
        <v>1</v>
      </c>
      <c r="B24" s="239"/>
      <c r="C24" s="109" t="str">
        <f>IF(D24="","",VLOOKUP(D24,구분표!$A$3:$C$215,3,))</f>
        <v/>
      </c>
      <c r="D24" s="292"/>
      <c r="E24" s="304"/>
      <c r="F24" s="304"/>
      <c r="G24" s="305"/>
      <c r="H24" s="304"/>
      <c r="I24" s="306"/>
      <c r="J24" s="307"/>
      <c r="K24" s="307"/>
      <c r="L24" s="236">
        <f t="shared" si="11"/>
        <v>0</v>
      </c>
      <c r="M24" s="29"/>
      <c r="N24" s="31"/>
      <c r="O24" s="35">
        <f t="shared" si="12"/>
        <v>0</v>
      </c>
      <c r="P24" s="287"/>
      <c r="Q24" s="288"/>
      <c r="R24" s="253">
        <f t="shared" si="13"/>
        <v>0</v>
      </c>
      <c r="S24" s="118" t="str">
        <f>IF(AND((O24=0),(R24&gt;0)),"O",IF(AND((M24&lt;0),(O24-R24&lt;0)),"O","X"))</f>
        <v>X</v>
      </c>
      <c r="T24" s="271"/>
      <c r="U24" s="271"/>
      <c r="V24" s="271"/>
      <c r="W24" s="100"/>
      <c r="X24" s="102"/>
      <c r="Y24" s="100"/>
      <c r="Z24" s="29">
        <f t="shared" si="15"/>
        <v>0</v>
      </c>
      <c r="AA24" s="29">
        <f t="shared" si="3"/>
        <v>0</v>
      </c>
      <c r="AB24" s="110" t="str">
        <f t="shared" si="4"/>
        <v>OK</v>
      </c>
      <c r="AD24" s="110"/>
      <c r="AE24" s="29">
        <f t="shared" si="5"/>
        <v>0</v>
      </c>
      <c r="AF24" s="29">
        <f t="shared" si="6"/>
        <v>0</v>
      </c>
      <c r="AG24" s="110" t="str">
        <f t="shared" si="7"/>
        <v>OK</v>
      </c>
      <c r="AI24" s="110" t="str">
        <f t="shared" si="8"/>
        <v/>
      </c>
      <c r="AK24" s="109" t="str">
        <f t="shared" si="9"/>
        <v/>
      </c>
      <c r="AL24" s="118" t="str">
        <f t="shared" si="16"/>
        <v/>
      </c>
      <c r="AN24" s="110" t="str">
        <f t="array" ref="AN24">IF(D24="","",INDEX(구분표!$I$2:$I$311, MATCH(1,(구분표!$E$2:$E$311='2추특출'!C24)*(구분표!$F$2:$F$311='2추특출'!D24)*(구분표!$G$2:$G$311='2추특출'!B24),0)))</f>
        <v/>
      </c>
      <c r="AP24" s="110"/>
    </row>
    <row r="25" spans="1:42" s="108" customFormat="1" ht="60" customHeight="1">
      <c r="A25" s="188">
        <f>COUNTA($C$8:C25)-COUNTBLANK($C$8:C25)</f>
        <v>1</v>
      </c>
      <c r="B25" s="239"/>
      <c r="C25" s="109" t="str">
        <f>IF(D25="","",VLOOKUP(D25,구분표!$A$3:$C$215,3,))</f>
        <v/>
      </c>
      <c r="D25" s="292"/>
      <c r="E25" s="304"/>
      <c r="F25" s="304"/>
      <c r="G25" s="305"/>
      <c r="H25" s="304"/>
      <c r="I25" s="306"/>
      <c r="J25" s="307"/>
      <c r="K25" s="307"/>
      <c r="L25" s="236">
        <f t="shared" si="11"/>
        <v>0</v>
      </c>
      <c r="M25" s="29"/>
      <c r="N25" s="31"/>
      <c r="O25" s="35">
        <f t="shared" si="12"/>
        <v>0</v>
      </c>
      <c r="P25" s="287"/>
      <c r="Q25" s="288"/>
      <c r="R25" s="253">
        <f t="shared" si="13"/>
        <v>0</v>
      </c>
      <c r="S25" s="118" t="str">
        <f t="shared" si="14"/>
        <v>X</v>
      </c>
      <c r="T25" s="271"/>
      <c r="U25" s="271"/>
      <c r="V25" s="271"/>
      <c r="W25" s="100"/>
      <c r="X25" s="102"/>
      <c r="Y25" s="100"/>
      <c r="Z25" s="29">
        <f t="shared" si="15"/>
        <v>0</v>
      </c>
      <c r="AA25" s="29">
        <f t="shared" si="3"/>
        <v>0</v>
      </c>
      <c r="AB25" s="110" t="str">
        <f t="shared" si="4"/>
        <v>OK</v>
      </c>
      <c r="AD25" s="110"/>
      <c r="AE25" s="29">
        <f t="shared" si="5"/>
        <v>0</v>
      </c>
      <c r="AF25" s="29">
        <f t="shared" si="6"/>
        <v>0</v>
      </c>
      <c r="AG25" s="110" t="str">
        <f t="shared" si="7"/>
        <v>OK</v>
      </c>
      <c r="AI25" s="110" t="str">
        <f t="shared" si="8"/>
        <v/>
      </c>
      <c r="AK25" s="109" t="str">
        <f t="shared" si="9"/>
        <v/>
      </c>
      <c r="AL25" s="118" t="str">
        <f t="shared" si="16"/>
        <v/>
      </c>
      <c r="AN25" s="110" t="str">
        <f t="array" ref="AN25">IF(D25="","",INDEX(구분표!$I$2:$I$311, MATCH(1,(구분표!$E$2:$E$311='2추특출'!C25)*(구분표!$F$2:$F$311='2추특출'!D25)*(구분표!$G$2:$G$311='2추특출'!B25),0)))</f>
        <v/>
      </c>
      <c r="AP25" s="110"/>
    </row>
    <row r="26" spans="1:42" s="108" customFormat="1" ht="60" customHeight="1">
      <c r="A26" s="188">
        <f>COUNTA($C$8:C26)-COUNTBLANK($C$8:C26)</f>
        <v>1</v>
      </c>
      <c r="B26" s="239"/>
      <c r="C26" s="109" t="str">
        <f>IF(D26="","",VLOOKUP(D26,구분표!$A$3:$C$215,3,))</f>
        <v/>
      </c>
      <c r="D26" s="292"/>
      <c r="E26" s="304"/>
      <c r="F26" s="304"/>
      <c r="G26" s="305"/>
      <c r="H26" s="304"/>
      <c r="I26" s="306"/>
      <c r="J26" s="307"/>
      <c r="K26" s="307"/>
      <c r="L26" s="236">
        <f t="shared" si="11"/>
        <v>0</v>
      </c>
      <c r="M26" s="29"/>
      <c r="N26" s="31"/>
      <c r="O26" s="35">
        <f t="shared" si="12"/>
        <v>0</v>
      </c>
      <c r="P26" s="287"/>
      <c r="Q26" s="288"/>
      <c r="R26" s="253">
        <f t="shared" si="13"/>
        <v>0</v>
      </c>
      <c r="S26" s="118" t="str">
        <f t="shared" si="14"/>
        <v>X</v>
      </c>
      <c r="T26" s="271"/>
      <c r="U26" s="270"/>
      <c r="V26" s="271"/>
      <c r="W26" s="100"/>
      <c r="X26" s="102"/>
      <c r="Y26" s="100"/>
      <c r="Z26" s="29">
        <f t="shared" si="15"/>
        <v>0</v>
      </c>
      <c r="AA26" s="29">
        <f t="shared" si="3"/>
        <v>0</v>
      </c>
      <c r="AB26" s="110" t="str">
        <f t="shared" si="4"/>
        <v>OK</v>
      </c>
      <c r="AD26" s="110"/>
      <c r="AE26" s="29">
        <f t="shared" si="5"/>
        <v>0</v>
      </c>
      <c r="AF26" s="29">
        <f t="shared" si="6"/>
        <v>0</v>
      </c>
      <c r="AG26" s="110" t="str">
        <f t="shared" si="7"/>
        <v>OK</v>
      </c>
      <c r="AI26" s="110" t="str">
        <f t="shared" si="8"/>
        <v/>
      </c>
      <c r="AK26" s="109" t="str">
        <f t="shared" si="9"/>
        <v/>
      </c>
      <c r="AL26" s="118" t="str">
        <f t="shared" si="16"/>
        <v/>
      </c>
      <c r="AN26" s="110" t="str">
        <f t="array" ref="AN26">IF(D26="","",INDEX(구분표!$I$2:$I$311, MATCH(1,(구분표!$E$2:$E$311='2추특출'!C26)*(구분표!$F$2:$F$311='2추특출'!D26)*(구분표!$G$2:$G$311='2추특출'!B26),0)))</f>
        <v/>
      </c>
      <c r="AP26" s="110"/>
    </row>
    <row r="27" spans="1:42" s="108" customFormat="1" ht="60" customHeight="1">
      <c r="A27" s="188">
        <f>COUNTA($C$8:C27)-COUNTBLANK($C$8:C27)</f>
        <v>1</v>
      </c>
      <c r="B27" s="239"/>
      <c r="C27" s="109" t="str">
        <f>IF(D27="","",VLOOKUP(D27,구분표!$A$3:$C$215,3,))</f>
        <v/>
      </c>
      <c r="D27" s="292"/>
      <c r="E27" s="304"/>
      <c r="F27" s="304"/>
      <c r="G27" s="305"/>
      <c r="H27" s="304"/>
      <c r="I27" s="306"/>
      <c r="J27" s="307"/>
      <c r="K27" s="307"/>
      <c r="L27" s="236">
        <f t="shared" si="11"/>
        <v>0</v>
      </c>
      <c r="M27" s="29"/>
      <c r="N27" s="31"/>
      <c r="O27" s="35">
        <f t="shared" si="12"/>
        <v>0</v>
      </c>
      <c r="P27" s="254"/>
      <c r="Q27" s="123"/>
      <c r="R27" s="253">
        <f t="shared" si="13"/>
        <v>0</v>
      </c>
      <c r="S27" s="118" t="str">
        <f t="shared" si="14"/>
        <v>X</v>
      </c>
      <c r="T27" s="271"/>
      <c r="U27" s="271"/>
      <c r="V27" s="271"/>
      <c r="W27" s="100"/>
      <c r="X27" s="102"/>
      <c r="Y27" s="100"/>
      <c r="Z27" s="29">
        <f t="shared" si="15"/>
        <v>0</v>
      </c>
      <c r="AA27" s="29">
        <f t="shared" si="3"/>
        <v>0</v>
      </c>
      <c r="AB27" s="110" t="str">
        <f t="shared" si="4"/>
        <v>OK</v>
      </c>
      <c r="AD27" s="110"/>
      <c r="AE27" s="29">
        <f t="shared" si="5"/>
        <v>0</v>
      </c>
      <c r="AF27" s="29">
        <f t="shared" si="6"/>
        <v>0</v>
      </c>
      <c r="AG27" s="110" t="str">
        <f t="shared" si="7"/>
        <v>OK</v>
      </c>
      <c r="AI27" s="110" t="str">
        <f t="shared" si="8"/>
        <v/>
      </c>
      <c r="AK27" s="109" t="str">
        <f t="shared" si="9"/>
        <v/>
      </c>
      <c r="AL27" s="118" t="str">
        <f t="shared" si="16"/>
        <v/>
      </c>
      <c r="AN27" s="110" t="str">
        <f t="array" ref="AN27">IF(D27="","",INDEX(구분표!$I$2:$I$311, MATCH(1,(구분표!$E$2:$E$311='2추특출'!C27)*(구분표!$F$2:$F$311='2추특출'!D27)*(구분표!$G$2:$G$311='2추특출'!B27),0)))</f>
        <v/>
      </c>
      <c r="AP27" s="110"/>
    </row>
    <row r="28" spans="1:42" s="108" customFormat="1" ht="60" customHeight="1">
      <c r="A28" s="188">
        <f>COUNTA($C$8:C28)-COUNTBLANK($C$8:C28)</f>
        <v>1</v>
      </c>
      <c r="B28" s="239"/>
      <c r="C28" s="109" t="str">
        <f>IF(D28="","",VLOOKUP(D28,구분표!$A$3:$C$215,3,))</f>
        <v/>
      </c>
      <c r="D28" s="292"/>
      <c r="E28" s="304"/>
      <c r="F28" s="304"/>
      <c r="G28" s="305"/>
      <c r="H28" s="304"/>
      <c r="I28" s="306"/>
      <c r="J28" s="307"/>
      <c r="K28" s="307"/>
      <c r="L28" s="236">
        <f t="shared" si="11"/>
        <v>0</v>
      </c>
      <c r="M28" s="29"/>
      <c r="N28" s="31"/>
      <c r="O28" s="35">
        <f t="shared" si="12"/>
        <v>0</v>
      </c>
      <c r="P28" s="254"/>
      <c r="Q28" s="123"/>
      <c r="R28" s="253">
        <f t="shared" si="13"/>
        <v>0</v>
      </c>
      <c r="S28" s="118" t="str">
        <f t="shared" si="14"/>
        <v>X</v>
      </c>
      <c r="T28" s="271"/>
      <c r="U28" s="271"/>
      <c r="V28" s="271"/>
      <c r="W28" s="100"/>
      <c r="X28" s="102"/>
      <c r="Y28" s="100"/>
      <c r="Z28" s="29">
        <f t="shared" si="15"/>
        <v>0</v>
      </c>
      <c r="AA28" s="29">
        <f t="shared" si="3"/>
        <v>0</v>
      </c>
      <c r="AB28" s="110" t="str">
        <f t="shared" si="4"/>
        <v>OK</v>
      </c>
      <c r="AD28" s="110"/>
      <c r="AE28" s="29">
        <f t="shared" si="5"/>
        <v>0</v>
      </c>
      <c r="AF28" s="29">
        <f t="shared" si="6"/>
        <v>0</v>
      </c>
      <c r="AG28" s="110" t="str">
        <f t="shared" si="7"/>
        <v>OK</v>
      </c>
      <c r="AI28" s="110" t="str">
        <f t="shared" si="8"/>
        <v/>
      </c>
      <c r="AK28" s="109" t="str">
        <f t="shared" si="9"/>
        <v/>
      </c>
      <c r="AL28" s="118" t="str">
        <f t="shared" si="16"/>
        <v/>
      </c>
      <c r="AN28" s="110" t="str">
        <f t="array" ref="AN28">IF(D28="","",INDEX(구분표!$I$2:$I$311, MATCH(1,(구분표!$E$2:$E$311='2추특출'!C28)*(구분표!$F$2:$F$311='2추특출'!D28)*(구분표!$G$2:$G$311='2추특출'!B28),0)))</f>
        <v/>
      </c>
      <c r="AP28" s="110"/>
    </row>
    <row r="29" spans="1:42" s="108" customFormat="1" ht="60" customHeight="1">
      <c r="A29" s="188">
        <f>COUNTA($C$8:C29)-COUNTBLANK($C$8:C29)</f>
        <v>1</v>
      </c>
      <c r="B29" s="239"/>
      <c r="C29" s="109" t="str">
        <f>IF(D29="","",VLOOKUP(D29,구분표!$A$3:$C$215,3,))</f>
        <v/>
      </c>
      <c r="D29" s="292"/>
      <c r="E29" s="304"/>
      <c r="F29" s="304"/>
      <c r="G29" s="305"/>
      <c r="H29" s="304"/>
      <c r="I29" s="306"/>
      <c r="J29" s="307"/>
      <c r="K29" s="307"/>
      <c r="L29" s="236">
        <f t="shared" si="11"/>
        <v>0</v>
      </c>
      <c r="M29" s="29"/>
      <c r="N29" s="31"/>
      <c r="O29" s="35">
        <f t="shared" si="12"/>
        <v>0</v>
      </c>
      <c r="P29" s="254"/>
      <c r="Q29" s="123"/>
      <c r="R29" s="253">
        <f t="shared" si="13"/>
        <v>0</v>
      </c>
      <c r="S29" s="118" t="str">
        <f t="shared" si="14"/>
        <v>X</v>
      </c>
      <c r="T29" s="271"/>
      <c r="U29" s="271"/>
      <c r="V29" s="271"/>
      <c r="W29" s="100"/>
      <c r="X29" s="102"/>
      <c r="Y29" s="100"/>
      <c r="Z29" s="29">
        <f t="shared" si="15"/>
        <v>0</v>
      </c>
      <c r="AA29" s="29">
        <f t="shared" si="3"/>
        <v>0</v>
      </c>
      <c r="AB29" s="110" t="str">
        <f t="shared" si="4"/>
        <v>OK</v>
      </c>
      <c r="AD29" s="110"/>
      <c r="AE29" s="29">
        <f t="shared" si="5"/>
        <v>0</v>
      </c>
      <c r="AF29" s="29">
        <f t="shared" si="6"/>
        <v>0</v>
      </c>
      <c r="AG29" s="110" t="str">
        <f t="shared" si="7"/>
        <v>OK</v>
      </c>
      <c r="AI29" s="110" t="str">
        <f t="shared" si="8"/>
        <v/>
      </c>
      <c r="AK29" s="109" t="str">
        <f t="shared" si="9"/>
        <v/>
      </c>
      <c r="AL29" s="118" t="str">
        <f t="shared" si="16"/>
        <v/>
      </c>
      <c r="AN29" s="110" t="str">
        <f t="array" ref="AN29">IF(D29="","",INDEX(구분표!$I$2:$I$311, MATCH(1,(구분표!$E$2:$E$311='2추특출'!C29)*(구분표!$F$2:$F$311='2추특출'!D29)*(구분표!$G$2:$G$311='2추특출'!B29),0)))</f>
        <v/>
      </c>
      <c r="AP29" s="110"/>
    </row>
    <row r="30" spans="1:42" s="108" customFormat="1" ht="60" customHeight="1">
      <c r="A30" s="188">
        <f>COUNTA($C$8:C30)-COUNTBLANK($C$8:C30)</f>
        <v>1</v>
      </c>
      <c r="B30" s="239"/>
      <c r="C30" s="109" t="str">
        <f>IF(D30="","",VLOOKUP(D30,구분표!$A$3:$C$215,3,))</f>
        <v/>
      </c>
      <c r="D30" s="292"/>
      <c r="E30" s="304"/>
      <c r="F30" s="304"/>
      <c r="G30" s="305"/>
      <c r="H30" s="304"/>
      <c r="I30" s="306"/>
      <c r="J30" s="307"/>
      <c r="K30" s="307"/>
      <c r="L30" s="236">
        <f t="shared" si="11"/>
        <v>0</v>
      </c>
      <c r="M30" s="29"/>
      <c r="N30" s="31"/>
      <c r="O30" s="35">
        <f t="shared" si="12"/>
        <v>0</v>
      </c>
      <c r="P30" s="254"/>
      <c r="Q30" s="123"/>
      <c r="R30" s="253">
        <f t="shared" si="13"/>
        <v>0</v>
      </c>
      <c r="S30" s="118" t="str">
        <f t="shared" si="14"/>
        <v>X</v>
      </c>
      <c r="T30" s="271"/>
      <c r="U30" s="270"/>
      <c r="V30" s="271"/>
      <c r="W30" s="100"/>
      <c r="X30" s="102"/>
      <c r="Y30" s="100"/>
      <c r="Z30" s="29">
        <f t="shared" si="15"/>
        <v>0</v>
      </c>
      <c r="AA30" s="29">
        <f t="shared" si="3"/>
        <v>0</v>
      </c>
      <c r="AB30" s="110" t="str">
        <f t="shared" si="4"/>
        <v>OK</v>
      </c>
      <c r="AD30" s="110"/>
      <c r="AE30" s="29">
        <f t="shared" si="5"/>
        <v>0</v>
      </c>
      <c r="AF30" s="29">
        <f t="shared" si="6"/>
        <v>0</v>
      </c>
      <c r="AG30" s="110" t="str">
        <f t="shared" si="7"/>
        <v>OK</v>
      </c>
      <c r="AI30" s="110" t="str">
        <f t="shared" si="8"/>
        <v/>
      </c>
      <c r="AK30" s="109" t="str">
        <f t="shared" si="9"/>
        <v/>
      </c>
      <c r="AL30" s="118" t="str">
        <f t="shared" si="16"/>
        <v/>
      </c>
      <c r="AN30" s="110" t="str">
        <f t="array" ref="AN30">IF(D30="","",INDEX(구분표!$I$2:$I$311, MATCH(1,(구분표!$E$2:$E$311='2추특출'!C30)*(구분표!$F$2:$F$311='2추특출'!D30)*(구분표!$G$2:$G$311='2추특출'!B30),0)))</f>
        <v/>
      </c>
      <c r="AP30" s="110"/>
    </row>
    <row r="31" spans="1:42" s="108" customFormat="1" ht="60" customHeight="1">
      <c r="A31" s="188">
        <f>COUNTA($C$8:C31)-COUNTBLANK($C$8:C31)</f>
        <v>1</v>
      </c>
      <c r="B31" s="239"/>
      <c r="C31" s="109" t="str">
        <f>IF(D31="","",VLOOKUP(D31,구분표!$A$3:$C$215,3,))</f>
        <v/>
      </c>
      <c r="D31" s="292"/>
      <c r="E31" s="304"/>
      <c r="F31" s="304"/>
      <c r="G31" s="305"/>
      <c r="H31" s="304"/>
      <c r="I31" s="306"/>
      <c r="J31" s="307"/>
      <c r="K31" s="307"/>
      <c r="L31" s="236">
        <f t="shared" si="11"/>
        <v>0</v>
      </c>
      <c r="M31" s="29"/>
      <c r="N31" s="31"/>
      <c r="O31" s="35">
        <f t="shared" si="12"/>
        <v>0</v>
      </c>
      <c r="P31" s="254"/>
      <c r="Q31" s="123"/>
      <c r="R31" s="253">
        <f t="shared" si="13"/>
        <v>0</v>
      </c>
      <c r="S31" s="118" t="str">
        <f t="shared" si="14"/>
        <v>X</v>
      </c>
      <c r="T31" s="271"/>
      <c r="U31" s="270"/>
      <c r="V31" s="271"/>
      <c r="W31" s="100"/>
      <c r="X31" s="102"/>
      <c r="Y31" s="100"/>
      <c r="Z31" s="29">
        <f t="shared" si="15"/>
        <v>0</v>
      </c>
      <c r="AA31" s="29">
        <f t="shared" si="3"/>
        <v>0</v>
      </c>
      <c r="AB31" s="110" t="str">
        <f t="shared" si="4"/>
        <v>OK</v>
      </c>
      <c r="AD31" s="110"/>
      <c r="AE31" s="29">
        <f t="shared" si="5"/>
        <v>0</v>
      </c>
      <c r="AF31" s="29">
        <f t="shared" si="6"/>
        <v>0</v>
      </c>
      <c r="AG31" s="110" t="str">
        <f t="shared" si="7"/>
        <v>OK</v>
      </c>
      <c r="AI31" s="110" t="str">
        <f t="shared" si="8"/>
        <v/>
      </c>
      <c r="AK31" s="109" t="str">
        <f t="shared" si="9"/>
        <v/>
      </c>
      <c r="AL31" s="118" t="str">
        <f t="shared" si="16"/>
        <v/>
      </c>
      <c r="AN31" s="110" t="str">
        <f t="array" ref="AN31">IF(D31="","",INDEX(구분표!$I$2:$I$311, MATCH(1,(구분표!$E$2:$E$311='2추특출'!C31)*(구분표!$F$2:$F$311='2추특출'!D31)*(구분표!$G$2:$G$311='2추특출'!B31),0)))</f>
        <v/>
      </c>
      <c r="AP31" s="110"/>
    </row>
    <row r="32" spans="1:42" s="108" customFormat="1" ht="60" customHeight="1">
      <c r="A32" s="188">
        <f>COUNTA($C$8:C32)-COUNTBLANK($C$8:C32)</f>
        <v>1</v>
      </c>
      <c r="B32" s="239"/>
      <c r="C32" s="109" t="str">
        <f>IF(D32="","",VLOOKUP(D32,구분표!$A$3:$C$215,3,))</f>
        <v/>
      </c>
      <c r="D32" s="292"/>
      <c r="E32" s="304"/>
      <c r="F32" s="304"/>
      <c r="G32" s="305"/>
      <c r="H32" s="304"/>
      <c r="I32" s="306"/>
      <c r="J32" s="307"/>
      <c r="K32" s="307"/>
      <c r="L32" s="236">
        <f t="shared" si="11"/>
        <v>0</v>
      </c>
      <c r="M32" s="29"/>
      <c r="N32" s="31"/>
      <c r="O32" s="35">
        <f t="shared" si="12"/>
        <v>0</v>
      </c>
      <c r="P32" s="254"/>
      <c r="Q32" s="123"/>
      <c r="R32" s="253">
        <f t="shared" si="13"/>
        <v>0</v>
      </c>
      <c r="S32" s="118" t="str">
        <f t="shared" si="14"/>
        <v>X</v>
      </c>
      <c r="T32" s="271"/>
      <c r="U32" s="271"/>
      <c r="V32" s="271"/>
      <c r="W32" s="100"/>
      <c r="X32" s="102"/>
      <c r="Y32" s="100"/>
      <c r="Z32" s="29">
        <f t="shared" si="15"/>
        <v>0</v>
      </c>
      <c r="AA32" s="29">
        <f t="shared" si="3"/>
        <v>0</v>
      </c>
      <c r="AB32" s="110" t="str">
        <f t="shared" si="4"/>
        <v>OK</v>
      </c>
      <c r="AD32" s="110"/>
      <c r="AE32" s="29">
        <f t="shared" si="5"/>
        <v>0</v>
      </c>
      <c r="AF32" s="29">
        <f t="shared" si="6"/>
        <v>0</v>
      </c>
      <c r="AG32" s="110" t="str">
        <f t="shared" si="7"/>
        <v>OK</v>
      </c>
      <c r="AI32" s="110" t="str">
        <f t="shared" si="8"/>
        <v/>
      </c>
      <c r="AK32" s="109" t="str">
        <f t="shared" si="9"/>
        <v/>
      </c>
      <c r="AL32" s="118" t="str">
        <f t="shared" si="16"/>
        <v/>
      </c>
      <c r="AN32" s="110" t="str">
        <f t="array" ref="AN32">IF(D32="","",INDEX(구분표!$I$2:$I$311, MATCH(1,(구분표!$E$2:$E$311='2추특출'!C32)*(구분표!$F$2:$F$311='2추특출'!D32)*(구분표!$G$2:$G$311='2추특출'!B32),0)))</f>
        <v/>
      </c>
      <c r="AP32" s="110"/>
    </row>
    <row r="33" spans="1:42" s="108" customFormat="1" ht="60" customHeight="1">
      <c r="A33" s="188">
        <f>COUNTA($C$8:C33)-COUNTBLANK($C$8:C33)</f>
        <v>1</v>
      </c>
      <c r="B33" s="239"/>
      <c r="C33" s="109" t="str">
        <f>IF(D33="","",VLOOKUP(D33,구분표!$A$3:$C$215,3,))</f>
        <v/>
      </c>
      <c r="D33" s="292"/>
      <c r="E33" s="304"/>
      <c r="F33" s="304"/>
      <c r="G33" s="305"/>
      <c r="H33" s="304"/>
      <c r="I33" s="306"/>
      <c r="J33" s="307"/>
      <c r="K33" s="307"/>
      <c r="L33" s="236">
        <f t="shared" si="11"/>
        <v>0</v>
      </c>
      <c r="M33" s="29"/>
      <c r="N33" s="31"/>
      <c r="O33" s="35">
        <f t="shared" si="12"/>
        <v>0</v>
      </c>
      <c r="P33" s="254"/>
      <c r="Q33" s="123"/>
      <c r="R33" s="253">
        <f t="shared" si="13"/>
        <v>0</v>
      </c>
      <c r="S33" s="118" t="str">
        <f>IF(AND((O33=0),(R33&gt;0)),"O",IF(AND((M33&lt;0),(O33-R33&lt;0)),"O","X"))</f>
        <v>X</v>
      </c>
      <c r="T33" s="271"/>
      <c r="U33" s="271"/>
      <c r="V33" s="271"/>
      <c r="W33" s="100"/>
      <c r="X33" s="102"/>
      <c r="Y33" s="100"/>
      <c r="Z33" s="29">
        <f t="shared" si="15"/>
        <v>0</v>
      </c>
      <c r="AA33" s="29">
        <f t="shared" si="3"/>
        <v>0</v>
      </c>
      <c r="AB33" s="110" t="str">
        <f t="shared" si="4"/>
        <v>OK</v>
      </c>
      <c r="AD33" s="110"/>
      <c r="AE33" s="29">
        <f t="shared" si="5"/>
        <v>0</v>
      </c>
      <c r="AF33" s="29">
        <f t="shared" si="6"/>
        <v>0</v>
      </c>
      <c r="AG33" s="110" t="str">
        <f t="shared" si="7"/>
        <v>OK</v>
      </c>
      <c r="AI33" s="110" t="str">
        <f t="shared" si="8"/>
        <v/>
      </c>
      <c r="AK33" s="109" t="str">
        <f t="shared" si="9"/>
        <v/>
      </c>
      <c r="AL33" s="118" t="str">
        <f t="shared" si="16"/>
        <v/>
      </c>
      <c r="AN33" s="110" t="str">
        <f t="array" ref="AN33">IF(D33="","",INDEX(구분표!$I$2:$I$311, MATCH(1,(구분표!$E$2:$E$311='2추특출'!C33)*(구분표!$F$2:$F$311='2추특출'!D33)*(구분표!$G$2:$G$311='2추특출'!B33),0)))</f>
        <v/>
      </c>
      <c r="AP33" s="110"/>
    </row>
    <row r="34" spans="1:42" s="108" customFormat="1" ht="60" customHeight="1">
      <c r="A34" s="188">
        <f>COUNTA($C$8:C34)-COUNTBLANK($C$8:C34)</f>
        <v>1</v>
      </c>
      <c r="B34" s="239"/>
      <c r="C34" s="109" t="str">
        <f>IF(D34="","",VLOOKUP(D34,구분표!$A$3:$C$215,3,))</f>
        <v/>
      </c>
      <c r="D34" s="292"/>
      <c r="E34" s="304"/>
      <c r="F34" s="304"/>
      <c r="G34" s="305"/>
      <c r="H34" s="304"/>
      <c r="I34" s="306"/>
      <c r="J34" s="307"/>
      <c r="K34" s="307"/>
      <c r="L34" s="236">
        <f t="shared" si="11"/>
        <v>0</v>
      </c>
      <c r="M34" s="29"/>
      <c r="N34" s="31"/>
      <c r="O34" s="35">
        <f t="shared" si="12"/>
        <v>0</v>
      </c>
      <c r="P34" s="254"/>
      <c r="Q34" s="123"/>
      <c r="R34" s="253">
        <f t="shared" si="13"/>
        <v>0</v>
      </c>
      <c r="S34" s="118" t="str">
        <f t="shared" si="14"/>
        <v>X</v>
      </c>
      <c r="T34" s="271"/>
      <c r="U34" s="271"/>
      <c r="V34" s="271"/>
      <c r="W34" s="100"/>
      <c r="X34" s="102"/>
      <c r="Y34" s="100"/>
      <c r="Z34" s="29">
        <f t="shared" si="15"/>
        <v>0</v>
      </c>
      <c r="AA34" s="29">
        <f t="shared" si="3"/>
        <v>0</v>
      </c>
      <c r="AB34" s="110" t="str">
        <f t="shared" si="4"/>
        <v>OK</v>
      </c>
      <c r="AD34" s="110"/>
      <c r="AE34" s="29">
        <f t="shared" si="5"/>
        <v>0</v>
      </c>
      <c r="AF34" s="29">
        <f t="shared" si="6"/>
        <v>0</v>
      </c>
      <c r="AG34" s="110" t="str">
        <f t="shared" si="7"/>
        <v>OK</v>
      </c>
      <c r="AI34" s="110" t="str">
        <f t="shared" si="8"/>
        <v/>
      </c>
      <c r="AK34" s="109" t="str">
        <f t="shared" si="9"/>
        <v/>
      </c>
      <c r="AL34" s="118" t="str">
        <f t="shared" si="16"/>
        <v/>
      </c>
      <c r="AN34" s="110" t="str">
        <f t="array" ref="AN34">IF(D34="","",INDEX(구분표!$I$2:$I$311, MATCH(1,(구분표!$E$2:$E$311='2추특출'!C34)*(구분표!$F$2:$F$311='2추특출'!D34)*(구분표!$G$2:$G$311='2추특출'!B34),0)))</f>
        <v/>
      </c>
      <c r="AP34" s="110"/>
    </row>
    <row r="35" spans="1:42" s="108" customFormat="1" ht="60" customHeight="1">
      <c r="A35" s="188">
        <f>COUNTA($C$8:C35)-COUNTBLANK($C$8:C35)</f>
        <v>1</v>
      </c>
      <c r="B35" s="239"/>
      <c r="C35" s="109" t="str">
        <f>IF(D35="","",VLOOKUP(D35,구분표!$A$3:$C$215,3,))</f>
        <v/>
      </c>
      <c r="D35" s="292"/>
      <c r="E35" s="304"/>
      <c r="F35" s="304"/>
      <c r="G35" s="305"/>
      <c r="H35" s="304"/>
      <c r="I35" s="306"/>
      <c r="J35" s="307"/>
      <c r="K35" s="307"/>
      <c r="L35" s="236">
        <f t="shared" si="11"/>
        <v>0</v>
      </c>
      <c r="M35" s="29"/>
      <c r="N35" s="31"/>
      <c r="O35" s="35">
        <f t="shared" si="12"/>
        <v>0</v>
      </c>
      <c r="P35" s="254"/>
      <c r="Q35" s="123"/>
      <c r="R35" s="253">
        <f t="shared" si="13"/>
        <v>0</v>
      </c>
      <c r="S35" s="118" t="str">
        <f t="shared" si="14"/>
        <v>X</v>
      </c>
      <c r="T35" s="271"/>
      <c r="U35" s="270"/>
      <c r="V35" s="271"/>
      <c r="W35" s="100"/>
      <c r="X35" s="102"/>
      <c r="Y35" s="100"/>
      <c r="Z35" s="29">
        <f t="shared" si="15"/>
        <v>0</v>
      </c>
      <c r="AA35" s="29">
        <f t="shared" si="3"/>
        <v>0</v>
      </c>
      <c r="AB35" s="110" t="str">
        <f t="shared" si="4"/>
        <v>OK</v>
      </c>
      <c r="AD35" s="110"/>
      <c r="AE35" s="29">
        <f t="shared" si="5"/>
        <v>0</v>
      </c>
      <c r="AF35" s="29">
        <f t="shared" si="6"/>
        <v>0</v>
      </c>
      <c r="AG35" s="110" t="str">
        <f t="shared" si="7"/>
        <v>OK</v>
      </c>
      <c r="AI35" s="110" t="str">
        <f t="shared" si="8"/>
        <v/>
      </c>
      <c r="AK35" s="109" t="str">
        <f t="shared" si="9"/>
        <v/>
      </c>
      <c r="AL35" s="118" t="str">
        <f t="shared" si="16"/>
        <v/>
      </c>
      <c r="AN35" s="110" t="str">
        <f t="array" ref="AN35">IF(D35="","",INDEX(구분표!$I$2:$I$311, MATCH(1,(구분표!$E$2:$E$311='2추특출'!C35)*(구분표!$F$2:$F$311='2추특출'!D35)*(구분표!$G$2:$G$311='2추특출'!B35),0)))</f>
        <v/>
      </c>
      <c r="AP35" s="110"/>
    </row>
    <row r="36" spans="1:42" s="108" customFormat="1" ht="60" customHeight="1">
      <c r="A36" s="188">
        <f>COUNTA($C$8:C36)-COUNTBLANK($C$8:C36)</f>
        <v>1</v>
      </c>
      <c r="B36" s="239"/>
      <c r="C36" s="109" t="str">
        <f>IF(D36="","",VLOOKUP(D36,구분표!$A$3:$C$215,3,))</f>
        <v/>
      </c>
      <c r="D36" s="292"/>
      <c r="E36" s="304"/>
      <c r="F36" s="304"/>
      <c r="G36" s="305"/>
      <c r="H36" s="304"/>
      <c r="I36" s="306"/>
      <c r="J36" s="307"/>
      <c r="K36" s="307"/>
      <c r="L36" s="236">
        <f t="shared" si="11"/>
        <v>0</v>
      </c>
      <c r="M36" s="29"/>
      <c r="N36" s="31"/>
      <c r="O36" s="35">
        <f t="shared" si="12"/>
        <v>0</v>
      </c>
      <c r="P36" s="254"/>
      <c r="Q36" s="123"/>
      <c r="R36" s="253">
        <f t="shared" si="13"/>
        <v>0</v>
      </c>
      <c r="S36" s="118" t="str">
        <f t="shared" si="14"/>
        <v>X</v>
      </c>
      <c r="T36" s="271"/>
      <c r="U36" s="271"/>
      <c r="V36" s="271"/>
      <c r="W36" s="100"/>
      <c r="X36" s="102"/>
      <c r="Y36" s="100"/>
      <c r="Z36" s="29">
        <f t="shared" si="15"/>
        <v>0</v>
      </c>
      <c r="AA36" s="29">
        <f t="shared" si="3"/>
        <v>0</v>
      </c>
      <c r="AB36" s="110" t="str">
        <f t="shared" si="4"/>
        <v>OK</v>
      </c>
      <c r="AD36" s="110"/>
      <c r="AE36" s="29">
        <f t="shared" si="5"/>
        <v>0</v>
      </c>
      <c r="AF36" s="29">
        <f t="shared" si="6"/>
        <v>0</v>
      </c>
      <c r="AG36" s="110" t="str">
        <f t="shared" si="7"/>
        <v>OK</v>
      </c>
      <c r="AI36" s="110" t="str">
        <f t="shared" si="8"/>
        <v/>
      </c>
      <c r="AK36" s="109" t="str">
        <f t="shared" si="9"/>
        <v/>
      </c>
      <c r="AL36" s="118" t="str">
        <f t="shared" si="16"/>
        <v/>
      </c>
      <c r="AN36" s="110" t="str">
        <f t="array" ref="AN36">IF(D36="","",INDEX(구분표!$I$2:$I$311, MATCH(1,(구분표!$E$2:$E$311='2추특출'!C36)*(구분표!$F$2:$F$311='2추특출'!D36)*(구분표!$G$2:$G$311='2추특출'!B36),0)))</f>
        <v/>
      </c>
      <c r="AP36" s="110"/>
    </row>
    <row r="37" spans="1:42" s="108" customFormat="1" ht="60" customHeight="1">
      <c r="A37" s="188">
        <f>COUNTA($C$8:C37)-COUNTBLANK($C$8:C37)</f>
        <v>1</v>
      </c>
      <c r="B37" s="239"/>
      <c r="C37" s="109" t="str">
        <f>IF(D37="","",VLOOKUP(D37,구분표!$A$3:$C$215,3,))</f>
        <v/>
      </c>
      <c r="D37" s="292"/>
      <c r="E37" s="304"/>
      <c r="F37" s="304"/>
      <c r="G37" s="305"/>
      <c r="H37" s="304"/>
      <c r="I37" s="306"/>
      <c r="J37" s="307"/>
      <c r="K37" s="307"/>
      <c r="L37" s="236">
        <f t="shared" si="11"/>
        <v>0</v>
      </c>
      <c r="M37" s="29"/>
      <c r="N37" s="31"/>
      <c r="O37" s="35">
        <f t="shared" si="12"/>
        <v>0</v>
      </c>
      <c r="P37" s="254"/>
      <c r="Q37" s="123"/>
      <c r="R37" s="253">
        <f t="shared" si="13"/>
        <v>0</v>
      </c>
      <c r="S37" s="118" t="str">
        <f t="shared" si="14"/>
        <v>X</v>
      </c>
      <c r="T37" s="271"/>
      <c r="U37" s="271"/>
      <c r="V37" s="271"/>
      <c r="W37" s="100"/>
      <c r="X37" s="102"/>
      <c r="Y37" s="100"/>
      <c r="Z37" s="29">
        <f t="shared" si="15"/>
        <v>0</v>
      </c>
      <c r="AA37" s="29">
        <f t="shared" si="3"/>
        <v>0</v>
      </c>
      <c r="AB37" s="110" t="str">
        <f t="shared" si="4"/>
        <v>OK</v>
      </c>
      <c r="AD37" s="110"/>
      <c r="AE37" s="29">
        <f t="shared" si="5"/>
        <v>0</v>
      </c>
      <c r="AF37" s="29">
        <f t="shared" si="6"/>
        <v>0</v>
      </c>
      <c r="AG37" s="110" t="str">
        <f t="shared" si="7"/>
        <v>OK</v>
      </c>
      <c r="AI37" s="110" t="str">
        <f t="shared" si="8"/>
        <v/>
      </c>
      <c r="AK37" s="109" t="str">
        <f t="shared" si="9"/>
        <v/>
      </c>
      <c r="AL37" s="118" t="str">
        <f t="shared" si="16"/>
        <v/>
      </c>
      <c r="AN37" s="110" t="str">
        <f t="array" ref="AN37">IF(D37="","",INDEX(구분표!$I$2:$I$311, MATCH(1,(구분표!$E$2:$E$311='2추특출'!C37)*(구분표!$F$2:$F$311='2추특출'!D37)*(구분표!$G$2:$G$311='2추특출'!B37),0)))</f>
        <v/>
      </c>
      <c r="AP37" s="110"/>
    </row>
    <row r="38" spans="1:42" s="108" customFormat="1" ht="60" customHeight="1">
      <c r="A38" s="188">
        <f>COUNTA($C$8:C38)-COUNTBLANK($C$8:C38)</f>
        <v>1</v>
      </c>
      <c r="B38" s="239"/>
      <c r="C38" s="109" t="str">
        <f>IF(D38="","",VLOOKUP(D38,구분표!$A$3:$C$215,3,))</f>
        <v/>
      </c>
      <c r="D38" s="292"/>
      <c r="E38" s="304"/>
      <c r="F38" s="304"/>
      <c r="G38" s="305"/>
      <c r="H38" s="304"/>
      <c r="I38" s="306"/>
      <c r="J38" s="307"/>
      <c r="K38" s="307"/>
      <c r="L38" s="236">
        <f t="shared" si="11"/>
        <v>0</v>
      </c>
      <c r="M38" s="29"/>
      <c r="N38" s="31"/>
      <c r="O38" s="35">
        <f t="shared" si="12"/>
        <v>0</v>
      </c>
      <c r="P38" s="254"/>
      <c r="Q38" s="123"/>
      <c r="R38" s="253">
        <f t="shared" si="13"/>
        <v>0</v>
      </c>
      <c r="S38" s="118" t="str">
        <f t="shared" si="14"/>
        <v>X</v>
      </c>
      <c r="T38" s="271"/>
      <c r="U38" s="271"/>
      <c r="V38" s="271"/>
      <c r="W38" s="100"/>
      <c r="X38" s="102"/>
      <c r="Y38" s="100"/>
      <c r="Z38" s="29">
        <f t="shared" si="15"/>
        <v>0</v>
      </c>
      <c r="AA38" s="29">
        <f t="shared" si="3"/>
        <v>0</v>
      </c>
      <c r="AB38" s="110" t="str">
        <f t="shared" si="4"/>
        <v>OK</v>
      </c>
      <c r="AD38" s="110"/>
      <c r="AE38" s="29">
        <f t="shared" si="5"/>
        <v>0</v>
      </c>
      <c r="AF38" s="29">
        <f t="shared" si="6"/>
        <v>0</v>
      </c>
      <c r="AG38" s="110" t="str">
        <f t="shared" si="7"/>
        <v>OK</v>
      </c>
      <c r="AI38" s="110" t="str">
        <f t="shared" si="8"/>
        <v/>
      </c>
      <c r="AK38" s="109" t="str">
        <f t="shared" si="9"/>
        <v/>
      </c>
      <c r="AL38" s="118" t="str">
        <f t="shared" si="16"/>
        <v/>
      </c>
      <c r="AN38" s="110" t="str">
        <f t="array" ref="AN38">IF(D38="","",INDEX(구분표!$I$2:$I$311, MATCH(1,(구분표!$E$2:$E$311='2추특출'!C38)*(구분표!$F$2:$F$311='2추특출'!D38)*(구분표!$G$2:$G$311='2추특출'!B38),0)))</f>
        <v/>
      </c>
      <c r="AP38" s="110"/>
    </row>
    <row r="39" spans="1:42" s="108" customFormat="1" ht="60" customHeight="1">
      <c r="A39" s="188">
        <f>COUNTA($C$8:C39)-COUNTBLANK($C$8:C39)</f>
        <v>1</v>
      </c>
      <c r="B39" s="239"/>
      <c r="C39" s="109" t="str">
        <f>IF(D39="","",VLOOKUP(D39,구분표!$A$3:$C$215,3,))</f>
        <v/>
      </c>
      <c r="D39" s="292"/>
      <c r="E39" s="304"/>
      <c r="F39" s="304"/>
      <c r="G39" s="305"/>
      <c r="H39" s="304"/>
      <c r="I39" s="306"/>
      <c r="J39" s="307"/>
      <c r="K39" s="307"/>
      <c r="L39" s="236">
        <f t="shared" si="11"/>
        <v>0</v>
      </c>
      <c r="M39" s="29"/>
      <c r="N39" s="31"/>
      <c r="O39" s="35">
        <f t="shared" si="12"/>
        <v>0</v>
      </c>
      <c r="P39" s="254"/>
      <c r="Q39" s="123"/>
      <c r="R39" s="253">
        <f t="shared" si="13"/>
        <v>0</v>
      </c>
      <c r="S39" s="118" t="str">
        <f>IF(AND((O39=0),(R39&gt;0)),"O",IF(AND((M39&lt;0),(O39-R39&lt;0)),"O","X"))</f>
        <v>X</v>
      </c>
      <c r="T39" s="271"/>
      <c r="U39" s="270"/>
      <c r="V39" s="271"/>
      <c r="W39" s="100"/>
      <c r="X39" s="102"/>
      <c r="Y39" s="100"/>
      <c r="Z39" s="29">
        <f t="shared" si="15"/>
        <v>0</v>
      </c>
      <c r="AA39" s="29">
        <f t="shared" si="3"/>
        <v>0</v>
      </c>
      <c r="AB39" s="110" t="str">
        <f t="shared" si="4"/>
        <v>OK</v>
      </c>
      <c r="AD39" s="110"/>
      <c r="AE39" s="29">
        <f t="shared" si="5"/>
        <v>0</v>
      </c>
      <c r="AF39" s="29">
        <f t="shared" si="6"/>
        <v>0</v>
      </c>
      <c r="AG39" s="110" t="str">
        <f t="shared" si="7"/>
        <v>OK</v>
      </c>
      <c r="AI39" s="110" t="str">
        <f t="shared" si="8"/>
        <v/>
      </c>
      <c r="AK39" s="109" t="str">
        <f t="shared" si="9"/>
        <v/>
      </c>
      <c r="AL39" s="118" t="str">
        <f t="shared" si="16"/>
        <v/>
      </c>
      <c r="AN39" s="110" t="str">
        <f t="array" ref="AN39">IF(D39="","",INDEX(구분표!$I$2:$I$311, MATCH(1,(구분표!$E$2:$E$311='2추특출'!C39)*(구분표!$F$2:$F$311='2추특출'!D39)*(구분표!$G$2:$G$311='2추특출'!B39),0)))</f>
        <v/>
      </c>
      <c r="AP39" s="110"/>
    </row>
    <row r="40" spans="1:42" s="108" customFormat="1" ht="60" customHeight="1">
      <c r="A40" s="188">
        <f>COUNTA($C$8:C40)-COUNTBLANK($C$8:C40)</f>
        <v>1</v>
      </c>
      <c r="B40" s="239"/>
      <c r="C40" s="109" t="str">
        <f>IF(D40="","",VLOOKUP(D40,구분표!$A$3:$C$215,3,))</f>
        <v/>
      </c>
      <c r="D40" s="292"/>
      <c r="E40" s="304"/>
      <c r="F40" s="304"/>
      <c r="G40" s="305"/>
      <c r="H40" s="304"/>
      <c r="I40" s="306"/>
      <c r="J40" s="307"/>
      <c r="K40" s="307"/>
      <c r="L40" s="236">
        <f t="shared" si="11"/>
        <v>0</v>
      </c>
      <c r="M40" s="29"/>
      <c r="N40" s="31"/>
      <c r="O40" s="35">
        <f t="shared" si="12"/>
        <v>0</v>
      </c>
      <c r="P40" s="254"/>
      <c r="Q40" s="123"/>
      <c r="R40" s="253">
        <f t="shared" si="13"/>
        <v>0</v>
      </c>
      <c r="S40" s="118" t="str">
        <f t="shared" si="14"/>
        <v>X</v>
      </c>
      <c r="T40" s="271"/>
      <c r="U40" s="270"/>
      <c r="V40" s="271"/>
      <c r="W40" s="100"/>
      <c r="X40" s="102"/>
      <c r="Y40" s="100"/>
      <c r="Z40" s="29">
        <f t="shared" si="15"/>
        <v>0</v>
      </c>
      <c r="AA40" s="29">
        <f t="shared" si="3"/>
        <v>0</v>
      </c>
      <c r="AB40" s="110" t="str">
        <f t="shared" si="4"/>
        <v>OK</v>
      </c>
      <c r="AD40" s="110"/>
      <c r="AE40" s="29">
        <f t="shared" si="5"/>
        <v>0</v>
      </c>
      <c r="AF40" s="29">
        <f t="shared" si="6"/>
        <v>0</v>
      </c>
      <c r="AG40" s="110" t="str">
        <f t="shared" si="7"/>
        <v>OK</v>
      </c>
      <c r="AI40" s="110" t="str">
        <f t="shared" si="8"/>
        <v/>
      </c>
      <c r="AK40" s="109" t="str">
        <f t="shared" ref="AK40:AK70" si="17">IF(AI40="","",COUNTIF($AI$7:$AI$80,AI40))</f>
        <v/>
      </c>
      <c r="AL40" s="118" t="str">
        <f t="shared" si="16"/>
        <v/>
      </c>
      <c r="AN40" s="110" t="str">
        <f t="array" ref="AN40">IF(D40="","",INDEX(구분표!$I$2:$I$311, MATCH(1,(구분표!$E$2:$E$311='2추특출'!C40)*(구분표!$F$2:$F$311='2추특출'!D40)*(구분표!$G$2:$G$311='2추특출'!B40),0)))</f>
        <v/>
      </c>
      <c r="AP40" s="110"/>
    </row>
    <row r="41" spans="1:42" s="108" customFormat="1" ht="60" customHeight="1">
      <c r="A41" s="188">
        <f>COUNTA($C$8:C41)-COUNTBLANK($C$8:C41)</f>
        <v>1</v>
      </c>
      <c r="B41" s="239"/>
      <c r="C41" s="109" t="str">
        <f>IF(D41="","",VLOOKUP(D41,구분표!$A$3:$C$215,3,))</f>
        <v/>
      </c>
      <c r="D41" s="292"/>
      <c r="E41" s="304"/>
      <c r="F41" s="304"/>
      <c r="G41" s="305"/>
      <c r="H41" s="304"/>
      <c r="I41" s="306"/>
      <c r="J41" s="307"/>
      <c r="K41" s="307"/>
      <c r="L41" s="236">
        <f t="shared" si="11"/>
        <v>0</v>
      </c>
      <c r="M41" s="29"/>
      <c r="N41" s="31"/>
      <c r="O41" s="35">
        <f t="shared" si="12"/>
        <v>0</v>
      </c>
      <c r="P41" s="254"/>
      <c r="Q41" s="123"/>
      <c r="R41" s="253">
        <f t="shared" si="13"/>
        <v>0</v>
      </c>
      <c r="S41" s="118" t="str">
        <f t="shared" si="14"/>
        <v>X</v>
      </c>
      <c r="T41" s="271"/>
      <c r="U41" s="271"/>
      <c r="V41" s="271"/>
      <c r="W41" s="100"/>
      <c r="X41" s="102"/>
      <c r="Y41" s="100"/>
      <c r="Z41" s="29">
        <f t="shared" si="15"/>
        <v>0</v>
      </c>
      <c r="AA41" s="29">
        <f t="shared" si="3"/>
        <v>0</v>
      </c>
      <c r="AB41" s="110" t="str">
        <f t="shared" si="4"/>
        <v>OK</v>
      </c>
      <c r="AD41" s="110"/>
      <c r="AE41" s="29">
        <f t="shared" si="5"/>
        <v>0</v>
      </c>
      <c r="AF41" s="29">
        <f t="shared" si="6"/>
        <v>0</v>
      </c>
      <c r="AG41" s="110" t="str">
        <f t="shared" si="7"/>
        <v>OK</v>
      </c>
      <c r="AI41" s="110" t="str">
        <f t="shared" si="8"/>
        <v/>
      </c>
      <c r="AK41" s="109" t="str">
        <f t="shared" si="17"/>
        <v/>
      </c>
      <c r="AL41" s="118" t="str">
        <f t="shared" si="16"/>
        <v/>
      </c>
      <c r="AN41" s="110" t="str">
        <f t="array" ref="AN41">IF(D41="","",INDEX(구분표!$I$2:$I$311, MATCH(1,(구분표!$E$2:$E$311='2추특출'!C41)*(구분표!$F$2:$F$311='2추특출'!D41)*(구분표!$G$2:$G$311='2추특출'!B41),0)))</f>
        <v/>
      </c>
      <c r="AP41" s="110"/>
    </row>
    <row r="42" spans="1:42" s="108" customFormat="1" ht="60" customHeight="1">
      <c r="A42" s="188">
        <f>COUNTA($C$8:C42)-COUNTBLANK($C$8:C42)</f>
        <v>1</v>
      </c>
      <c r="B42" s="239"/>
      <c r="C42" s="109" t="str">
        <f>IF(D42="","",VLOOKUP(D42,구분표!$A$3:$C$215,3,))</f>
        <v/>
      </c>
      <c r="D42" s="292"/>
      <c r="E42" s="304"/>
      <c r="F42" s="304"/>
      <c r="G42" s="305"/>
      <c r="H42" s="304"/>
      <c r="I42" s="306"/>
      <c r="J42" s="307"/>
      <c r="K42" s="307"/>
      <c r="L42" s="236">
        <f t="shared" si="11"/>
        <v>0</v>
      </c>
      <c r="M42" s="29"/>
      <c r="N42" s="31"/>
      <c r="O42" s="35">
        <f t="shared" si="12"/>
        <v>0</v>
      </c>
      <c r="P42" s="254"/>
      <c r="Q42" s="123"/>
      <c r="R42" s="253">
        <f t="shared" si="13"/>
        <v>0</v>
      </c>
      <c r="S42" s="118" t="str">
        <f t="shared" si="14"/>
        <v>X</v>
      </c>
      <c r="T42" s="271"/>
      <c r="U42" s="271"/>
      <c r="V42" s="271"/>
      <c r="W42" s="100"/>
      <c r="X42" s="102"/>
      <c r="Y42" s="100"/>
      <c r="Z42" s="29">
        <f t="shared" si="15"/>
        <v>0</v>
      </c>
      <c r="AA42" s="29">
        <f t="shared" si="3"/>
        <v>0</v>
      </c>
      <c r="AB42" s="110" t="str">
        <f t="shared" si="4"/>
        <v>OK</v>
      </c>
      <c r="AD42" s="110"/>
      <c r="AE42" s="29">
        <f t="shared" si="5"/>
        <v>0</v>
      </c>
      <c r="AF42" s="29">
        <f t="shared" si="6"/>
        <v>0</v>
      </c>
      <c r="AG42" s="110" t="str">
        <f t="shared" si="7"/>
        <v>OK</v>
      </c>
      <c r="AI42" s="110" t="str">
        <f t="shared" si="8"/>
        <v/>
      </c>
      <c r="AK42" s="109" t="str">
        <f t="shared" si="17"/>
        <v/>
      </c>
      <c r="AL42" s="118" t="str">
        <f t="shared" si="16"/>
        <v/>
      </c>
      <c r="AN42" s="110" t="str">
        <f t="array" ref="AN42">IF(D42="","",INDEX(구분표!$I$2:$I$311, MATCH(1,(구분표!$E$2:$E$311='2추특출'!C42)*(구분표!$F$2:$F$311='2추특출'!D42)*(구분표!$G$2:$G$311='2추특출'!B42),0)))</f>
        <v/>
      </c>
      <c r="AP42" s="110"/>
    </row>
    <row r="43" spans="1:42" s="108" customFormat="1" ht="60" customHeight="1">
      <c r="A43" s="188">
        <f>COUNTA($C$8:C43)-COUNTBLANK($C$8:C43)</f>
        <v>1</v>
      </c>
      <c r="B43" s="239"/>
      <c r="C43" s="109" t="str">
        <f>IF(D43="","",VLOOKUP(D43,구분표!$A$3:$C$215,3,))</f>
        <v/>
      </c>
      <c r="D43" s="292"/>
      <c r="E43" s="304"/>
      <c r="F43" s="304"/>
      <c r="G43" s="305"/>
      <c r="H43" s="304"/>
      <c r="I43" s="306"/>
      <c r="J43" s="307"/>
      <c r="K43" s="307"/>
      <c r="L43" s="236">
        <f t="shared" si="11"/>
        <v>0</v>
      </c>
      <c r="M43" s="29"/>
      <c r="N43" s="31"/>
      <c r="O43" s="35">
        <f t="shared" si="12"/>
        <v>0</v>
      </c>
      <c r="P43" s="254"/>
      <c r="Q43" s="123"/>
      <c r="R43" s="253">
        <f t="shared" si="13"/>
        <v>0</v>
      </c>
      <c r="S43" s="118" t="str">
        <f t="shared" si="14"/>
        <v>X</v>
      </c>
      <c r="T43" s="271"/>
      <c r="U43" s="271"/>
      <c r="V43" s="271"/>
      <c r="W43" s="100"/>
      <c r="X43" s="102"/>
      <c r="Y43" s="100"/>
      <c r="Z43" s="29">
        <f t="shared" si="15"/>
        <v>0</v>
      </c>
      <c r="AA43" s="29">
        <f t="shared" si="3"/>
        <v>0</v>
      </c>
      <c r="AB43" s="110" t="str">
        <f t="shared" si="4"/>
        <v>OK</v>
      </c>
      <c r="AD43" s="110"/>
      <c r="AE43" s="29">
        <f t="shared" si="5"/>
        <v>0</v>
      </c>
      <c r="AF43" s="29">
        <f t="shared" si="6"/>
        <v>0</v>
      </c>
      <c r="AG43" s="110" t="str">
        <f t="shared" si="7"/>
        <v>OK</v>
      </c>
      <c r="AI43" s="110" t="str">
        <f t="shared" si="8"/>
        <v/>
      </c>
      <c r="AK43" s="109" t="str">
        <f t="shared" si="17"/>
        <v/>
      </c>
      <c r="AL43" s="118" t="str">
        <f t="shared" si="16"/>
        <v/>
      </c>
      <c r="AN43" s="110" t="str">
        <f t="array" ref="AN43">IF(D43="","",INDEX(구분표!$I$2:$I$311, MATCH(1,(구분표!$E$2:$E$311='2추특출'!C43)*(구분표!$F$2:$F$311='2추특출'!D43)*(구분표!$G$2:$G$311='2추특출'!B43),0)))</f>
        <v/>
      </c>
      <c r="AP43" s="110"/>
    </row>
    <row r="44" spans="1:42" s="108" customFormat="1" ht="60" customHeight="1">
      <c r="A44" s="188">
        <f>COUNTA($C$8:C44)-COUNTBLANK($C$8:C44)</f>
        <v>1</v>
      </c>
      <c r="B44" s="239"/>
      <c r="C44" s="109" t="str">
        <f>IF(D44="","",VLOOKUP(D44,구분표!$A$3:$C$215,3,))</f>
        <v/>
      </c>
      <c r="D44" s="292"/>
      <c r="E44" s="304"/>
      <c r="F44" s="304"/>
      <c r="G44" s="305"/>
      <c r="H44" s="304"/>
      <c r="I44" s="306"/>
      <c r="J44" s="307"/>
      <c r="K44" s="307"/>
      <c r="L44" s="236">
        <f t="shared" si="11"/>
        <v>0</v>
      </c>
      <c r="M44" s="29"/>
      <c r="N44" s="31"/>
      <c r="O44" s="35">
        <f t="shared" si="12"/>
        <v>0</v>
      </c>
      <c r="P44" s="254"/>
      <c r="Q44" s="123"/>
      <c r="R44" s="253">
        <f t="shared" si="13"/>
        <v>0</v>
      </c>
      <c r="S44" s="118" t="str">
        <f t="shared" si="14"/>
        <v>X</v>
      </c>
      <c r="T44" s="271"/>
      <c r="U44" s="270"/>
      <c r="V44" s="271"/>
      <c r="W44" s="100"/>
      <c r="X44" s="102"/>
      <c r="Y44" s="100"/>
      <c r="Z44" s="29">
        <f t="shared" si="15"/>
        <v>0</v>
      </c>
      <c r="AA44" s="29">
        <f t="shared" si="3"/>
        <v>0</v>
      </c>
      <c r="AB44" s="110" t="str">
        <f t="shared" si="4"/>
        <v>OK</v>
      </c>
      <c r="AD44" s="110"/>
      <c r="AE44" s="29">
        <f t="shared" si="5"/>
        <v>0</v>
      </c>
      <c r="AF44" s="29">
        <f t="shared" si="6"/>
        <v>0</v>
      </c>
      <c r="AG44" s="110" t="str">
        <f t="shared" si="7"/>
        <v>OK</v>
      </c>
      <c r="AI44" s="110" t="str">
        <f t="shared" si="8"/>
        <v/>
      </c>
      <c r="AK44" s="109" t="str">
        <f t="shared" si="17"/>
        <v/>
      </c>
      <c r="AL44" s="118" t="str">
        <f t="shared" si="16"/>
        <v/>
      </c>
      <c r="AN44" s="110" t="str">
        <f t="array" ref="AN44">IF(D44="","",INDEX(구분표!$I$2:$I$311, MATCH(1,(구분표!$E$2:$E$311='2추특출'!C44)*(구분표!$F$2:$F$311='2추특출'!D44)*(구분표!$G$2:$G$311='2추특출'!B44),0)))</f>
        <v/>
      </c>
      <c r="AP44" s="110"/>
    </row>
    <row r="45" spans="1:42" s="108" customFormat="1" ht="60" customHeight="1">
      <c r="A45" s="188">
        <f>COUNTA($C$8:C45)-COUNTBLANK($C$8:C45)</f>
        <v>1</v>
      </c>
      <c r="B45" s="239"/>
      <c r="C45" s="109" t="str">
        <f>IF(D45="","",VLOOKUP(D45,구분표!$A$3:$C$215,3,))</f>
        <v/>
      </c>
      <c r="D45" s="292"/>
      <c r="E45" s="304"/>
      <c r="F45" s="304"/>
      <c r="G45" s="305"/>
      <c r="H45" s="304"/>
      <c r="I45" s="306"/>
      <c r="J45" s="307"/>
      <c r="K45" s="307"/>
      <c r="L45" s="236">
        <f t="shared" si="11"/>
        <v>0</v>
      </c>
      <c r="M45" s="29"/>
      <c r="N45" s="31"/>
      <c r="O45" s="35">
        <f t="shared" si="12"/>
        <v>0</v>
      </c>
      <c r="P45" s="254"/>
      <c r="Q45" s="123"/>
      <c r="R45" s="253">
        <f t="shared" si="13"/>
        <v>0</v>
      </c>
      <c r="S45" s="118" t="str">
        <f t="shared" si="14"/>
        <v>X</v>
      </c>
      <c r="T45" s="271"/>
      <c r="U45" s="271"/>
      <c r="V45" s="271"/>
      <c r="W45" s="100"/>
      <c r="X45" s="102"/>
      <c r="Y45" s="100"/>
      <c r="Z45" s="29">
        <f t="shared" si="15"/>
        <v>0</v>
      </c>
      <c r="AA45" s="29">
        <f t="shared" si="3"/>
        <v>0</v>
      </c>
      <c r="AB45" s="110" t="str">
        <f t="shared" si="4"/>
        <v>OK</v>
      </c>
      <c r="AD45" s="110"/>
      <c r="AE45" s="29">
        <f t="shared" si="5"/>
        <v>0</v>
      </c>
      <c r="AF45" s="29">
        <f t="shared" si="6"/>
        <v>0</v>
      </c>
      <c r="AG45" s="110" t="str">
        <f t="shared" si="7"/>
        <v>OK</v>
      </c>
      <c r="AI45" s="110" t="str">
        <f t="shared" si="8"/>
        <v/>
      </c>
      <c r="AK45" s="109" t="str">
        <f t="shared" si="17"/>
        <v/>
      </c>
      <c r="AL45" s="118" t="str">
        <f t="shared" si="16"/>
        <v/>
      </c>
      <c r="AN45" s="110" t="str">
        <f t="array" ref="AN45">IF(D45="","",INDEX(구분표!$I$2:$I$311, MATCH(1,(구분표!$E$2:$E$311='2추특출'!C45)*(구분표!$F$2:$F$311='2추특출'!D45)*(구분표!$G$2:$G$311='2추특출'!B45),0)))</f>
        <v/>
      </c>
      <c r="AP45" s="110"/>
    </row>
    <row r="46" spans="1:42" s="108" customFormat="1" ht="60" customHeight="1">
      <c r="A46" s="188">
        <f>COUNTA($C$8:C46)-COUNTBLANK($C$8:C46)</f>
        <v>1</v>
      </c>
      <c r="B46" s="239"/>
      <c r="C46" s="109" t="str">
        <f>IF(D46="","",VLOOKUP(D46,구분표!$A$3:$C$215,3,))</f>
        <v/>
      </c>
      <c r="D46" s="292"/>
      <c r="E46" s="304"/>
      <c r="F46" s="304"/>
      <c r="G46" s="305"/>
      <c r="H46" s="304"/>
      <c r="I46" s="306"/>
      <c r="J46" s="307"/>
      <c r="K46" s="307"/>
      <c r="L46" s="236">
        <f t="shared" si="11"/>
        <v>0</v>
      </c>
      <c r="M46" s="29"/>
      <c r="N46" s="31"/>
      <c r="O46" s="35">
        <f t="shared" si="12"/>
        <v>0</v>
      </c>
      <c r="P46" s="254"/>
      <c r="Q46" s="123"/>
      <c r="R46" s="253">
        <f t="shared" si="13"/>
        <v>0</v>
      </c>
      <c r="S46" s="118" t="str">
        <f t="shared" si="14"/>
        <v>X</v>
      </c>
      <c r="T46" s="271"/>
      <c r="U46" s="271"/>
      <c r="V46" s="271"/>
      <c r="W46" s="100"/>
      <c r="X46" s="102"/>
      <c r="Y46" s="100"/>
      <c r="Z46" s="29">
        <f t="shared" si="15"/>
        <v>0</v>
      </c>
      <c r="AA46" s="29">
        <f t="shared" si="3"/>
        <v>0</v>
      </c>
      <c r="AB46" s="110" t="str">
        <f t="shared" si="4"/>
        <v>OK</v>
      </c>
      <c r="AD46" s="110"/>
      <c r="AE46" s="29">
        <f t="shared" si="5"/>
        <v>0</v>
      </c>
      <c r="AF46" s="29">
        <f t="shared" si="6"/>
        <v>0</v>
      </c>
      <c r="AG46" s="110" t="str">
        <f t="shared" si="7"/>
        <v>OK</v>
      </c>
      <c r="AI46" s="110" t="str">
        <f t="shared" si="8"/>
        <v/>
      </c>
      <c r="AK46" s="109" t="str">
        <f t="shared" si="17"/>
        <v/>
      </c>
      <c r="AL46" s="118" t="str">
        <f t="shared" si="16"/>
        <v/>
      </c>
      <c r="AN46" s="110" t="str">
        <f t="array" ref="AN46">IF(D46="","",INDEX(구분표!$I$2:$I$311, MATCH(1,(구분표!$E$2:$E$311='2추특출'!C46)*(구분표!$F$2:$F$311='2추특출'!D46)*(구분표!$G$2:$G$311='2추특출'!B46),0)))</f>
        <v/>
      </c>
      <c r="AP46" s="110"/>
    </row>
    <row r="47" spans="1:42" s="108" customFormat="1" ht="60" customHeight="1">
      <c r="A47" s="188">
        <f>COUNTA($C$8:C47)-COUNTBLANK($C$8:C47)</f>
        <v>1</v>
      </c>
      <c r="B47" s="239"/>
      <c r="C47" s="109" t="str">
        <f>IF(D47="","",VLOOKUP(D47,구분표!$A$3:$C$215,3,))</f>
        <v/>
      </c>
      <c r="D47" s="292"/>
      <c r="E47" s="304"/>
      <c r="F47" s="304"/>
      <c r="G47" s="305"/>
      <c r="H47" s="304"/>
      <c r="I47" s="306"/>
      <c r="J47" s="307"/>
      <c r="K47" s="307"/>
      <c r="L47" s="236">
        <f t="shared" si="11"/>
        <v>0</v>
      </c>
      <c r="M47" s="29"/>
      <c r="N47" s="31"/>
      <c r="O47" s="35">
        <f t="shared" si="12"/>
        <v>0</v>
      </c>
      <c r="P47" s="254"/>
      <c r="Q47" s="123"/>
      <c r="R47" s="253">
        <f t="shared" si="13"/>
        <v>0</v>
      </c>
      <c r="S47" s="118" t="str">
        <f t="shared" si="14"/>
        <v>X</v>
      </c>
      <c r="T47" s="271"/>
      <c r="U47" s="271"/>
      <c r="V47" s="271"/>
      <c r="W47" s="100"/>
      <c r="X47" s="102"/>
      <c r="Y47" s="100"/>
      <c r="Z47" s="29">
        <f t="shared" si="15"/>
        <v>0</v>
      </c>
      <c r="AA47" s="29">
        <f t="shared" si="3"/>
        <v>0</v>
      </c>
      <c r="AB47" s="110" t="str">
        <f t="shared" si="4"/>
        <v>OK</v>
      </c>
      <c r="AD47" s="110"/>
      <c r="AE47" s="29">
        <f t="shared" si="5"/>
        <v>0</v>
      </c>
      <c r="AF47" s="29">
        <f t="shared" si="6"/>
        <v>0</v>
      </c>
      <c r="AG47" s="110" t="str">
        <f t="shared" si="7"/>
        <v>OK</v>
      </c>
      <c r="AI47" s="110" t="str">
        <f t="shared" si="8"/>
        <v/>
      </c>
      <c r="AK47" s="109" t="str">
        <f t="shared" si="17"/>
        <v/>
      </c>
      <c r="AL47" s="118" t="str">
        <f t="shared" si="16"/>
        <v/>
      </c>
      <c r="AN47" s="110" t="str">
        <f t="array" ref="AN47">IF(D47="","",INDEX(구분표!$I$2:$I$311, MATCH(1,(구분표!$E$2:$E$311='2추특출'!C47)*(구분표!$F$2:$F$311='2추특출'!D47)*(구분표!$G$2:$G$311='2추특출'!B47),0)))</f>
        <v/>
      </c>
      <c r="AP47" s="110"/>
    </row>
    <row r="48" spans="1:42" s="108" customFormat="1" ht="60" customHeight="1">
      <c r="A48" s="188">
        <f>COUNTA($C$8:C48)-COUNTBLANK($C$8:C48)</f>
        <v>1</v>
      </c>
      <c r="B48" s="239"/>
      <c r="C48" s="109" t="str">
        <f>IF(D48="","",VLOOKUP(D48,구분표!$A$3:$C$215,3,))</f>
        <v/>
      </c>
      <c r="D48" s="292"/>
      <c r="E48" s="304"/>
      <c r="F48" s="304"/>
      <c r="G48" s="305"/>
      <c r="H48" s="304"/>
      <c r="I48" s="306"/>
      <c r="J48" s="307"/>
      <c r="K48" s="307"/>
      <c r="L48" s="236">
        <f t="shared" si="11"/>
        <v>0</v>
      </c>
      <c r="M48" s="29"/>
      <c r="N48" s="31"/>
      <c r="O48" s="35">
        <f t="shared" si="12"/>
        <v>0</v>
      </c>
      <c r="P48" s="254"/>
      <c r="Q48" s="123"/>
      <c r="R48" s="253">
        <f t="shared" si="13"/>
        <v>0</v>
      </c>
      <c r="S48" s="118" t="str">
        <f>IF(AND((O48=0),(R48&gt;0)),"O",IF(AND((M48&lt;0),(O48-R48&lt;0)),"O","X"))</f>
        <v>X</v>
      </c>
      <c r="T48" s="271"/>
      <c r="U48" s="270"/>
      <c r="V48" s="271"/>
      <c r="W48" s="100"/>
      <c r="X48" s="102"/>
      <c r="Y48" s="100"/>
      <c r="Z48" s="29">
        <f t="shared" si="15"/>
        <v>0</v>
      </c>
      <c r="AA48" s="29">
        <f t="shared" si="3"/>
        <v>0</v>
      </c>
      <c r="AB48" s="110" t="str">
        <f t="shared" si="4"/>
        <v>OK</v>
      </c>
      <c r="AD48" s="110"/>
      <c r="AE48" s="29">
        <f t="shared" si="5"/>
        <v>0</v>
      </c>
      <c r="AF48" s="29">
        <f t="shared" si="6"/>
        <v>0</v>
      </c>
      <c r="AG48" s="110" t="str">
        <f t="shared" si="7"/>
        <v>OK</v>
      </c>
      <c r="AI48" s="110" t="str">
        <f t="shared" si="8"/>
        <v/>
      </c>
      <c r="AK48" s="109" t="str">
        <f t="shared" si="17"/>
        <v/>
      </c>
      <c r="AL48" s="118" t="str">
        <f t="shared" si="16"/>
        <v/>
      </c>
      <c r="AN48" s="110" t="str">
        <f t="array" ref="AN48">IF(D48="","",INDEX(구분표!$I$2:$I$311, MATCH(1,(구분표!$E$2:$E$311='2추특출'!C48)*(구분표!$F$2:$F$311='2추특출'!D48)*(구분표!$G$2:$G$311='2추특출'!B48),0)))</f>
        <v/>
      </c>
      <c r="AP48" s="110"/>
    </row>
    <row r="49" spans="1:42" s="108" customFormat="1" ht="60" customHeight="1">
      <c r="A49" s="188">
        <f>COUNTA($C$8:C49)-COUNTBLANK($C$8:C49)</f>
        <v>1</v>
      </c>
      <c r="B49" s="239"/>
      <c r="C49" s="109" t="str">
        <f>IF(D49="","",VLOOKUP(D49,구분표!$A$3:$C$215,3,))</f>
        <v/>
      </c>
      <c r="D49" s="292"/>
      <c r="E49" s="304"/>
      <c r="F49" s="304"/>
      <c r="G49" s="305"/>
      <c r="H49" s="304"/>
      <c r="I49" s="306"/>
      <c r="J49" s="307"/>
      <c r="K49" s="307"/>
      <c r="L49" s="236">
        <f t="shared" si="11"/>
        <v>0</v>
      </c>
      <c r="M49" s="29"/>
      <c r="N49" s="31"/>
      <c r="O49" s="35">
        <f t="shared" si="12"/>
        <v>0</v>
      </c>
      <c r="P49" s="254"/>
      <c r="Q49" s="123"/>
      <c r="R49" s="253">
        <f t="shared" si="13"/>
        <v>0</v>
      </c>
      <c r="S49" s="118" t="str">
        <f t="shared" si="14"/>
        <v>X</v>
      </c>
      <c r="T49" s="271"/>
      <c r="U49" s="270"/>
      <c r="V49" s="271"/>
      <c r="W49" s="100"/>
      <c r="X49" s="102"/>
      <c r="Y49" s="100"/>
      <c r="Z49" s="29">
        <f t="shared" si="15"/>
        <v>0</v>
      </c>
      <c r="AA49" s="29">
        <f t="shared" si="3"/>
        <v>0</v>
      </c>
      <c r="AB49" s="110" t="str">
        <f t="shared" si="4"/>
        <v>OK</v>
      </c>
      <c r="AD49" s="110"/>
      <c r="AE49" s="29">
        <f t="shared" si="5"/>
        <v>0</v>
      </c>
      <c r="AF49" s="29">
        <f t="shared" si="6"/>
        <v>0</v>
      </c>
      <c r="AG49" s="110" t="str">
        <f t="shared" si="7"/>
        <v>OK</v>
      </c>
      <c r="AI49" s="110" t="str">
        <f t="shared" si="8"/>
        <v/>
      </c>
      <c r="AK49" s="109" t="str">
        <f t="shared" si="17"/>
        <v/>
      </c>
      <c r="AL49" s="118" t="str">
        <f t="shared" si="16"/>
        <v/>
      </c>
      <c r="AN49" s="110" t="str">
        <f t="array" ref="AN49">IF(D49="","",INDEX(구분표!$I$2:$I$311, MATCH(1,(구분표!$E$2:$E$311='2추특출'!C49)*(구분표!$F$2:$F$311='2추특출'!D49)*(구분표!$G$2:$G$311='2추특출'!B49),0)))</f>
        <v/>
      </c>
      <c r="AP49" s="110"/>
    </row>
    <row r="50" spans="1:42" s="108" customFormat="1" ht="60" customHeight="1">
      <c r="A50" s="188">
        <f>COUNTA($C$8:C50)-COUNTBLANK($C$8:C50)</f>
        <v>1</v>
      </c>
      <c r="B50" s="239"/>
      <c r="C50" s="109" t="str">
        <f>IF(D50="","",VLOOKUP(D50,구분표!$A$3:$C$215,3,))</f>
        <v/>
      </c>
      <c r="D50" s="292"/>
      <c r="E50" s="304"/>
      <c r="F50" s="304"/>
      <c r="G50" s="305"/>
      <c r="H50" s="304"/>
      <c r="I50" s="306"/>
      <c r="J50" s="307"/>
      <c r="K50" s="307"/>
      <c r="L50" s="236">
        <f t="shared" si="11"/>
        <v>0</v>
      </c>
      <c r="M50" s="29"/>
      <c r="N50" s="31"/>
      <c r="O50" s="35">
        <f t="shared" si="12"/>
        <v>0</v>
      </c>
      <c r="P50" s="254"/>
      <c r="Q50" s="123"/>
      <c r="R50" s="253">
        <f t="shared" si="13"/>
        <v>0</v>
      </c>
      <c r="S50" s="118" t="str">
        <f t="shared" si="14"/>
        <v>X</v>
      </c>
      <c r="T50" s="271"/>
      <c r="U50" s="271"/>
      <c r="V50" s="271"/>
      <c r="W50" s="100"/>
      <c r="X50" s="102"/>
      <c r="Y50" s="100"/>
      <c r="Z50" s="29">
        <f t="shared" si="15"/>
        <v>0</v>
      </c>
      <c r="AA50" s="29">
        <f t="shared" si="3"/>
        <v>0</v>
      </c>
      <c r="AB50" s="110" t="str">
        <f t="shared" si="4"/>
        <v>OK</v>
      </c>
      <c r="AD50" s="110"/>
      <c r="AE50" s="29">
        <f t="shared" si="5"/>
        <v>0</v>
      </c>
      <c r="AF50" s="29">
        <f t="shared" si="6"/>
        <v>0</v>
      </c>
      <c r="AG50" s="110" t="str">
        <f t="shared" si="7"/>
        <v>OK</v>
      </c>
      <c r="AI50" s="110" t="str">
        <f t="shared" si="8"/>
        <v/>
      </c>
      <c r="AK50" s="109" t="str">
        <f t="shared" si="17"/>
        <v/>
      </c>
      <c r="AL50" s="118" t="str">
        <f t="shared" si="16"/>
        <v/>
      </c>
      <c r="AN50" s="110" t="str">
        <f t="array" ref="AN50">IF(D50="","",INDEX(구분표!$I$2:$I$311, MATCH(1,(구분표!$E$2:$E$311='2추특출'!C50)*(구분표!$F$2:$F$311='2추특출'!D50)*(구분표!$G$2:$G$311='2추특출'!B50),0)))</f>
        <v/>
      </c>
      <c r="AP50" s="110"/>
    </row>
    <row r="51" spans="1:42" s="108" customFormat="1" ht="60" customHeight="1">
      <c r="A51" s="188">
        <f>COUNTA($C$8:C51)-COUNTBLANK($C$8:C51)</f>
        <v>1</v>
      </c>
      <c r="B51" s="239"/>
      <c r="C51" s="109" t="str">
        <f>IF(D51="","",VLOOKUP(D51,구분표!$A$3:$C$215,3,))</f>
        <v/>
      </c>
      <c r="D51" s="292"/>
      <c r="E51" s="304"/>
      <c r="F51" s="304"/>
      <c r="G51" s="305"/>
      <c r="H51" s="304"/>
      <c r="I51" s="306"/>
      <c r="J51" s="307"/>
      <c r="K51" s="307"/>
      <c r="L51" s="236">
        <f t="shared" si="11"/>
        <v>0</v>
      </c>
      <c r="M51" s="29"/>
      <c r="N51" s="31"/>
      <c r="O51" s="35">
        <f t="shared" si="12"/>
        <v>0</v>
      </c>
      <c r="P51" s="254"/>
      <c r="Q51" s="123"/>
      <c r="R51" s="253">
        <f t="shared" si="13"/>
        <v>0</v>
      </c>
      <c r="S51" s="118" t="str">
        <f t="shared" si="14"/>
        <v>X</v>
      </c>
      <c r="T51" s="271"/>
      <c r="U51" s="271"/>
      <c r="V51" s="271"/>
      <c r="W51" s="100"/>
      <c r="X51" s="102"/>
      <c r="Y51" s="100"/>
      <c r="Z51" s="29">
        <f t="shared" si="15"/>
        <v>0</v>
      </c>
      <c r="AA51" s="29">
        <f t="shared" si="3"/>
        <v>0</v>
      </c>
      <c r="AB51" s="110" t="str">
        <f t="shared" si="4"/>
        <v>OK</v>
      </c>
      <c r="AD51" s="110"/>
      <c r="AE51" s="29">
        <f t="shared" si="5"/>
        <v>0</v>
      </c>
      <c r="AF51" s="29">
        <f t="shared" si="6"/>
        <v>0</v>
      </c>
      <c r="AG51" s="110" t="str">
        <f t="shared" si="7"/>
        <v>OK</v>
      </c>
      <c r="AI51" s="110" t="str">
        <f t="shared" si="8"/>
        <v/>
      </c>
      <c r="AK51" s="109" t="str">
        <f t="shared" si="17"/>
        <v/>
      </c>
      <c r="AL51" s="118" t="str">
        <f t="shared" si="16"/>
        <v/>
      </c>
      <c r="AN51" s="110" t="str">
        <f t="array" ref="AN51">IF(D51="","",INDEX(구분표!$I$2:$I$311, MATCH(1,(구분표!$E$2:$E$311='2추특출'!C51)*(구분표!$F$2:$F$311='2추특출'!D51)*(구분표!$G$2:$G$311='2추특출'!B51),0)))</f>
        <v/>
      </c>
      <c r="AP51" s="110"/>
    </row>
    <row r="52" spans="1:42" s="108" customFormat="1" ht="60" customHeight="1">
      <c r="A52" s="188">
        <f>COUNTA($C$8:C52)-COUNTBLANK($C$8:C52)</f>
        <v>1</v>
      </c>
      <c r="B52" s="239"/>
      <c r="C52" s="109" t="str">
        <f>IF(D52="","",VLOOKUP(D52,구분표!$A$3:$C$215,3,))</f>
        <v/>
      </c>
      <c r="D52" s="292"/>
      <c r="E52" s="304"/>
      <c r="F52" s="304"/>
      <c r="G52" s="305"/>
      <c r="H52" s="304"/>
      <c r="I52" s="306"/>
      <c r="J52" s="307"/>
      <c r="K52" s="307"/>
      <c r="L52" s="236">
        <f t="shared" si="11"/>
        <v>0</v>
      </c>
      <c r="M52" s="29"/>
      <c r="N52" s="31"/>
      <c r="O52" s="35">
        <f t="shared" si="12"/>
        <v>0</v>
      </c>
      <c r="P52" s="254"/>
      <c r="Q52" s="123"/>
      <c r="R52" s="253">
        <f t="shared" si="13"/>
        <v>0</v>
      </c>
      <c r="S52" s="118" t="str">
        <f t="shared" si="14"/>
        <v>X</v>
      </c>
      <c r="T52" s="271"/>
      <c r="U52" s="271"/>
      <c r="V52" s="271"/>
      <c r="W52" s="100"/>
      <c r="X52" s="102"/>
      <c r="Y52" s="100"/>
      <c r="Z52" s="29">
        <f t="shared" si="15"/>
        <v>0</v>
      </c>
      <c r="AA52" s="29">
        <f t="shared" si="3"/>
        <v>0</v>
      </c>
      <c r="AB52" s="110" t="str">
        <f t="shared" si="4"/>
        <v>OK</v>
      </c>
      <c r="AD52" s="110"/>
      <c r="AE52" s="29">
        <f t="shared" si="5"/>
        <v>0</v>
      </c>
      <c r="AF52" s="29">
        <f t="shared" si="6"/>
        <v>0</v>
      </c>
      <c r="AG52" s="110" t="str">
        <f t="shared" si="7"/>
        <v>OK</v>
      </c>
      <c r="AI52" s="110" t="str">
        <f t="shared" si="8"/>
        <v/>
      </c>
      <c r="AK52" s="109" t="str">
        <f t="shared" si="17"/>
        <v/>
      </c>
      <c r="AL52" s="118" t="str">
        <f t="shared" si="16"/>
        <v/>
      </c>
      <c r="AN52" s="110" t="str">
        <f t="array" ref="AN52">IF(D52="","",INDEX(구분표!$I$2:$I$311, MATCH(1,(구분표!$E$2:$E$311='2추특출'!C52)*(구분표!$F$2:$F$311='2추특출'!D52)*(구분표!$G$2:$G$311='2추특출'!B52),0)))</f>
        <v/>
      </c>
      <c r="AP52" s="110"/>
    </row>
    <row r="53" spans="1:42" s="108" customFormat="1" ht="60" customHeight="1">
      <c r="A53" s="188">
        <f>COUNTA($C$8:C53)-COUNTBLANK($C$8:C53)</f>
        <v>1</v>
      </c>
      <c r="B53" s="239"/>
      <c r="C53" s="109" t="str">
        <f>IF(D53="","",VLOOKUP(D53,구분표!$A$3:$C$215,3,))</f>
        <v/>
      </c>
      <c r="D53" s="292"/>
      <c r="E53" s="304"/>
      <c r="F53" s="304"/>
      <c r="G53" s="305"/>
      <c r="H53" s="304"/>
      <c r="I53" s="306"/>
      <c r="J53" s="307"/>
      <c r="K53" s="307"/>
      <c r="L53" s="236">
        <f t="shared" si="11"/>
        <v>0</v>
      </c>
      <c r="M53" s="29"/>
      <c r="N53" s="31"/>
      <c r="O53" s="35">
        <f t="shared" si="12"/>
        <v>0</v>
      </c>
      <c r="P53" s="254"/>
      <c r="Q53" s="123"/>
      <c r="R53" s="253">
        <f t="shared" si="13"/>
        <v>0</v>
      </c>
      <c r="S53" s="118" t="str">
        <f t="shared" si="14"/>
        <v>X</v>
      </c>
      <c r="T53" s="271"/>
      <c r="U53" s="270"/>
      <c r="V53" s="271"/>
      <c r="W53" s="100"/>
      <c r="X53" s="102"/>
      <c r="Y53" s="100"/>
      <c r="Z53" s="29">
        <f t="shared" si="15"/>
        <v>0</v>
      </c>
      <c r="AA53" s="29">
        <f t="shared" si="3"/>
        <v>0</v>
      </c>
      <c r="AB53" s="110" t="str">
        <f t="shared" si="4"/>
        <v>OK</v>
      </c>
      <c r="AD53" s="110"/>
      <c r="AE53" s="29">
        <f t="shared" si="5"/>
        <v>0</v>
      </c>
      <c r="AF53" s="29">
        <f t="shared" si="6"/>
        <v>0</v>
      </c>
      <c r="AG53" s="110" t="str">
        <f t="shared" si="7"/>
        <v>OK</v>
      </c>
      <c r="AI53" s="110" t="str">
        <f t="shared" si="8"/>
        <v/>
      </c>
      <c r="AK53" s="109" t="str">
        <f t="shared" si="17"/>
        <v/>
      </c>
      <c r="AL53" s="118" t="str">
        <f t="shared" si="16"/>
        <v/>
      </c>
      <c r="AN53" s="110" t="str">
        <f t="array" ref="AN53">IF(D53="","",INDEX(구분표!$I$2:$I$311, MATCH(1,(구분표!$E$2:$E$311='2추특출'!C53)*(구분표!$F$2:$F$311='2추특출'!D53)*(구분표!$G$2:$G$311='2추특출'!B53),0)))</f>
        <v/>
      </c>
      <c r="AP53" s="110"/>
    </row>
    <row r="54" spans="1:42" s="108" customFormat="1" ht="60" customHeight="1">
      <c r="A54" s="188">
        <f>COUNTA($C$8:C54)-COUNTBLANK($C$8:C54)</f>
        <v>1</v>
      </c>
      <c r="B54" s="239"/>
      <c r="C54" s="109" t="str">
        <f>IF(D54="","",VLOOKUP(D54,구분표!$A$3:$C$215,3,))</f>
        <v/>
      </c>
      <c r="D54" s="292"/>
      <c r="E54" s="304"/>
      <c r="F54" s="304"/>
      <c r="G54" s="305"/>
      <c r="H54" s="304"/>
      <c r="I54" s="306"/>
      <c r="J54" s="307"/>
      <c r="K54" s="307"/>
      <c r="L54" s="236">
        <f t="shared" si="11"/>
        <v>0</v>
      </c>
      <c r="M54" s="29"/>
      <c r="N54" s="31"/>
      <c r="O54" s="35">
        <f t="shared" si="12"/>
        <v>0</v>
      </c>
      <c r="P54" s="254"/>
      <c r="Q54" s="123"/>
      <c r="R54" s="253">
        <f t="shared" si="13"/>
        <v>0</v>
      </c>
      <c r="S54" s="118" t="str">
        <f t="shared" si="14"/>
        <v>X</v>
      </c>
      <c r="T54" s="271"/>
      <c r="U54" s="270"/>
      <c r="V54" s="271"/>
      <c r="W54" s="100"/>
      <c r="X54" s="102"/>
      <c r="Y54" s="100"/>
      <c r="Z54" s="29">
        <f t="shared" si="15"/>
        <v>0</v>
      </c>
      <c r="AA54" s="29">
        <f t="shared" si="3"/>
        <v>0</v>
      </c>
      <c r="AB54" s="110" t="str">
        <f t="shared" si="4"/>
        <v>OK</v>
      </c>
      <c r="AD54" s="110"/>
      <c r="AE54" s="29">
        <f t="shared" si="5"/>
        <v>0</v>
      </c>
      <c r="AF54" s="29">
        <f t="shared" si="6"/>
        <v>0</v>
      </c>
      <c r="AG54" s="110" t="str">
        <f t="shared" si="7"/>
        <v>OK</v>
      </c>
      <c r="AI54" s="110" t="str">
        <f t="shared" si="8"/>
        <v/>
      </c>
      <c r="AK54" s="109" t="str">
        <f t="shared" si="17"/>
        <v/>
      </c>
      <c r="AL54" s="118" t="str">
        <f t="shared" si="16"/>
        <v/>
      </c>
      <c r="AN54" s="110" t="str">
        <f t="array" ref="AN54">IF(D54="","",INDEX(구분표!$I$2:$I$311, MATCH(1,(구분표!$E$2:$E$311='2추특출'!C54)*(구분표!$F$2:$F$311='2추특출'!D54)*(구분표!$G$2:$G$311='2추특출'!B54),0)))</f>
        <v/>
      </c>
      <c r="AP54" s="110"/>
    </row>
    <row r="55" spans="1:42" s="108" customFormat="1" ht="60" customHeight="1">
      <c r="A55" s="188">
        <f>COUNTA($C$8:C55)-COUNTBLANK($C$8:C55)</f>
        <v>1</v>
      </c>
      <c r="B55" s="239"/>
      <c r="C55" s="109" t="str">
        <f>IF(D55="","",VLOOKUP(D55,구분표!$A$3:$C$215,3,))</f>
        <v/>
      </c>
      <c r="D55" s="292"/>
      <c r="E55" s="304"/>
      <c r="F55" s="304"/>
      <c r="G55" s="305"/>
      <c r="H55" s="304"/>
      <c r="I55" s="306"/>
      <c r="J55" s="307"/>
      <c r="K55" s="307"/>
      <c r="L55" s="236">
        <f t="shared" si="11"/>
        <v>0</v>
      </c>
      <c r="M55" s="29"/>
      <c r="N55" s="31"/>
      <c r="O55" s="35">
        <f t="shared" si="12"/>
        <v>0</v>
      </c>
      <c r="P55" s="254"/>
      <c r="Q55" s="123"/>
      <c r="R55" s="253">
        <f t="shared" si="13"/>
        <v>0</v>
      </c>
      <c r="S55" s="118" t="str">
        <f>IF(AND((O55=0),(R55&gt;0)),"O",IF(AND((M55&lt;0),(O55-R55&lt;0)),"O","X"))</f>
        <v>X</v>
      </c>
      <c r="T55" s="271"/>
      <c r="U55" s="271"/>
      <c r="V55" s="271"/>
      <c r="W55" s="100"/>
      <c r="X55" s="102"/>
      <c r="Y55" s="100"/>
      <c r="Z55" s="29">
        <f t="shared" si="15"/>
        <v>0</v>
      </c>
      <c r="AA55" s="29">
        <f t="shared" si="3"/>
        <v>0</v>
      </c>
      <c r="AB55" s="110" t="str">
        <f t="shared" si="4"/>
        <v>OK</v>
      </c>
      <c r="AD55" s="110"/>
      <c r="AE55" s="29">
        <f t="shared" si="5"/>
        <v>0</v>
      </c>
      <c r="AF55" s="29">
        <f t="shared" si="6"/>
        <v>0</v>
      </c>
      <c r="AG55" s="110" t="str">
        <f t="shared" si="7"/>
        <v>OK</v>
      </c>
      <c r="AI55" s="110" t="str">
        <f t="shared" si="8"/>
        <v/>
      </c>
      <c r="AK55" s="109" t="str">
        <f t="shared" si="17"/>
        <v/>
      </c>
      <c r="AL55" s="118" t="str">
        <f t="shared" si="16"/>
        <v/>
      </c>
      <c r="AN55" s="110" t="str">
        <f t="array" ref="AN55">IF(D55="","",INDEX(구분표!$I$2:$I$311, MATCH(1,(구분표!$E$2:$E$311='2추특출'!C55)*(구분표!$F$2:$F$311='2추특출'!D55)*(구분표!$G$2:$G$311='2추특출'!B55),0)))</f>
        <v/>
      </c>
      <c r="AP55" s="110"/>
    </row>
    <row r="56" spans="1:42" s="108" customFormat="1" ht="60" customHeight="1">
      <c r="A56" s="188">
        <f>COUNTA($C$8:C56)-COUNTBLANK($C$8:C56)</f>
        <v>1</v>
      </c>
      <c r="B56" s="239"/>
      <c r="C56" s="109" t="str">
        <f>IF(D56="","",VLOOKUP(D56,구분표!$A$3:$C$215,3,))</f>
        <v/>
      </c>
      <c r="D56" s="292"/>
      <c r="E56" s="304"/>
      <c r="F56" s="304"/>
      <c r="G56" s="305"/>
      <c r="H56" s="304"/>
      <c r="I56" s="306"/>
      <c r="J56" s="307"/>
      <c r="K56" s="307"/>
      <c r="L56" s="236">
        <f t="shared" si="11"/>
        <v>0</v>
      </c>
      <c r="M56" s="29"/>
      <c r="N56" s="31"/>
      <c r="O56" s="35">
        <f t="shared" si="12"/>
        <v>0</v>
      </c>
      <c r="P56" s="254"/>
      <c r="Q56" s="123"/>
      <c r="R56" s="253">
        <f t="shared" si="13"/>
        <v>0</v>
      </c>
      <c r="S56" s="118" t="str">
        <f t="shared" si="14"/>
        <v>X</v>
      </c>
      <c r="T56" s="271"/>
      <c r="U56" s="271"/>
      <c r="V56" s="271"/>
      <c r="W56" s="100"/>
      <c r="X56" s="102"/>
      <c r="Y56" s="100"/>
      <c r="Z56" s="29">
        <f t="shared" si="15"/>
        <v>0</v>
      </c>
      <c r="AA56" s="29">
        <f t="shared" si="3"/>
        <v>0</v>
      </c>
      <c r="AB56" s="110" t="str">
        <f t="shared" si="4"/>
        <v>OK</v>
      </c>
      <c r="AD56" s="110"/>
      <c r="AE56" s="29">
        <f t="shared" si="5"/>
        <v>0</v>
      </c>
      <c r="AF56" s="29">
        <f t="shared" si="6"/>
        <v>0</v>
      </c>
      <c r="AG56" s="110" t="str">
        <f t="shared" si="7"/>
        <v>OK</v>
      </c>
      <c r="AI56" s="110" t="str">
        <f t="shared" si="8"/>
        <v/>
      </c>
      <c r="AK56" s="109" t="str">
        <f t="shared" si="17"/>
        <v/>
      </c>
      <c r="AL56" s="118" t="str">
        <f t="shared" si="16"/>
        <v/>
      </c>
      <c r="AN56" s="110" t="str">
        <f t="array" ref="AN56">IF(D56="","",INDEX(구분표!$I$2:$I$311, MATCH(1,(구분표!$E$2:$E$311='2추특출'!C56)*(구분표!$F$2:$F$311='2추특출'!D56)*(구분표!$G$2:$G$311='2추특출'!B56),0)))</f>
        <v/>
      </c>
      <c r="AP56" s="110"/>
    </row>
    <row r="57" spans="1:42" s="108" customFormat="1" ht="60" customHeight="1">
      <c r="A57" s="188">
        <f>COUNTA($C$8:C57)-COUNTBLANK($C$8:C57)</f>
        <v>1</v>
      </c>
      <c r="B57" s="239"/>
      <c r="C57" s="109" t="str">
        <f>IF(D57="","",VLOOKUP(D57,구분표!$A$3:$C$215,3,))</f>
        <v/>
      </c>
      <c r="D57" s="292"/>
      <c r="E57" s="304"/>
      <c r="F57" s="304"/>
      <c r="G57" s="305"/>
      <c r="H57" s="304"/>
      <c r="I57" s="306"/>
      <c r="J57" s="307"/>
      <c r="K57" s="307"/>
      <c r="L57" s="236">
        <f t="shared" si="11"/>
        <v>0</v>
      </c>
      <c r="M57" s="29"/>
      <c r="N57" s="31"/>
      <c r="O57" s="35">
        <f t="shared" si="12"/>
        <v>0</v>
      </c>
      <c r="P57" s="254"/>
      <c r="Q57" s="123"/>
      <c r="R57" s="253">
        <f t="shared" si="13"/>
        <v>0</v>
      </c>
      <c r="S57" s="118" t="str">
        <f t="shared" si="14"/>
        <v>X</v>
      </c>
      <c r="T57" s="271"/>
      <c r="U57" s="271"/>
      <c r="V57" s="271"/>
      <c r="W57" s="100"/>
      <c r="X57" s="102"/>
      <c r="Y57" s="100"/>
      <c r="Z57" s="29">
        <f t="shared" si="15"/>
        <v>0</v>
      </c>
      <c r="AA57" s="29">
        <f t="shared" si="3"/>
        <v>0</v>
      </c>
      <c r="AB57" s="110" t="str">
        <f t="shared" si="4"/>
        <v>OK</v>
      </c>
      <c r="AD57" s="110"/>
      <c r="AE57" s="29">
        <f t="shared" si="5"/>
        <v>0</v>
      </c>
      <c r="AF57" s="29">
        <f t="shared" si="6"/>
        <v>0</v>
      </c>
      <c r="AG57" s="110" t="str">
        <f t="shared" si="7"/>
        <v>OK</v>
      </c>
      <c r="AI57" s="110" t="str">
        <f t="shared" si="8"/>
        <v/>
      </c>
      <c r="AK57" s="109" t="str">
        <f t="shared" si="17"/>
        <v/>
      </c>
      <c r="AL57" s="118" t="str">
        <f t="shared" si="16"/>
        <v/>
      </c>
      <c r="AN57" s="110" t="str">
        <f t="array" ref="AN57">IF(D57="","",INDEX(구분표!$I$2:$I$311, MATCH(1,(구분표!$E$2:$E$311='2추특출'!C57)*(구분표!$F$2:$F$311='2추특출'!D57)*(구분표!$G$2:$G$311='2추특출'!B57),0)))</f>
        <v/>
      </c>
      <c r="AP57" s="110"/>
    </row>
    <row r="58" spans="1:42" s="108" customFormat="1" ht="60" customHeight="1">
      <c r="A58" s="188">
        <f>COUNTA($C$8:C58)-COUNTBLANK($C$8:C58)</f>
        <v>1</v>
      </c>
      <c r="B58" s="239"/>
      <c r="C58" s="109" t="str">
        <f>IF(D58="","",VLOOKUP(D58,구분표!$A$3:$C$215,3,))</f>
        <v/>
      </c>
      <c r="D58" s="292"/>
      <c r="E58" s="304"/>
      <c r="F58" s="304"/>
      <c r="G58" s="305"/>
      <c r="H58" s="304"/>
      <c r="I58" s="306"/>
      <c r="J58" s="307"/>
      <c r="K58" s="307"/>
      <c r="L58" s="236">
        <f t="shared" si="11"/>
        <v>0</v>
      </c>
      <c r="M58" s="29"/>
      <c r="N58" s="31"/>
      <c r="O58" s="35">
        <f t="shared" si="12"/>
        <v>0</v>
      </c>
      <c r="P58" s="254"/>
      <c r="Q58" s="123"/>
      <c r="R58" s="253">
        <f t="shared" si="13"/>
        <v>0</v>
      </c>
      <c r="S58" s="118" t="str">
        <f t="shared" si="14"/>
        <v>X</v>
      </c>
      <c r="T58" s="271"/>
      <c r="U58" s="270"/>
      <c r="V58" s="271"/>
      <c r="W58" s="100"/>
      <c r="X58" s="102"/>
      <c r="Y58" s="100"/>
      <c r="Z58" s="29">
        <f t="shared" si="15"/>
        <v>0</v>
      </c>
      <c r="AA58" s="29">
        <f t="shared" si="3"/>
        <v>0</v>
      </c>
      <c r="AB58" s="110" t="str">
        <f t="shared" si="4"/>
        <v>OK</v>
      </c>
      <c r="AD58" s="110"/>
      <c r="AE58" s="29">
        <f t="shared" si="5"/>
        <v>0</v>
      </c>
      <c r="AF58" s="29">
        <f t="shared" si="6"/>
        <v>0</v>
      </c>
      <c r="AG58" s="110" t="str">
        <f t="shared" si="7"/>
        <v>OK</v>
      </c>
      <c r="AI58" s="110" t="str">
        <f t="shared" si="8"/>
        <v/>
      </c>
      <c r="AK58" s="109" t="str">
        <f t="shared" si="17"/>
        <v/>
      </c>
      <c r="AL58" s="118" t="str">
        <f t="shared" si="16"/>
        <v/>
      </c>
      <c r="AN58" s="110" t="str">
        <f t="array" ref="AN58">IF(D58="","",INDEX(구분표!$I$2:$I$311, MATCH(1,(구분표!$E$2:$E$311='2추특출'!C58)*(구분표!$F$2:$F$311='2추특출'!D58)*(구분표!$G$2:$G$311='2추특출'!B58),0)))</f>
        <v/>
      </c>
      <c r="AP58" s="110"/>
    </row>
    <row r="59" spans="1:42" s="108" customFormat="1" ht="60" customHeight="1">
      <c r="A59" s="188">
        <f>COUNTA($C$8:C59)-COUNTBLANK($C$8:C59)</f>
        <v>1</v>
      </c>
      <c r="B59" s="239"/>
      <c r="C59" s="109" t="str">
        <f>IF(D59="","",VLOOKUP(D59,구분표!$A$3:$C$215,3,))</f>
        <v/>
      </c>
      <c r="D59" s="292"/>
      <c r="E59" s="304"/>
      <c r="F59" s="304"/>
      <c r="G59" s="305"/>
      <c r="H59" s="304"/>
      <c r="I59" s="306"/>
      <c r="J59" s="307"/>
      <c r="K59" s="307"/>
      <c r="L59" s="236">
        <f t="shared" si="11"/>
        <v>0</v>
      </c>
      <c r="M59" s="29"/>
      <c r="N59" s="31"/>
      <c r="O59" s="35">
        <f>J59+M59+N59</f>
        <v>0</v>
      </c>
      <c r="P59" s="254"/>
      <c r="Q59" s="123"/>
      <c r="R59" s="253">
        <f t="shared" si="13"/>
        <v>0</v>
      </c>
      <c r="S59" s="118" t="str">
        <f t="shared" si="14"/>
        <v>X</v>
      </c>
      <c r="T59" s="271"/>
      <c r="U59" s="270"/>
      <c r="V59" s="271"/>
      <c r="W59" s="100"/>
      <c r="X59" s="102"/>
      <c r="Y59" s="100"/>
      <c r="Z59" s="29">
        <f t="shared" si="15"/>
        <v>0</v>
      </c>
      <c r="AA59" s="29">
        <f t="shared" si="3"/>
        <v>0</v>
      </c>
      <c r="AB59" s="110" t="str">
        <f t="shared" si="4"/>
        <v>OK</v>
      </c>
      <c r="AD59" s="110"/>
      <c r="AE59" s="29">
        <f t="shared" si="5"/>
        <v>0</v>
      </c>
      <c r="AF59" s="29">
        <f t="shared" si="6"/>
        <v>0</v>
      </c>
      <c r="AG59" s="110" t="str">
        <f t="shared" si="7"/>
        <v>OK</v>
      </c>
      <c r="AI59" s="110" t="str">
        <f t="shared" si="8"/>
        <v/>
      </c>
      <c r="AK59" s="109" t="str">
        <f t="shared" si="17"/>
        <v/>
      </c>
      <c r="AL59" s="118" t="str">
        <f t="shared" si="16"/>
        <v/>
      </c>
      <c r="AN59" s="110" t="str">
        <f t="array" ref="AN59">IF(D59="","",INDEX(구분표!$I$2:$I$311, MATCH(1,(구분표!$E$2:$E$311='2추특출'!C59)*(구분표!$F$2:$F$311='2추특출'!D59)*(구분표!$G$2:$G$311='2추특출'!B59),0)))</f>
        <v/>
      </c>
      <c r="AP59" s="110"/>
    </row>
    <row r="60" spans="1:42" s="108" customFormat="1" ht="60" customHeight="1">
      <c r="A60" s="188">
        <f>COUNTA($C$8:C60)-COUNTBLANK($C$8:C60)</f>
        <v>1</v>
      </c>
      <c r="B60" s="239"/>
      <c r="C60" s="109" t="str">
        <f>IF(D60="","",VLOOKUP(D60,구분표!$A$3:$C$215,3,))</f>
        <v/>
      </c>
      <c r="D60" s="292"/>
      <c r="E60" s="304"/>
      <c r="F60" s="304"/>
      <c r="G60" s="305"/>
      <c r="H60" s="304"/>
      <c r="I60" s="306"/>
      <c r="J60" s="307"/>
      <c r="K60" s="307"/>
      <c r="L60" s="236">
        <f t="shared" si="11"/>
        <v>0</v>
      </c>
      <c r="M60" s="29"/>
      <c r="N60" s="31"/>
      <c r="O60" s="35">
        <f t="shared" si="12"/>
        <v>0</v>
      </c>
      <c r="P60" s="254"/>
      <c r="Q60" s="123"/>
      <c r="R60" s="253">
        <f t="shared" si="13"/>
        <v>0</v>
      </c>
      <c r="S60" s="118" t="str">
        <f t="shared" si="14"/>
        <v>X</v>
      </c>
      <c r="T60" s="271"/>
      <c r="U60" s="270"/>
      <c r="V60" s="271"/>
      <c r="W60" s="100"/>
      <c r="X60" s="102"/>
      <c r="Y60" s="100"/>
      <c r="Z60" s="29">
        <f t="shared" si="15"/>
        <v>0</v>
      </c>
      <c r="AA60" s="29">
        <f t="shared" si="3"/>
        <v>0</v>
      </c>
      <c r="AB60" s="110" t="str">
        <f t="shared" si="4"/>
        <v>OK</v>
      </c>
      <c r="AD60" s="110"/>
      <c r="AE60" s="29">
        <f t="shared" si="5"/>
        <v>0</v>
      </c>
      <c r="AF60" s="29">
        <f t="shared" si="6"/>
        <v>0</v>
      </c>
      <c r="AG60" s="110" t="str">
        <f t="shared" si="7"/>
        <v>OK</v>
      </c>
      <c r="AI60" s="110" t="str">
        <f t="shared" si="8"/>
        <v/>
      </c>
      <c r="AK60" s="109" t="str">
        <f t="shared" si="17"/>
        <v/>
      </c>
      <c r="AL60" s="118" t="str">
        <f t="shared" si="16"/>
        <v/>
      </c>
      <c r="AN60" s="110" t="str">
        <f t="array" ref="AN60">IF(D60="","",INDEX(구분표!$I$2:$I$311, MATCH(1,(구분표!$E$2:$E$311='2추특출'!C60)*(구분표!$F$2:$F$311='2추특출'!D60)*(구분표!$G$2:$G$311='2추특출'!B60),0)))</f>
        <v/>
      </c>
      <c r="AP60" s="110"/>
    </row>
    <row r="61" spans="1:42" s="108" customFormat="1" ht="60" customHeight="1">
      <c r="A61" s="188">
        <f>COUNTA($C$8:C61)-COUNTBLANK($C$8:C61)</f>
        <v>1</v>
      </c>
      <c r="B61" s="239"/>
      <c r="C61" s="109" t="str">
        <f>IF(D61="","",VLOOKUP(D61,구분표!$A$3:$C$215,3,))</f>
        <v/>
      </c>
      <c r="D61" s="292"/>
      <c r="E61" s="304"/>
      <c r="F61" s="304"/>
      <c r="G61" s="305"/>
      <c r="H61" s="304"/>
      <c r="I61" s="306"/>
      <c r="J61" s="307"/>
      <c r="K61" s="307"/>
      <c r="L61" s="236">
        <f t="shared" si="11"/>
        <v>0</v>
      </c>
      <c r="M61" s="29"/>
      <c r="N61" s="31"/>
      <c r="O61" s="35">
        <f t="shared" si="12"/>
        <v>0</v>
      </c>
      <c r="P61" s="254"/>
      <c r="Q61" s="123"/>
      <c r="R61" s="253">
        <f t="shared" si="13"/>
        <v>0</v>
      </c>
      <c r="S61" s="118" t="str">
        <f t="shared" si="14"/>
        <v>X</v>
      </c>
      <c r="T61" s="270"/>
      <c r="U61" s="271"/>
      <c r="V61" s="271"/>
      <c r="W61" s="100"/>
      <c r="X61" s="102"/>
      <c r="Y61" s="100"/>
      <c r="Z61" s="29">
        <f t="shared" si="15"/>
        <v>0</v>
      </c>
      <c r="AA61" s="29">
        <f t="shared" si="3"/>
        <v>0</v>
      </c>
      <c r="AB61" s="110" t="str">
        <f t="shared" si="4"/>
        <v>OK</v>
      </c>
      <c r="AD61" s="110"/>
      <c r="AE61" s="29">
        <f t="shared" si="5"/>
        <v>0</v>
      </c>
      <c r="AF61" s="29">
        <f t="shared" si="6"/>
        <v>0</v>
      </c>
      <c r="AG61" s="110" t="str">
        <f t="shared" si="7"/>
        <v>OK</v>
      </c>
      <c r="AI61" s="110" t="str">
        <f t="shared" si="8"/>
        <v/>
      </c>
      <c r="AK61" s="109" t="str">
        <f t="shared" si="17"/>
        <v/>
      </c>
      <c r="AL61" s="118" t="str">
        <f t="shared" si="16"/>
        <v/>
      </c>
      <c r="AN61" s="110" t="str">
        <f t="array" ref="AN61">IF(D61="","",INDEX(구분표!$I$2:$I$311, MATCH(1,(구분표!$E$2:$E$311='2추특출'!C61)*(구분표!$F$2:$F$311='2추특출'!D61)*(구분표!$G$2:$G$311='2추특출'!B61),0)))</f>
        <v/>
      </c>
      <c r="AP61" s="110"/>
    </row>
    <row r="62" spans="1:42" s="108" customFormat="1" ht="60" customHeight="1">
      <c r="A62" s="188">
        <f>COUNTA($C$8:C62)-COUNTBLANK($C$8:C62)</f>
        <v>1</v>
      </c>
      <c r="B62" s="239"/>
      <c r="C62" s="109" t="str">
        <f>IF(D62="","",VLOOKUP(D62,구분표!$A$3:$C$215,3,))</f>
        <v/>
      </c>
      <c r="D62" s="292"/>
      <c r="E62" s="304"/>
      <c r="F62" s="304"/>
      <c r="G62" s="305"/>
      <c r="H62" s="304"/>
      <c r="I62" s="306"/>
      <c r="J62" s="307"/>
      <c r="K62" s="307"/>
      <c r="L62" s="236">
        <f t="shared" ref="L62" si="18">J62-K62</f>
        <v>0</v>
      </c>
      <c r="M62" s="29"/>
      <c r="N62" s="31"/>
      <c r="O62" s="35">
        <f t="shared" ref="O62" si="19">J62+M62+N62</f>
        <v>0</v>
      </c>
      <c r="P62" s="254"/>
      <c r="Q62" s="123"/>
      <c r="R62" s="253">
        <f t="shared" ref="R62" si="20">J62+P62+Q62</f>
        <v>0</v>
      </c>
      <c r="S62" s="118" t="str">
        <f t="shared" ref="S62" si="21">IF(AND((O62=0),(R62&gt;0)),"O",IF(AND((M62&lt;0),(O62-R62&lt;0)),"O","X"))</f>
        <v>X</v>
      </c>
      <c r="T62" s="270"/>
      <c r="U62" s="271"/>
      <c r="V62" s="271"/>
      <c r="W62" s="100"/>
      <c r="X62" s="102"/>
      <c r="Y62" s="100"/>
      <c r="Z62" s="29">
        <f t="shared" si="15"/>
        <v>0</v>
      </c>
      <c r="AA62" s="29">
        <f t="shared" si="3"/>
        <v>0</v>
      </c>
      <c r="AB62" s="110" t="str">
        <f t="shared" si="4"/>
        <v>OK</v>
      </c>
      <c r="AD62" s="110"/>
      <c r="AE62" s="29">
        <f t="shared" si="5"/>
        <v>0</v>
      </c>
      <c r="AF62" s="29">
        <f t="shared" si="6"/>
        <v>0</v>
      </c>
      <c r="AG62" s="110" t="str">
        <f t="shared" si="7"/>
        <v>OK</v>
      </c>
      <c r="AI62" s="110" t="str">
        <f t="shared" si="8"/>
        <v/>
      </c>
      <c r="AK62" s="109" t="str">
        <f t="shared" si="17"/>
        <v/>
      </c>
      <c r="AL62" s="118" t="str">
        <f t="shared" ref="AL62" si="22">IF(Y62="","",IF(AND(Y62="도비",AI62="세입없음"),"OK",IF(AND(Y62&lt;&gt;"도비",AI62&lt;&gt;""),"OK","@@")))</f>
        <v/>
      </c>
      <c r="AN62" s="110" t="str">
        <f t="array" ref="AN62">IF(D62="","",INDEX(구분표!$I$2:$I$311, MATCH(1,(구분표!$E$2:$E$311='2추특출'!C62)*(구분표!$F$2:$F$311='2추특출'!D62)*(구분표!$G$2:$G$311='2추특출'!B62),0)))</f>
        <v/>
      </c>
      <c r="AP62" s="110"/>
    </row>
    <row r="63" spans="1:42" s="108" customFormat="1" ht="60" customHeight="1">
      <c r="A63" s="188">
        <f>COUNTA($C$8:C63)-COUNTBLANK($C$8:C63)</f>
        <v>1</v>
      </c>
      <c r="B63" s="239"/>
      <c r="C63" s="109" t="str">
        <f>IF(D63="","",VLOOKUP(D63,구분표!$A$3:$C$215,3,))</f>
        <v/>
      </c>
      <c r="D63" s="292"/>
      <c r="E63" s="304"/>
      <c r="F63" s="304"/>
      <c r="G63" s="305"/>
      <c r="H63" s="304"/>
      <c r="I63" s="306"/>
      <c r="J63" s="307"/>
      <c r="K63" s="307"/>
      <c r="L63" s="236">
        <f t="shared" si="11"/>
        <v>0</v>
      </c>
      <c r="M63" s="29"/>
      <c r="N63" s="31"/>
      <c r="O63" s="35">
        <f t="shared" si="12"/>
        <v>0</v>
      </c>
      <c r="P63" s="254"/>
      <c r="Q63" s="123"/>
      <c r="R63" s="253">
        <f t="shared" si="13"/>
        <v>0</v>
      </c>
      <c r="S63" s="118" t="str">
        <f t="shared" si="14"/>
        <v>X</v>
      </c>
      <c r="T63" s="270"/>
      <c r="U63" s="271"/>
      <c r="V63" s="271"/>
      <c r="W63" s="100"/>
      <c r="X63" s="102"/>
      <c r="Y63" s="100"/>
      <c r="Z63" s="29">
        <f t="shared" si="15"/>
        <v>0</v>
      </c>
      <c r="AA63" s="29">
        <f t="shared" si="3"/>
        <v>0</v>
      </c>
      <c r="AB63" s="110" t="str">
        <f t="shared" si="4"/>
        <v>OK</v>
      </c>
      <c r="AD63" s="110"/>
      <c r="AE63" s="29">
        <f t="shared" si="5"/>
        <v>0</v>
      </c>
      <c r="AF63" s="29">
        <f t="shared" si="6"/>
        <v>0</v>
      </c>
      <c r="AG63" s="110" t="str">
        <f t="shared" si="7"/>
        <v>OK</v>
      </c>
      <c r="AI63" s="110" t="str">
        <f t="shared" si="8"/>
        <v/>
      </c>
      <c r="AK63" s="109" t="str">
        <f t="shared" si="17"/>
        <v/>
      </c>
      <c r="AL63" s="118" t="str">
        <f t="shared" si="16"/>
        <v/>
      </c>
      <c r="AN63" s="110" t="str">
        <f t="array" ref="AN63">IF(D63="","",INDEX(구분표!$I$2:$I$311, MATCH(1,(구분표!$E$2:$E$311='2추특출'!C63)*(구분표!$F$2:$F$311='2추특출'!D63)*(구분표!$G$2:$G$311='2추특출'!B63),0)))</f>
        <v/>
      </c>
      <c r="AP63" s="110"/>
    </row>
    <row r="64" spans="1:42" s="108" customFormat="1" ht="60" customHeight="1">
      <c r="A64" s="188">
        <f>COUNTA($C$8:C64)-COUNTBLANK($C$8:C64)</f>
        <v>1</v>
      </c>
      <c r="B64" s="239"/>
      <c r="C64" s="109" t="str">
        <f>IF(D64="","",VLOOKUP(D64,구분표!$A$3:$C$215,3,))</f>
        <v/>
      </c>
      <c r="D64" s="292"/>
      <c r="E64" s="304"/>
      <c r="F64" s="304"/>
      <c r="G64" s="305"/>
      <c r="H64" s="304"/>
      <c r="I64" s="306"/>
      <c r="J64" s="307"/>
      <c r="K64" s="307"/>
      <c r="L64" s="236">
        <f t="shared" ref="L64:L68" si="23">J64-K64</f>
        <v>0</v>
      </c>
      <c r="M64" s="29"/>
      <c r="N64" s="31"/>
      <c r="O64" s="35">
        <f>J64+M64+N64</f>
        <v>0</v>
      </c>
      <c r="P64" s="254"/>
      <c r="Q64" s="123"/>
      <c r="R64" s="253">
        <f t="shared" ref="R64:R70" si="24">J64+P64+Q64</f>
        <v>0</v>
      </c>
      <c r="S64" s="118" t="str">
        <f t="shared" ref="S64:S68" si="25">IF(AND((O64=0),(R64&gt;0)),"O",IF(AND((M64&lt;0),(O64-R64&lt;0)),"O","X"))</f>
        <v>X</v>
      </c>
      <c r="T64" s="270"/>
      <c r="U64" s="271"/>
      <c r="V64" s="271"/>
      <c r="W64" s="100"/>
      <c r="X64" s="102"/>
      <c r="Y64" s="100"/>
      <c r="Z64" s="29">
        <f t="shared" si="15"/>
        <v>0</v>
      </c>
      <c r="AA64" s="29">
        <f t="shared" si="3"/>
        <v>0</v>
      </c>
      <c r="AB64" s="110" t="str">
        <f t="shared" si="4"/>
        <v>OK</v>
      </c>
      <c r="AD64" s="110"/>
      <c r="AE64" s="29">
        <f t="shared" si="5"/>
        <v>0</v>
      </c>
      <c r="AF64" s="29">
        <f t="shared" si="6"/>
        <v>0</v>
      </c>
      <c r="AG64" s="110" t="str">
        <f t="shared" si="7"/>
        <v>OK</v>
      </c>
      <c r="AI64" s="110" t="str">
        <f t="shared" si="8"/>
        <v/>
      </c>
      <c r="AK64" s="109" t="str">
        <f t="shared" si="17"/>
        <v/>
      </c>
      <c r="AL64" s="118" t="str">
        <f t="shared" ref="AL64:AL68" si="26">IF(Y64="","",IF(AND(Y64="도비",AI64="세입없음"),"OK",IF(AND(Y64&lt;&gt;"도비",AI64&lt;&gt;""),"OK","@@")))</f>
        <v/>
      </c>
      <c r="AN64" s="110" t="str">
        <f t="array" ref="AN64">IF(D64="","",INDEX(구분표!$I$2:$I$311, MATCH(1,(구분표!$E$2:$E$311='2추특출'!C64)*(구분표!$F$2:$F$311='2추특출'!D64)*(구분표!$G$2:$G$311='2추특출'!B64),0)))</f>
        <v/>
      </c>
      <c r="AP64" s="110"/>
    </row>
    <row r="65" spans="1:42" s="108" customFormat="1" ht="60" customHeight="1">
      <c r="A65" s="188">
        <f>COUNTA($C$8:C65)-COUNTBLANK($C$8:C65)</f>
        <v>0</v>
      </c>
      <c r="B65" s="112"/>
      <c r="C65" s="109"/>
      <c r="D65" s="308"/>
      <c r="E65" s="304"/>
      <c r="F65" s="304"/>
      <c r="G65" s="305"/>
      <c r="H65" s="304"/>
      <c r="I65" s="309"/>
      <c r="J65" s="307"/>
      <c r="K65" s="307"/>
      <c r="L65" s="236">
        <f t="shared" si="23"/>
        <v>0</v>
      </c>
      <c r="M65" s="29"/>
      <c r="N65" s="31"/>
      <c r="O65" s="35">
        <f t="shared" ref="O65" si="27">J65+M65+N65</f>
        <v>0</v>
      </c>
      <c r="P65" s="254"/>
      <c r="Q65" s="123"/>
      <c r="R65" s="253">
        <f t="shared" si="24"/>
        <v>0</v>
      </c>
      <c r="S65" s="118" t="str">
        <f t="shared" si="25"/>
        <v>X</v>
      </c>
      <c r="T65" s="118"/>
      <c r="U65" s="118"/>
      <c r="V65" s="111"/>
      <c r="W65" s="100"/>
      <c r="X65" s="102"/>
      <c r="Y65" s="100"/>
      <c r="Z65" s="29">
        <f t="shared" si="15"/>
        <v>0</v>
      </c>
      <c r="AA65" s="29">
        <f t="shared" si="3"/>
        <v>0</v>
      </c>
      <c r="AB65" s="110" t="str">
        <f t="shared" si="4"/>
        <v>OK</v>
      </c>
      <c r="AD65" s="110"/>
      <c r="AE65" s="29">
        <f t="shared" si="5"/>
        <v>0</v>
      </c>
      <c r="AF65" s="29">
        <f t="shared" si="6"/>
        <v>0</v>
      </c>
      <c r="AG65" s="110" t="str">
        <f t="shared" si="7"/>
        <v>OK</v>
      </c>
      <c r="AI65" s="110" t="str">
        <f t="shared" si="8"/>
        <v/>
      </c>
      <c r="AK65" s="109" t="str">
        <f t="shared" si="17"/>
        <v/>
      </c>
      <c r="AL65" s="118" t="str">
        <f t="shared" si="26"/>
        <v/>
      </c>
      <c r="AN65" s="110" t="str">
        <f t="array" ref="AN65">IF(D65="","",INDEX(구분표!$I$2:$I$311, MATCH(1,(구분표!$E$2:$E$311='2추특출'!C65)*(구분표!$F$2:$F$311='2추특출'!D65)*(구분표!$G$2:$G$311='2추특출'!B65),0)))</f>
        <v/>
      </c>
      <c r="AP65" s="110"/>
    </row>
    <row r="66" spans="1:42" s="108" customFormat="1" ht="60" customHeight="1">
      <c r="A66" s="188">
        <f>COUNTA($C$8:C66)-COUNTBLANK($C$8:C66)</f>
        <v>0</v>
      </c>
      <c r="B66" s="112"/>
      <c r="C66" s="109" t="str">
        <f>IF(D66="","",VLOOKUP(D66,구분표!$A$3:$C$215,3,))</f>
        <v/>
      </c>
      <c r="D66" s="292"/>
      <c r="E66" s="304"/>
      <c r="F66" s="304"/>
      <c r="G66" s="305"/>
      <c r="H66" s="304"/>
      <c r="I66" s="306"/>
      <c r="J66" s="307"/>
      <c r="K66" s="307"/>
      <c r="L66" s="236">
        <f t="shared" si="23"/>
        <v>0</v>
      </c>
      <c r="M66" s="29"/>
      <c r="N66" s="31"/>
      <c r="O66" s="35">
        <f>J66+M66+N66</f>
        <v>0</v>
      </c>
      <c r="P66" s="254"/>
      <c r="Q66" s="123"/>
      <c r="R66" s="253">
        <f t="shared" si="24"/>
        <v>0</v>
      </c>
      <c r="S66" s="118" t="str">
        <f t="shared" si="25"/>
        <v>X</v>
      </c>
      <c r="T66" s="270"/>
      <c r="U66" s="271"/>
      <c r="V66" s="271"/>
      <c r="W66" s="100"/>
      <c r="X66" s="102"/>
      <c r="Y66" s="100"/>
      <c r="Z66" s="29">
        <f t="shared" si="15"/>
        <v>0</v>
      </c>
      <c r="AA66" s="29">
        <f t="shared" si="3"/>
        <v>0</v>
      </c>
      <c r="AB66" s="110" t="str">
        <f t="shared" si="4"/>
        <v>OK</v>
      </c>
      <c r="AD66" s="110"/>
      <c r="AE66" s="29">
        <f t="shared" si="5"/>
        <v>0</v>
      </c>
      <c r="AF66" s="29">
        <f t="shared" si="6"/>
        <v>0</v>
      </c>
      <c r="AG66" s="110" t="str">
        <f t="shared" si="7"/>
        <v>OK</v>
      </c>
      <c r="AI66" s="110" t="str">
        <f t="shared" si="8"/>
        <v/>
      </c>
      <c r="AK66" s="109" t="str">
        <f t="shared" si="17"/>
        <v/>
      </c>
      <c r="AL66" s="118" t="str">
        <f t="shared" si="26"/>
        <v/>
      </c>
      <c r="AN66" s="110" t="str">
        <f t="array" ref="AN66">IF(D66="","",INDEX(구분표!$I$2:$I$311, MATCH(1,(구분표!$E$2:$E$311='2추특출'!C66)*(구분표!$F$2:$F$311='2추특출'!D66)*(구분표!$G$2:$G$311='2추특출'!B66),0)))</f>
        <v/>
      </c>
      <c r="AP66" s="110"/>
    </row>
    <row r="67" spans="1:42" s="108" customFormat="1" ht="60" customHeight="1">
      <c r="A67" s="188">
        <f>COUNTA($C$8:C67)-COUNTBLANK($C$8:C67)</f>
        <v>0</v>
      </c>
      <c r="B67" s="112"/>
      <c r="C67" s="109" t="str">
        <f>IF(D67="","",VLOOKUP(D67,구분표!$A$3:$C$215,3,))</f>
        <v/>
      </c>
      <c r="D67" s="292"/>
      <c r="E67" s="304"/>
      <c r="F67" s="304"/>
      <c r="G67" s="305"/>
      <c r="H67" s="304"/>
      <c r="I67" s="306"/>
      <c r="J67" s="307"/>
      <c r="K67" s="307"/>
      <c r="L67" s="236">
        <f t="shared" ref="L67" si="28">J67-K67</f>
        <v>0</v>
      </c>
      <c r="M67" s="29"/>
      <c r="N67" s="31"/>
      <c r="O67" s="35">
        <f>J67+M67+N67</f>
        <v>0</v>
      </c>
      <c r="P67" s="254"/>
      <c r="Q67" s="123"/>
      <c r="R67" s="253">
        <f t="shared" si="24"/>
        <v>0</v>
      </c>
      <c r="S67" s="118" t="str">
        <f t="shared" ref="S67" si="29">IF(AND((O67=0),(R67&gt;0)),"O",IF(AND((M67&lt;0),(O67-R67&lt;0)),"O","X"))</f>
        <v>X</v>
      </c>
      <c r="T67" s="270"/>
      <c r="U67" s="271"/>
      <c r="V67" s="271"/>
      <c r="W67" s="100"/>
      <c r="X67" s="102"/>
      <c r="Y67" s="100"/>
      <c r="Z67" s="29">
        <f t="shared" si="15"/>
        <v>0</v>
      </c>
      <c r="AA67" s="29">
        <f t="shared" si="3"/>
        <v>0</v>
      </c>
      <c r="AB67" s="110" t="str">
        <f t="shared" si="4"/>
        <v>OK</v>
      </c>
      <c r="AD67" s="110"/>
      <c r="AE67" s="29">
        <f t="shared" si="5"/>
        <v>0</v>
      </c>
      <c r="AF67" s="29">
        <f t="shared" si="6"/>
        <v>0</v>
      </c>
      <c r="AG67" s="110" t="str">
        <f t="shared" si="7"/>
        <v>OK</v>
      </c>
      <c r="AI67" s="110" t="str">
        <f t="shared" si="8"/>
        <v/>
      </c>
      <c r="AK67" s="109" t="str">
        <f t="shared" si="17"/>
        <v/>
      </c>
      <c r="AL67" s="118" t="str">
        <f t="shared" ref="AL67" si="30">IF(Y67="","",IF(AND(Y67="도비",AI67="세입없음"),"OK",IF(AND(Y67&lt;&gt;"도비",AI67&lt;&gt;""),"OK","@@")))</f>
        <v/>
      </c>
      <c r="AN67" s="110" t="str">
        <f t="array" ref="AN67">IF(D67="","",INDEX(구분표!$I$2:$I$311, MATCH(1,(구분표!$E$2:$E$311='2추특출'!C67)*(구분표!$F$2:$F$311='2추특출'!D67)*(구분표!$G$2:$G$311='2추특출'!B67),0)))</f>
        <v/>
      </c>
      <c r="AP67" s="110"/>
    </row>
    <row r="68" spans="1:42" s="108" customFormat="1" ht="60" customHeight="1">
      <c r="A68" s="188">
        <f>COUNTA($C$8:C68)-COUNTBLANK($C$8:C68)</f>
        <v>0</v>
      </c>
      <c r="B68" s="112"/>
      <c r="C68" s="109" t="str">
        <f>IF(D68="","",VLOOKUP(D68,구분표!$A$3:$C$215,3,))</f>
        <v/>
      </c>
      <c r="D68" s="292"/>
      <c r="E68" s="304"/>
      <c r="F68" s="304"/>
      <c r="G68" s="305"/>
      <c r="H68" s="304"/>
      <c r="I68" s="306"/>
      <c r="J68" s="307"/>
      <c r="K68" s="307"/>
      <c r="L68" s="236">
        <f t="shared" si="23"/>
        <v>0</v>
      </c>
      <c r="M68" s="29"/>
      <c r="N68" s="31"/>
      <c r="O68" s="35">
        <f>J68+M68+N68</f>
        <v>0</v>
      </c>
      <c r="P68" s="254"/>
      <c r="Q68" s="123"/>
      <c r="R68" s="253">
        <f t="shared" si="24"/>
        <v>0</v>
      </c>
      <c r="S68" s="118" t="str">
        <f t="shared" si="25"/>
        <v>X</v>
      </c>
      <c r="T68" s="270"/>
      <c r="U68" s="271"/>
      <c r="V68" s="271"/>
      <c r="W68" s="100"/>
      <c r="X68" s="102"/>
      <c r="Y68" s="100"/>
      <c r="Z68" s="29">
        <f t="shared" si="15"/>
        <v>0</v>
      </c>
      <c r="AA68" s="29">
        <f t="shared" si="3"/>
        <v>0</v>
      </c>
      <c r="AB68" s="110" t="str">
        <f t="shared" si="4"/>
        <v>OK</v>
      </c>
      <c r="AD68" s="110"/>
      <c r="AE68" s="29">
        <f t="shared" si="5"/>
        <v>0</v>
      </c>
      <c r="AF68" s="29">
        <f t="shared" si="6"/>
        <v>0</v>
      </c>
      <c r="AG68" s="110" t="str">
        <f t="shared" si="7"/>
        <v>OK</v>
      </c>
      <c r="AI68" s="110" t="str">
        <f t="shared" si="8"/>
        <v/>
      </c>
      <c r="AK68" s="109" t="str">
        <f t="shared" si="17"/>
        <v/>
      </c>
      <c r="AL68" s="118" t="str">
        <f t="shared" si="26"/>
        <v/>
      </c>
      <c r="AN68" s="110" t="str">
        <f t="array" ref="AN68">IF(D68="","",INDEX(구분표!$I$2:$I$311, MATCH(1,(구분표!$E$2:$E$311='2추특출'!C68)*(구분표!$F$2:$F$311='2추특출'!D68)*(구분표!$G$2:$G$311='2추특출'!B68),0)))</f>
        <v/>
      </c>
      <c r="AP68" s="110"/>
    </row>
    <row r="69" spans="1:42" s="108" customFormat="1" ht="60" customHeight="1">
      <c r="A69" s="188">
        <f>COUNTA($C$8:C69)-COUNTBLANK($C$8:C69)</f>
        <v>0</v>
      </c>
      <c r="B69" s="239"/>
      <c r="C69" s="109" t="str">
        <f>IF(D69="","",VLOOKUP(D69,구분표!$A$3:$C$215,3,))</f>
        <v/>
      </c>
      <c r="D69" s="292"/>
      <c r="E69" s="304"/>
      <c r="F69" s="304"/>
      <c r="G69" s="305"/>
      <c r="H69" s="304"/>
      <c r="I69" s="306"/>
      <c r="J69" s="307"/>
      <c r="K69" s="307"/>
      <c r="L69" s="236">
        <f t="shared" si="11"/>
        <v>0</v>
      </c>
      <c r="M69" s="29"/>
      <c r="N69" s="31"/>
      <c r="O69" s="35">
        <f>J69+M69+N69</f>
        <v>0</v>
      </c>
      <c r="P69" s="252"/>
      <c r="Q69" s="122"/>
      <c r="R69" s="253">
        <f t="shared" si="24"/>
        <v>0</v>
      </c>
      <c r="S69" s="118" t="str">
        <f t="shared" si="14"/>
        <v>X</v>
      </c>
      <c r="T69" s="270"/>
      <c r="U69" s="271"/>
      <c r="V69" s="271"/>
      <c r="W69" s="100"/>
      <c r="X69" s="102"/>
      <c r="Y69" s="100"/>
      <c r="Z69" s="29">
        <f t="shared" si="15"/>
        <v>0</v>
      </c>
      <c r="AA69" s="29">
        <f t="shared" si="3"/>
        <v>0</v>
      </c>
      <c r="AB69" s="110" t="str">
        <f t="shared" si="4"/>
        <v>OK</v>
      </c>
      <c r="AD69" s="110"/>
      <c r="AE69" s="29">
        <f t="shared" si="5"/>
        <v>0</v>
      </c>
      <c r="AF69" s="29">
        <f t="shared" si="6"/>
        <v>0</v>
      </c>
      <c r="AG69" s="110" t="str">
        <f t="shared" si="7"/>
        <v>OK</v>
      </c>
      <c r="AI69" s="110" t="str">
        <f t="shared" si="8"/>
        <v/>
      </c>
      <c r="AK69" s="109" t="str">
        <f t="shared" si="17"/>
        <v/>
      </c>
      <c r="AL69" s="118" t="str">
        <f t="shared" si="16"/>
        <v/>
      </c>
      <c r="AN69" s="110" t="str">
        <f t="array" ref="AN69">IF(D69="","",INDEX(구분표!$I$2:$I$311, MATCH(1,(구분표!$E$2:$E$311='2추특출'!C69)*(구분표!$F$2:$F$311='2추특출'!D69)*(구분표!$G$2:$G$311='2추특출'!B69),0)))</f>
        <v/>
      </c>
      <c r="AP69" s="110"/>
    </row>
    <row r="70" spans="1:42" ht="60" customHeight="1">
      <c r="A70" s="188">
        <f>COUNTA($C$8:C70)-COUNTBLANK($C$8:C70)</f>
        <v>0</v>
      </c>
      <c r="B70" s="22"/>
      <c r="C70" s="109" t="str">
        <f>IF(D70="","",VLOOKUP(D70,구분표!$A$3:$C$215,3,))</f>
        <v/>
      </c>
      <c r="D70" s="308"/>
      <c r="E70" s="304"/>
      <c r="F70" s="304"/>
      <c r="G70" s="305"/>
      <c r="H70" s="304"/>
      <c r="I70" s="309"/>
      <c r="J70" s="307"/>
      <c r="K70" s="307"/>
      <c r="L70" s="236">
        <f t="shared" ref="L70" si="31">J70-K70</f>
        <v>0</v>
      </c>
      <c r="M70" s="29"/>
      <c r="N70" s="31"/>
      <c r="O70" s="35">
        <f t="shared" si="12"/>
        <v>0</v>
      </c>
      <c r="P70" s="252"/>
      <c r="Q70" s="122"/>
      <c r="R70" s="253">
        <f t="shared" si="24"/>
        <v>0</v>
      </c>
      <c r="S70" s="41" t="str">
        <f t="shared" ref="S70" si="32">IF(AND((O70=0),(R70&gt;0)),"O",IF(AND((M70&lt;0),(O70-R70&lt;0)),"O","X"))</f>
        <v>X</v>
      </c>
      <c r="T70" s="118"/>
      <c r="U70" s="118"/>
      <c r="V70" s="19"/>
      <c r="W70" s="100"/>
      <c r="X70" s="102"/>
      <c r="Y70" s="100"/>
      <c r="Z70" s="29">
        <f t="shared" si="15"/>
        <v>0</v>
      </c>
      <c r="AA70" s="29">
        <f t="shared" si="3"/>
        <v>0</v>
      </c>
      <c r="AB70" s="110" t="str">
        <f t="shared" si="4"/>
        <v>OK</v>
      </c>
      <c r="AC70" s="108"/>
      <c r="AD70" s="110"/>
      <c r="AE70" s="29">
        <f t="shared" si="5"/>
        <v>0</v>
      </c>
      <c r="AF70" s="29">
        <f t="shared" si="6"/>
        <v>0</v>
      </c>
      <c r="AG70" s="110" t="str">
        <f t="shared" si="7"/>
        <v>OK</v>
      </c>
      <c r="AH70" s="108"/>
      <c r="AI70" s="110" t="str">
        <f t="shared" si="8"/>
        <v/>
      </c>
      <c r="AK70" s="15" t="str">
        <f t="shared" si="17"/>
        <v/>
      </c>
      <c r="AL70" s="41" t="str">
        <f t="shared" ref="AL70" si="33">IF(Y70="","",IF(AND(Y70="도비",AI70="세입없음"),"OK",IF(AND(Y70&lt;&gt;"도비",AI70&lt;&gt;""),"OK","@@")))</f>
        <v/>
      </c>
      <c r="AN70" s="110" t="str">
        <f t="array" ref="AN70">IF(D70="","",INDEX(구분표!$I$2:$I$311, MATCH(1,(구분표!$E$2:$E$311='2추특출'!C70)*(구분표!$F$2:$F$311='2추특출'!D70)*(구분표!$G$2:$G$311='2추특출'!B70),0)))</f>
        <v/>
      </c>
      <c r="AP70" s="18"/>
    </row>
    <row r="71" spans="1:42" ht="60" customHeight="1">
      <c r="A71" s="187"/>
      <c r="B71" s="114" t="s">
        <v>560</v>
      </c>
      <c r="C71" s="37"/>
      <c r="D71" s="38"/>
      <c r="E71" s="37"/>
      <c r="F71" s="37"/>
      <c r="G71" s="38"/>
      <c r="H71" s="37"/>
      <c r="I71" s="107"/>
      <c r="J71" s="124">
        <f t="shared" ref="J71:L71" si="34">SUBTOTAL(9,J72:J76)</f>
        <v>0</v>
      </c>
      <c r="K71" s="124">
        <f t="shared" si="34"/>
        <v>0</v>
      </c>
      <c r="L71" s="124">
        <f t="shared" si="34"/>
        <v>0</v>
      </c>
      <c r="M71" s="124">
        <f t="shared" ref="M71:R71" si="35">SUBTOTAL(9,M72:M76)</f>
        <v>0</v>
      </c>
      <c r="N71" s="124">
        <f t="shared" si="35"/>
        <v>0</v>
      </c>
      <c r="O71" s="125">
        <f t="shared" si="35"/>
        <v>0</v>
      </c>
      <c r="P71" s="250">
        <f t="shared" si="35"/>
        <v>0</v>
      </c>
      <c r="Q71" s="124">
        <f t="shared" si="35"/>
        <v>0</v>
      </c>
      <c r="R71" s="251">
        <f t="shared" si="35"/>
        <v>0</v>
      </c>
      <c r="S71" s="104"/>
      <c r="T71" s="104"/>
      <c r="U71" s="104"/>
      <c r="V71" s="39"/>
      <c r="W71" s="100"/>
      <c r="X71" s="102"/>
      <c r="Y71" s="100"/>
      <c r="Z71" s="29"/>
      <c r="AA71" s="29"/>
      <c r="AB71" s="18"/>
      <c r="AD71" s="18"/>
      <c r="AE71" s="29"/>
      <c r="AF71" s="29"/>
      <c r="AG71" s="18"/>
      <c r="AI71" s="18" t="str">
        <f t="shared" ref="AI71:AI75" si="36">IF(Y71="","",IF(Y71="도비","세입없음","직접입력"))</f>
        <v/>
      </c>
      <c r="AK71" s="15"/>
      <c r="AL71" s="41"/>
      <c r="AN71" s="18"/>
      <c r="AP71" s="18"/>
    </row>
    <row r="72" spans="1:42" ht="60" customHeight="1">
      <c r="A72" s="188">
        <f>COUNTA($C$8:C72)-COUNTBLANK($C$8:C72)+1</f>
        <v>0</v>
      </c>
      <c r="B72" s="22"/>
      <c r="C72" s="15" t="str">
        <f>IF(D72="","",VLOOKUP(D72,구분표!$A$3:$C$215,3,))</f>
        <v/>
      </c>
      <c r="D72" s="308"/>
      <c r="E72" s="304"/>
      <c r="F72" s="304"/>
      <c r="G72" s="305"/>
      <c r="H72" s="304"/>
      <c r="I72" s="306"/>
      <c r="J72" s="307"/>
      <c r="K72" s="307"/>
      <c r="L72" s="236">
        <f t="shared" ref="L72:L76" si="37">J72-K72</f>
        <v>0</v>
      </c>
      <c r="M72" s="98"/>
      <c r="N72" s="99"/>
      <c r="O72" s="35">
        <f t="shared" ref="O72:O76" si="38">J72+M72+N72</f>
        <v>0</v>
      </c>
      <c r="P72" s="254"/>
      <c r="Q72" s="122"/>
      <c r="R72" s="253">
        <f t="shared" ref="R72:R76" si="39">J72+P72+Q72</f>
        <v>0</v>
      </c>
      <c r="S72" s="118" t="str">
        <f t="shared" ref="S72:S74" si="40">IF(AND((O72=0),(R72&gt;0)),"O",IF(AND((M72&lt;0),(O72-R72&lt;0)),"O","X"))</f>
        <v>X</v>
      </c>
      <c r="T72" s="118"/>
      <c r="U72" s="118"/>
      <c r="V72" s="91"/>
      <c r="W72" s="100"/>
      <c r="X72" s="102"/>
      <c r="Y72" s="100"/>
      <c r="Z72" s="29">
        <f t="shared" ref="Z72:Z73" si="41">IF($Y72&lt;&gt;"도비",IF($W72="국도비","직접입력",SUM($M72:$N72)),)</f>
        <v>0</v>
      </c>
      <c r="AA72" s="29">
        <f t="shared" ref="AA72:AA73" si="42">IF($Y72="도비",SUM($M72:$N72),IF($W72="국도비","직접입력",SUM($M72:$N72)-$Z72))</f>
        <v>0</v>
      </c>
      <c r="AB72" s="110" t="str">
        <f t="shared" ref="AB72:AB73" si="43">IF(SUM($M72:$N72)=SUM($Z72:$AA72),"OK","검토")</f>
        <v>OK</v>
      </c>
      <c r="AC72" s="108"/>
      <c r="AD72" s="110"/>
      <c r="AE72" s="29">
        <f t="shared" ref="AE72:AE73" si="44">IF($Y72&lt;&gt;"도비",IF($W72="국도비","직접입력",SUM($P72:$Q72)),)</f>
        <v>0</v>
      </c>
      <c r="AF72" s="29">
        <f t="shared" ref="AF72:AF73" si="45">IF($Y72="도비",SUM(P72:Q72),IF($W72="국도비","직접입력",SUM(P72:Q72)-AE72))</f>
        <v>0</v>
      </c>
      <c r="AG72" s="110" t="str">
        <f t="shared" ref="AG72:AG73" si="46">IF(SUM(P72:Q72)=SUM(AE72:AF72),"OK","검토")</f>
        <v>OK</v>
      </c>
      <c r="AH72" s="108"/>
      <c r="AI72" s="110" t="str">
        <f t="shared" si="36"/>
        <v/>
      </c>
      <c r="AJ72" s="108"/>
      <c r="AK72" s="109" t="str">
        <f>IF(AI72="","",COUNTIF($AI$7:$AI$80,AI72))</f>
        <v/>
      </c>
      <c r="AL72" s="118" t="str">
        <f t="shared" ref="AL72:AL75" si="47">IF(Y72="","",IF(AND(Y72="도비",AI72="세입없음"),"OK",IF(AND(Y72&lt;&gt;"도비",AI72&lt;&gt;""),"OK","@@")))</f>
        <v/>
      </c>
      <c r="AM72" s="108"/>
      <c r="AN72" s="110" t="str">
        <f t="array" ref="AN72">IF(D72="","",INDEX(구분표!$I$2:$I$311, MATCH(1,(구분표!$E$2:$E$311='2추특출'!C72)*(구분표!$F$2:$F$311='2추특출'!D72)*(구분표!$G$2:$G$311='2추특출'!B72),0)))</f>
        <v/>
      </c>
      <c r="AO72" s="108"/>
      <c r="AP72" s="110"/>
    </row>
    <row r="73" spans="1:42" ht="60" customHeight="1">
      <c r="A73" s="188">
        <f>COUNTA($C$8:C73)-COUNTBLANK($C$8:C73)+1</f>
        <v>0</v>
      </c>
      <c r="B73" s="22"/>
      <c r="C73" s="109" t="str">
        <f>IF(D73="","",VLOOKUP(D73,구분표!$A$3:$C$215,3,))</f>
        <v/>
      </c>
      <c r="D73" s="308"/>
      <c r="E73" s="304"/>
      <c r="F73" s="304"/>
      <c r="G73" s="305"/>
      <c r="H73" s="304"/>
      <c r="I73" s="306"/>
      <c r="J73" s="307"/>
      <c r="K73" s="307"/>
      <c r="L73" s="236">
        <f t="shared" si="37"/>
        <v>0</v>
      </c>
      <c r="M73" s="98"/>
      <c r="N73" s="99"/>
      <c r="O73" s="35">
        <f t="shared" si="38"/>
        <v>0</v>
      </c>
      <c r="P73" s="252"/>
      <c r="Q73" s="122"/>
      <c r="R73" s="253">
        <f t="shared" si="39"/>
        <v>0</v>
      </c>
      <c r="S73" s="41" t="str">
        <f t="shared" si="40"/>
        <v>X</v>
      </c>
      <c r="T73" s="118"/>
      <c r="U73" s="118"/>
      <c r="V73" s="91"/>
      <c r="W73" s="100"/>
      <c r="X73" s="102"/>
      <c r="Y73" s="100"/>
      <c r="Z73" s="29">
        <f t="shared" si="41"/>
        <v>0</v>
      </c>
      <c r="AA73" s="29">
        <f t="shared" si="42"/>
        <v>0</v>
      </c>
      <c r="AB73" s="110" t="str">
        <f t="shared" si="43"/>
        <v>OK</v>
      </c>
      <c r="AC73" s="108"/>
      <c r="AD73" s="110"/>
      <c r="AE73" s="29">
        <f t="shared" si="44"/>
        <v>0</v>
      </c>
      <c r="AF73" s="29">
        <f t="shared" si="45"/>
        <v>0</v>
      </c>
      <c r="AG73" s="110" t="str">
        <f t="shared" si="46"/>
        <v>OK</v>
      </c>
      <c r="AH73" s="108"/>
      <c r="AI73" s="110" t="str">
        <f t="shared" si="36"/>
        <v/>
      </c>
      <c r="AJ73" s="108"/>
      <c r="AK73" s="109" t="str">
        <f>IF(AI73="","",COUNTIF($AI$7:$AI$80,AI73))</f>
        <v/>
      </c>
      <c r="AL73" s="118" t="str">
        <f t="shared" si="47"/>
        <v/>
      </c>
      <c r="AM73" s="108"/>
      <c r="AN73" s="110" t="str">
        <f t="array" ref="AN73">IF(D73="","",INDEX(구분표!$I$2:$I$311, MATCH(1,(구분표!$E$2:$E$311='2추특출'!C73)*(구분표!$F$2:$F$311='2추특출'!D73)*(구분표!$G$2:$G$311='2추특출'!B73),0)))</f>
        <v/>
      </c>
      <c r="AO73" s="108"/>
      <c r="AP73" s="110"/>
    </row>
    <row r="74" spans="1:42" ht="60" customHeight="1">
      <c r="A74" s="188">
        <f>COUNTA($C$8:C74)-COUNTBLANK($C$8:C74)+1</f>
        <v>0</v>
      </c>
      <c r="B74" s="22"/>
      <c r="C74" s="109" t="str">
        <f>IF(D74="","",VLOOKUP(D74,구분표!$A$3:$C$215,3,))</f>
        <v/>
      </c>
      <c r="D74" s="308"/>
      <c r="E74" s="304"/>
      <c r="F74" s="304"/>
      <c r="G74" s="305"/>
      <c r="H74" s="304"/>
      <c r="I74" s="306"/>
      <c r="J74" s="307"/>
      <c r="K74" s="307"/>
      <c r="L74" s="236">
        <f t="shared" si="37"/>
        <v>0</v>
      </c>
      <c r="M74" s="98"/>
      <c r="N74" s="99"/>
      <c r="O74" s="35">
        <f t="shared" si="38"/>
        <v>0</v>
      </c>
      <c r="P74" s="252"/>
      <c r="Q74" s="122"/>
      <c r="R74" s="253">
        <f t="shared" si="39"/>
        <v>0</v>
      </c>
      <c r="S74" s="41" t="str">
        <f t="shared" si="40"/>
        <v>X</v>
      </c>
      <c r="T74" s="118"/>
      <c r="U74" s="118"/>
      <c r="V74" s="91"/>
      <c r="W74" s="100"/>
      <c r="X74" s="102"/>
      <c r="Y74" s="100"/>
      <c r="Z74" s="29">
        <f t="shared" ref="Z74:Z75" si="48">IF($Y74&lt;&gt;"도비",IF($W74="국도비","직접입력",SUM($M74:$N74)),)</f>
        <v>0</v>
      </c>
      <c r="AA74" s="29">
        <f t="shared" ref="AA74:AA75" si="49">IF($Y74="도비",SUM($M74:$N74),IF($W74="국도비","직접입력",SUM($M74:$N74)-$Z74))</f>
        <v>0</v>
      </c>
      <c r="AB74" s="110" t="str">
        <f t="shared" ref="AB74:AB75" si="50">IF(SUM($M74:$N74)=SUM($Z74:$AA74),"OK","검토")</f>
        <v>OK</v>
      </c>
      <c r="AC74" s="108"/>
      <c r="AD74" s="110"/>
      <c r="AE74" s="29">
        <f t="shared" ref="AE74:AE75" si="51">IF($Y74&lt;&gt;"도비",IF($W74="국도비","직접입력",SUM($P74:$Q74)),)</f>
        <v>0</v>
      </c>
      <c r="AF74" s="29">
        <f t="shared" ref="AF74:AF75" si="52">IF($Y74="도비",SUM(P74:Q74),IF($W74="국도비","직접입력",SUM(P74:Q74)-AE74))</f>
        <v>0</v>
      </c>
      <c r="AG74" s="110" t="str">
        <f t="shared" ref="AG74:AG75" si="53">IF(SUM(P74:Q74)=SUM(AE74:AF74),"OK","검토")</f>
        <v>OK</v>
      </c>
      <c r="AH74" s="108"/>
      <c r="AI74" s="110" t="str">
        <f t="shared" si="36"/>
        <v/>
      </c>
      <c r="AJ74" s="108"/>
      <c r="AK74" s="109" t="str">
        <f>IF(AI74="","",COUNTIF($AI$7:$AI$80,AI74))</f>
        <v/>
      </c>
      <c r="AL74" s="118" t="str">
        <f t="shared" si="47"/>
        <v/>
      </c>
      <c r="AM74" s="108"/>
      <c r="AN74" s="110" t="str">
        <f t="array" ref="AN74">IF(D74="","",INDEX(구분표!$I$2:$I$311, MATCH(1,(구분표!$E$2:$E$311='2추특출'!C74)*(구분표!$F$2:$F$311='2추특출'!D74)*(구분표!$G$2:$G$311='2추특출'!B74),0)))</f>
        <v/>
      </c>
      <c r="AO74" s="108"/>
      <c r="AP74" s="110"/>
    </row>
    <row r="75" spans="1:42" ht="60" customHeight="1">
      <c r="A75" s="188">
        <f>COUNTA($C$8:C75)-COUNTBLANK($C$8:C75)+1</f>
        <v>0</v>
      </c>
      <c r="B75" s="22"/>
      <c r="C75" s="109" t="str">
        <f>IF(D75="","",VLOOKUP(D75,구분표!$A$3:$C$215,3,))</f>
        <v/>
      </c>
      <c r="D75" s="308"/>
      <c r="E75" s="304"/>
      <c r="F75" s="304"/>
      <c r="G75" s="305"/>
      <c r="H75" s="304"/>
      <c r="I75" s="306"/>
      <c r="J75" s="307"/>
      <c r="K75" s="307"/>
      <c r="L75" s="236">
        <f t="shared" si="37"/>
        <v>0</v>
      </c>
      <c r="M75" s="98"/>
      <c r="N75" s="99"/>
      <c r="O75" s="35">
        <f t="shared" si="38"/>
        <v>0</v>
      </c>
      <c r="P75" s="252"/>
      <c r="Q75" s="122"/>
      <c r="R75" s="253">
        <f t="shared" si="39"/>
        <v>0</v>
      </c>
      <c r="S75" s="41" t="str">
        <f t="shared" ref="S75" si="54">IF(AND((O75=0),(R75&gt;0)),"O",IF(AND((M75&lt;0),(O75-R75&lt;0)),"O","X"))</f>
        <v>X</v>
      </c>
      <c r="T75" s="118"/>
      <c r="U75" s="118"/>
      <c r="V75" s="91"/>
      <c r="W75" s="100"/>
      <c r="X75" s="102"/>
      <c r="Y75" s="100"/>
      <c r="Z75" s="29">
        <f t="shared" si="48"/>
        <v>0</v>
      </c>
      <c r="AA75" s="29">
        <f t="shared" si="49"/>
        <v>0</v>
      </c>
      <c r="AB75" s="110" t="str">
        <f t="shared" si="50"/>
        <v>OK</v>
      </c>
      <c r="AC75" s="108"/>
      <c r="AD75" s="110"/>
      <c r="AE75" s="29">
        <f t="shared" si="51"/>
        <v>0</v>
      </c>
      <c r="AF75" s="29">
        <f t="shared" si="52"/>
        <v>0</v>
      </c>
      <c r="AG75" s="110" t="str">
        <f t="shared" si="53"/>
        <v>OK</v>
      </c>
      <c r="AH75" s="108"/>
      <c r="AI75" s="110" t="str">
        <f t="shared" si="36"/>
        <v/>
      </c>
      <c r="AJ75" s="108"/>
      <c r="AK75" s="109" t="str">
        <f>IF(AI75="","",COUNTIF($AI$7:$AI$80,AI75))</f>
        <v/>
      </c>
      <c r="AL75" s="118" t="str">
        <f t="shared" si="47"/>
        <v/>
      </c>
      <c r="AM75" s="108"/>
      <c r="AN75" s="110" t="str">
        <f t="array" ref="AN75">IF(D75="","",INDEX(구분표!$I$2:$I$311, MATCH(1,(구분표!$E$2:$E$311='2추특출'!C75)*(구분표!$F$2:$F$311='2추특출'!D75)*(구분표!$G$2:$G$311='2추특출'!B75),0)))</f>
        <v/>
      </c>
      <c r="AO75" s="108"/>
      <c r="AP75" s="110"/>
    </row>
    <row r="76" spans="1:42" ht="60" customHeight="1">
      <c r="A76" s="188">
        <f>COUNTA($C$8:C76)-COUNTBLANK($C$8:C76)+1</f>
        <v>0</v>
      </c>
      <c r="B76" s="22"/>
      <c r="C76" s="109" t="str">
        <f>IF(D76="","",VLOOKUP(D76,구분표!$A$3:$C$215,3,))</f>
        <v/>
      </c>
      <c r="D76" s="308"/>
      <c r="E76" s="304"/>
      <c r="F76" s="304"/>
      <c r="G76" s="305"/>
      <c r="H76" s="304"/>
      <c r="I76" s="306"/>
      <c r="J76" s="307"/>
      <c r="K76" s="307"/>
      <c r="L76" s="236">
        <f t="shared" si="37"/>
        <v>0</v>
      </c>
      <c r="M76" s="29"/>
      <c r="N76" s="31"/>
      <c r="O76" s="35">
        <f t="shared" si="38"/>
        <v>0</v>
      </c>
      <c r="P76" s="252"/>
      <c r="Q76" s="122"/>
      <c r="R76" s="253">
        <f t="shared" si="39"/>
        <v>0</v>
      </c>
      <c r="S76" s="41" t="str">
        <f t="shared" ref="S76" si="55">IF(AND((O76=0),(R76&gt;0)),"O",IF(AND((M76&lt;0),(O76-R76&lt;0)),"O","X"))</f>
        <v>X</v>
      </c>
      <c r="T76" s="118"/>
      <c r="U76" s="118"/>
      <c r="V76" s="91"/>
      <c r="W76" s="100"/>
      <c r="X76" s="102"/>
      <c r="Y76" s="100"/>
      <c r="Z76" s="29">
        <f t="shared" ref="Z76" si="56">IF($Y76&lt;&gt;"도비",IF($W76="국도비","직접입력",SUM($M76:$N76)),)</f>
        <v>0</v>
      </c>
      <c r="AA76" s="29">
        <f t="shared" ref="AA76" si="57">IF($Y76="도비",SUM($M76:$N76),IF($W76="국도비","직접입력",SUM($M76:$N76)-$Z76))</f>
        <v>0</v>
      </c>
      <c r="AB76" s="18" t="str">
        <f t="shared" ref="AB76" si="58">IF(SUM($M76:$N76)=SUM($Z76:$AA76),"OK","검토")</f>
        <v>OK</v>
      </c>
      <c r="AD76" s="18"/>
      <c r="AE76" s="29">
        <f t="shared" ref="AE76" si="59">IF($Y76&lt;&gt;"도비",IF($W76="국도비","직접입력",SUM($P76:$Q76)),)</f>
        <v>0</v>
      </c>
      <c r="AF76" s="29">
        <f t="shared" ref="AF76" si="60">IF($Y76="도비",SUM(P76:Q76),IF($W76="국도비","직접입력",SUM(P76:Q76)-AE76))</f>
        <v>0</v>
      </c>
      <c r="AG76" s="18" t="str">
        <f t="shared" ref="AG76" si="61">IF(SUM(P76:Q76)=SUM(AE76:AF76),"OK","검토")</f>
        <v>OK</v>
      </c>
      <c r="AI76" s="18" t="str">
        <f t="shared" ref="AI76:AI79" si="62">IF(Y76="","",IF(Y76="도비","세입없음","직접입력"))</f>
        <v/>
      </c>
      <c r="AK76" s="15" t="str">
        <f>IF(AI76="","",COUNTIF($AI$7:$AI$80,AI76))</f>
        <v/>
      </c>
      <c r="AL76" s="41" t="str">
        <f t="shared" ref="AL76" si="63">IF(Y76="","",IF(AND(Y76="도비",AI76="세입없음"),"OK",IF(AND(Y76&lt;&gt;"도비",AI76&lt;&gt;""),"OK","@@")))</f>
        <v/>
      </c>
      <c r="AN76" s="18" t="str">
        <f t="array" ref="AN76">IF(D76="","",INDEX(구분표!$I$2:$I$311, MATCH(1,(구분표!$E$2:$E$311='2추특출'!C76)*(구분표!$F$2:$F$311='2추특출'!D76)*(구분표!$G$2:$G$311='2추특출'!B76),0)))</f>
        <v/>
      </c>
      <c r="AP76" s="18"/>
    </row>
    <row r="77" spans="1:42" s="108" customFormat="1" ht="60" customHeight="1">
      <c r="A77" s="187"/>
      <c r="B77" s="114" t="s">
        <v>560</v>
      </c>
      <c r="C77" s="115"/>
      <c r="D77" s="116"/>
      <c r="E77" s="115"/>
      <c r="F77" s="115"/>
      <c r="G77" s="116"/>
      <c r="H77" s="115"/>
      <c r="I77" s="106"/>
      <c r="J77" s="124">
        <f t="shared" ref="J77:R77" si="64">SUBTOTAL(9,J78:J80)</f>
        <v>0</v>
      </c>
      <c r="K77" s="124">
        <f t="shared" si="64"/>
        <v>0</v>
      </c>
      <c r="L77" s="124">
        <f t="shared" si="64"/>
        <v>0</v>
      </c>
      <c r="M77" s="124">
        <f t="shared" si="64"/>
        <v>0</v>
      </c>
      <c r="N77" s="124">
        <f t="shared" si="64"/>
        <v>0</v>
      </c>
      <c r="O77" s="125">
        <f t="shared" si="64"/>
        <v>0</v>
      </c>
      <c r="P77" s="250">
        <f t="shared" si="64"/>
        <v>0</v>
      </c>
      <c r="Q77" s="124">
        <f t="shared" si="64"/>
        <v>0</v>
      </c>
      <c r="R77" s="251">
        <f t="shared" si="64"/>
        <v>0</v>
      </c>
      <c r="S77" s="121"/>
      <c r="T77" s="121"/>
      <c r="U77" s="121"/>
      <c r="V77" s="117"/>
      <c r="W77" s="100"/>
      <c r="X77" s="102"/>
      <c r="Y77" s="100"/>
      <c r="Z77" s="29"/>
      <c r="AA77" s="29"/>
      <c r="AB77" s="110"/>
      <c r="AD77" s="110"/>
      <c r="AE77" s="29"/>
      <c r="AF77" s="29"/>
      <c r="AG77" s="110"/>
      <c r="AI77" s="110" t="str">
        <f t="shared" si="62"/>
        <v/>
      </c>
      <c r="AK77" s="109"/>
      <c r="AL77" s="118"/>
      <c r="AN77" s="110"/>
      <c r="AP77" s="110"/>
    </row>
    <row r="78" spans="1:42" s="108" customFormat="1" ht="60" customHeight="1">
      <c r="A78" s="188">
        <f>COUNTA($C$8:C78)-COUNTBLANK($C$8:C78)+2</f>
        <v>0</v>
      </c>
      <c r="B78" s="112"/>
      <c r="C78" s="109" t="str">
        <f>IF(D78="","",VLOOKUP(D78,구분표!$A$3:$C$215,3,))</f>
        <v/>
      </c>
      <c r="D78" s="308"/>
      <c r="E78" s="304"/>
      <c r="F78" s="304"/>
      <c r="G78" s="305"/>
      <c r="H78" s="304"/>
      <c r="I78" s="306"/>
      <c r="J78" s="307"/>
      <c r="K78" s="307"/>
      <c r="L78" s="236">
        <f t="shared" ref="L78:L80" si="65">J78-K78</f>
        <v>0</v>
      </c>
      <c r="M78" s="29"/>
      <c r="N78" s="31"/>
      <c r="O78" s="35">
        <f t="shared" ref="O78:O80" si="66">J78+M78+N78</f>
        <v>0</v>
      </c>
      <c r="P78" s="252"/>
      <c r="Q78" s="122"/>
      <c r="R78" s="253">
        <f t="shared" ref="R78:R80" si="67">J78+P78+Q78</f>
        <v>0</v>
      </c>
      <c r="S78" s="118" t="str">
        <f t="shared" ref="S78:S80" si="68">IF(AND((O78=0),(R78&gt;0)),"O",IF(AND((M78&lt;0),(O78-R78&lt;0)),"O","X"))</f>
        <v>X</v>
      </c>
      <c r="T78" s="118"/>
      <c r="U78" s="118"/>
      <c r="V78" s="119"/>
      <c r="W78" s="100"/>
      <c r="X78" s="102"/>
      <c r="Y78" s="100"/>
      <c r="Z78" s="29">
        <f t="shared" ref="Z78:Z79" si="69">IF($Y78&lt;&gt;"도비",IF($W78="국도비","직접입력",SUM($M78:$N78)),)</f>
        <v>0</v>
      </c>
      <c r="AA78" s="29">
        <f t="shared" ref="AA78:AA79" si="70">IF($Y78="도비",SUM($M78:$N78),IF($W78="국도비","직접입력",SUM($M78:$N78)-$Z78))</f>
        <v>0</v>
      </c>
      <c r="AB78" s="110" t="str">
        <f t="shared" ref="AB78:AB79" si="71">IF(SUM($M78:$N78)=SUM($Z78:$AA78),"OK","검토")</f>
        <v>OK</v>
      </c>
      <c r="AD78" s="110"/>
      <c r="AE78" s="29">
        <f t="shared" ref="AE78:AE79" si="72">IF($Y78&lt;&gt;"도비",IF($W78="국도비","직접입력",SUM($P78:$Q78)),)</f>
        <v>0</v>
      </c>
      <c r="AF78" s="29">
        <f t="shared" ref="AF78:AF79" si="73">IF($Y78="도비",SUM(P78:Q78),IF($W78="국도비","직접입력",SUM(P78:Q78)-AE78))</f>
        <v>0</v>
      </c>
      <c r="AG78" s="110" t="str">
        <f t="shared" ref="AG78:AG79" si="74">IF(SUM(P78:Q78)=SUM(AE78:AF78),"OK","검토")</f>
        <v>OK</v>
      </c>
      <c r="AI78" s="110" t="str">
        <f t="shared" si="62"/>
        <v/>
      </c>
      <c r="AK78" s="109" t="str">
        <f>IF(AI78="","",COUNTIF($AI$7:$AI$80,AI78))</f>
        <v/>
      </c>
      <c r="AL78" s="118" t="str">
        <f t="shared" ref="AL78:AL79" si="75">IF(Y78="","",IF(AND(Y78="도비",AI78="세입없음"),"OK",IF(AND(Y78&lt;&gt;"도비",AI78&lt;&gt;""),"OK","@@")))</f>
        <v/>
      </c>
      <c r="AN78" s="110" t="str">
        <f t="array" ref="AN78">IF(D78="","",INDEX(구분표!$I$2:$I$311, MATCH(1,(구분표!$E$2:$E$311='2추특출'!C78)*(구분표!$F$2:$F$311='2추특출'!D78)*(구분표!$G$2:$G$311='2추특출'!B78),0)))</f>
        <v/>
      </c>
      <c r="AP78" s="110"/>
    </row>
    <row r="79" spans="1:42" s="108" customFormat="1" ht="60" customHeight="1">
      <c r="A79" s="188">
        <f>COUNTA($C$8:C79)-COUNTBLANK($C$8:C79)+2</f>
        <v>0</v>
      </c>
      <c r="B79" s="112"/>
      <c r="C79" s="109" t="str">
        <f>IF(D79="","",VLOOKUP(D79,구분표!$A$3:$C$215,3,))</f>
        <v/>
      </c>
      <c r="D79" s="308"/>
      <c r="E79" s="304"/>
      <c r="F79" s="304"/>
      <c r="G79" s="305"/>
      <c r="H79" s="304"/>
      <c r="I79" s="306"/>
      <c r="J79" s="307"/>
      <c r="K79" s="307"/>
      <c r="L79" s="236">
        <f t="shared" si="65"/>
        <v>0</v>
      </c>
      <c r="M79" s="29"/>
      <c r="N79" s="31"/>
      <c r="O79" s="35">
        <f>J79+M79+N79</f>
        <v>0</v>
      </c>
      <c r="P79" s="252"/>
      <c r="Q79" s="122"/>
      <c r="R79" s="253">
        <f>J79+P79+Q79</f>
        <v>0</v>
      </c>
      <c r="S79" s="118" t="str">
        <f t="shared" si="68"/>
        <v>X</v>
      </c>
      <c r="T79" s="118"/>
      <c r="U79" s="118"/>
      <c r="V79" s="119"/>
      <c r="W79" s="100"/>
      <c r="X79" s="102"/>
      <c r="Y79" s="100"/>
      <c r="Z79" s="29">
        <f t="shared" si="69"/>
        <v>0</v>
      </c>
      <c r="AA79" s="29">
        <f t="shared" si="70"/>
        <v>0</v>
      </c>
      <c r="AB79" s="110" t="str">
        <f t="shared" si="71"/>
        <v>OK</v>
      </c>
      <c r="AD79" s="110"/>
      <c r="AE79" s="29">
        <f t="shared" si="72"/>
        <v>0</v>
      </c>
      <c r="AF79" s="29">
        <f t="shared" si="73"/>
        <v>0</v>
      </c>
      <c r="AG79" s="110" t="str">
        <f t="shared" si="74"/>
        <v>OK</v>
      </c>
      <c r="AI79" s="110" t="str">
        <f t="shared" si="62"/>
        <v/>
      </c>
      <c r="AK79" s="109" t="str">
        <f>IF(AI79="","",COUNTIF($AI$7:$AI$80,AI79))</f>
        <v/>
      </c>
      <c r="AL79" s="118" t="str">
        <f t="shared" si="75"/>
        <v/>
      </c>
      <c r="AN79" s="110" t="str">
        <f t="array" ref="AN79">IF(D79="","",INDEX(구분표!$I$2:$I$311, MATCH(1,(구분표!$E$2:$E$311='2추특출'!C79)*(구분표!$F$2:$F$311='2추특출'!D79)*(구분표!$G$2:$G$311='2추특출'!B79),0)))</f>
        <v/>
      </c>
      <c r="AP79" s="110"/>
    </row>
    <row r="80" spans="1:42" s="108" customFormat="1" ht="60" customHeight="1" thickBot="1">
      <c r="A80" s="188">
        <f>COUNTA($C$8:C80)-COUNTBLANK($C$8:C80)+2</f>
        <v>0</v>
      </c>
      <c r="B80" s="112"/>
      <c r="C80" s="109" t="str">
        <f>IF(D80="","",VLOOKUP(D80,구분표!$A$3:$C$215,3,))</f>
        <v/>
      </c>
      <c r="D80" s="308"/>
      <c r="E80" s="304"/>
      <c r="F80" s="304"/>
      <c r="G80" s="305"/>
      <c r="H80" s="304"/>
      <c r="I80" s="309"/>
      <c r="J80" s="307"/>
      <c r="K80" s="307"/>
      <c r="L80" s="236">
        <f t="shared" si="65"/>
        <v>0</v>
      </c>
      <c r="M80" s="29"/>
      <c r="N80" s="31"/>
      <c r="O80" s="35">
        <f t="shared" si="66"/>
        <v>0</v>
      </c>
      <c r="P80" s="255"/>
      <c r="Q80" s="256"/>
      <c r="R80" s="257">
        <f t="shared" si="67"/>
        <v>0</v>
      </c>
      <c r="S80" s="118" t="str">
        <f t="shared" si="68"/>
        <v>X</v>
      </c>
      <c r="T80" s="118"/>
      <c r="U80" s="118"/>
      <c r="V80" s="111"/>
      <c r="W80" s="100"/>
      <c r="X80" s="102"/>
      <c r="Y80" s="100"/>
      <c r="Z80" s="29">
        <f>IF($Y80&lt;&gt;"도비",IF($W80="국도비","직접입력",SUM($M80:$N80)),)</f>
        <v>0</v>
      </c>
      <c r="AA80" s="29">
        <f>IF($Y80="도비",SUM($M80:$N80),IF($W80="국도비","직접입력",SUM($M80:$N80)-$Z80))</f>
        <v>0</v>
      </c>
      <c r="AB80" s="110" t="str">
        <f>IF(SUM($M80:$N80)=SUM($Z80:$AA80),"OK","검토")</f>
        <v>OK</v>
      </c>
      <c r="AD80" s="110"/>
      <c r="AE80" s="29">
        <f>IF($Y80&lt;&gt;"도비",IF($W80="국도비","직접입력",SUM($P80:$Q80)),)</f>
        <v>0</v>
      </c>
      <c r="AF80" s="29">
        <f>IF($Y80="도비",SUM(P80:Q80),IF($W80="국도비","직접입력",SUM(P80:Q80)-AE80))</f>
        <v>0</v>
      </c>
      <c r="AG80" s="110" t="str">
        <f>IF(SUM(P80:Q80)=SUM(AE80:AF80),"OK","검토")</f>
        <v>OK</v>
      </c>
      <c r="AI80" s="110" t="str">
        <f t="shared" ref="AI80" si="76">IF(Y80="","",IF(Y80="도비","세입없음","직접입력"))</f>
        <v/>
      </c>
      <c r="AK80" s="109" t="str">
        <f>IF(AI80="","",COUNTIF($AI$7:$AI$80,AI80))</f>
        <v/>
      </c>
      <c r="AL80" s="118" t="str">
        <f t="shared" ref="AL80" si="77">IF(Y80="","",IF(AND(Y80="도비",AI80="세입없음"),"OK",IF(AND(Y80&lt;&gt;"도비",AI80&lt;&gt;""),"OK","@@")))</f>
        <v/>
      </c>
      <c r="AN80" s="110" t="str">
        <f t="array" ref="AN80">IF(D80="","",INDEX(구분표!$I$2:$I$311, MATCH(1,(구분표!$E$2:$E$311='2추특출'!C80)*(구분표!$F$2:$F$311='2추특출'!D80)*(구분표!$G$2:$G$311='2추특출'!B80),0)))</f>
        <v/>
      </c>
      <c r="AP80" s="110"/>
    </row>
  </sheetData>
  <sheetProtection formatCells="0" autoFilter="0"/>
  <autoFilter ref="B6:AP80"/>
  <mergeCells count="30">
    <mergeCell ref="AI4:AI5"/>
    <mergeCell ref="AK4:AK5"/>
    <mergeCell ref="AL4:AL5"/>
    <mergeCell ref="AN4:AN5"/>
    <mergeCell ref="AP4:AP5"/>
    <mergeCell ref="AE4:AG4"/>
    <mergeCell ref="L4:L5"/>
    <mergeCell ref="M4:N4"/>
    <mergeCell ref="O4:O5"/>
    <mergeCell ref="P4:Q4"/>
    <mergeCell ref="R4:R5"/>
    <mergeCell ref="S4:S5"/>
    <mergeCell ref="V4:V5"/>
    <mergeCell ref="W4:W5"/>
    <mergeCell ref="Y4:Y5"/>
    <mergeCell ref="Z4:AB4"/>
    <mergeCell ref="AD4:AD5"/>
    <mergeCell ref="T4:T5"/>
    <mergeCell ref="U4:U5"/>
    <mergeCell ref="A4:A5"/>
    <mergeCell ref="J4:J5"/>
    <mergeCell ref="K4:K5"/>
    <mergeCell ref="I4:I5"/>
    <mergeCell ref="B4:B5"/>
    <mergeCell ref="C4:C5"/>
    <mergeCell ref="D4:D5"/>
    <mergeCell ref="E4:E5"/>
    <mergeCell ref="G4:G5"/>
    <mergeCell ref="F4:F5"/>
    <mergeCell ref="H4:H5"/>
  </mergeCells>
  <phoneticPr fontId="1" type="noConversion"/>
  <dataValidations count="4">
    <dataValidation type="list" allowBlank="1" showInputMessage="1" showErrorMessage="1" sqref="E6:E7">
      <formula1>"본예산,1회추경,신규"</formula1>
    </dataValidation>
    <dataValidation type="list" allowBlank="1" showInputMessage="1" showErrorMessage="1" sqref="AD7:AD80">
      <formula1>"도비,국비,지특,기금,특교"</formula1>
    </dataValidation>
    <dataValidation type="list" allowBlank="1" showInputMessage="1" showErrorMessage="1" sqref="F6:F80">
      <formula1>"일반,연정"</formula1>
    </dataValidation>
    <dataValidation type="list" allowBlank="1" showInputMessage="1" showErrorMessage="1" sqref="E8:E80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59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8</vt:i4>
      </vt:variant>
    </vt:vector>
  </HeadingPairs>
  <TitlesOfParts>
    <vt:vector size="18" baseType="lpstr">
      <vt:lpstr>구분표</vt:lpstr>
      <vt:lpstr>예결표지(세로)</vt:lpstr>
      <vt:lpstr>예결표지(가로)</vt:lpstr>
      <vt:lpstr>표지</vt:lpstr>
      <vt:lpstr>검증</vt:lpstr>
      <vt:lpstr>총괄표</vt:lpstr>
      <vt:lpstr>2추일입</vt:lpstr>
      <vt:lpstr>2추일출</vt:lpstr>
      <vt:lpstr>2추특입</vt:lpstr>
      <vt:lpstr>2추특출</vt:lpstr>
      <vt:lpstr>'2추일입'!Print_Area</vt:lpstr>
      <vt:lpstr>'2추일출'!Print_Area</vt:lpstr>
      <vt:lpstr>'2추특입'!Print_Area</vt:lpstr>
      <vt:lpstr>'2추특출'!Print_Area</vt:lpstr>
      <vt:lpstr>총괄표!Print_Area</vt:lpstr>
      <vt:lpstr>'2추일입'!Print_Titles</vt:lpstr>
      <vt:lpstr>'2추일출'!Print_Titles</vt:lpstr>
      <vt:lpstr>'2추특출'!Print_Titles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2017-05-24T04:43:16Z</cp:lastPrinted>
  <dcterms:created xsi:type="dcterms:W3CDTF">2015-06-26T00:14:49Z</dcterms:created>
  <dcterms:modified xsi:type="dcterms:W3CDTF">2017-09-06T07:09:54Z</dcterms:modified>
</cp:coreProperties>
</file>