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3170" tabRatio="804" firstSheet="4" activeTab="5"/>
  </bookViews>
  <sheets>
    <sheet name="구분표" sheetId="1" state="hidden" r:id="rId1"/>
    <sheet name="예결표지(세로)" sheetId="12" state="hidden" r:id="rId2"/>
    <sheet name="예결표지(가로)" sheetId="11" state="hidden" r:id="rId3"/>
    <sheet name="검증" sheetId="3" state="hidden" r:id="rId4"/>
    <sheet name="18년일출" sheetId="15" r:id="rId5"/>
    <sheet name="18년기금출" sheetId="21" r:id="rId6"/>
  </sheets>
  <definedNames>
    <definedName name="_xlnm._FilterDatabase" localSheetId="5" hidden="1">'18년기금출'!$A$6:$AL$21</definedName>
    <definedName name="_xlnm.Print_Area" localSheetId="5">'18년기금출'!$A:$R</definedName>
    <definedName name="_xlnm.Print_Area" localSheetId="4">'18년일출'!$A$1:$U$31</definedName>
    <definedName name="_xlnm.Print_Titles" localSheetId="5">'18년기금출'!$3:$5</definedName>
    <definedName name="_xlnm.Print_Titles" localSheetId="4">'18년일출'!$3:$5</definedName>
  </definedNames>
  <calcPr calcId="145621"/>
</workbook>
</file>

<file path=xl/calcChain.xml><?xml version="1.0" encoding="utf-8"?>
<calcChain xmlns="http://schemas.openxmlformats.org/spreadsheetml/2006/main">
  <c r="AR24" i="15" l="1"/>
  <c r="AQ24" i="15"/>
  <c r="AM24" i="15" a="1"/>
  <c r="AM24" i="15" s="1"/>
  <c r="AK24" i="15"/>
  <c r="AH24" i="15"/>
  <c r="AJ24" i="15" s="1"/>
  <c r="AD24" i="15"/>
  <c r="Y24" i="15"/>
  <c r="M24" i="15"/>
  <c r="R24" i="15" s="1"/>
  <c r="B24" i="15"/>
  <c r="A24" i="15"/>
  <c r="K6" i="15"/>
  <c r="L6" i="15"/>
  <c r="J6" i="15"/>
  <c r="K3" i="15" l="1"/>
  <c r="AE24" i="15"/>
  <c r="AF24" i="15" s="1"/>
  <c r="Z24" i="15"/>
  <c r="AA24" i="15" s="1"/>
  <c r="A8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5" i="15"/>
  <c r="A26" i="15"/>
  <c r="A27" i="15"/>
  <c r="A28" i="15"/>
  <c r="A29" i="15"/>
  <c r="A30" i="15"/>
  <c r="A9" i="15"/>
  <c r="A31" i="15"/>
  <c r="B30" i="15" l="1"/>
  <c r="AM9" i="15" l="1" a="1"/>
  <c r="AM9" i="15" s="1"/>
  <c r="AK9" i="15"/>
  <c r="AH9" i="15"/>
  <c r="AJ9" i="15" s="1"/>
  <c r="AD9" i="15"/>
  <c r="AE9" i="15" s="1"/>
  <c r="Y9" i="15"/>
  <c r="M9" i="15"/>
  <c r="R9" i="15" s="1"/>
  <c r="AM31" i="15" a="1"/>
  <c r="AM31" i="15" s="1"/>
  <c r="AK31" i="15"/>
  <c r="AH31" i="15"/>
  <c r="AJ31" i="15" s="1"/>
  <c r="AD31" i="15"/>
  <c r="AE31" i="15" s="1"/>
  <c r="AF31" i="15" s="1"/>
  <c r="Y31" i="15"/>
  <c r="M31" i="15"/>
  <c r="AK29" i="15"/>
  <c r="AH29" i="15"/>
  <c r="AJ29" i="15" s="1"/>
  <c r="AD29" i="15"/>
  <c r="AE29" i="15" s="1"/>
  <c r="AF29" i="15" s="1"/>
  <c r="Y29" i="15"/>
  <c r="Z29" i="15" s="1"/>
  <c r="AA29" i="15" s="1"/>
  <c r="M29" i="15"/>
  <c r="B29" i="15"/>
  <c r="AM29" i="15" s="1" a="1"/>
  <c r="AM29" i="15" s="1"/>
  <c r="AM7" i="15" a="1"/>
  <c r="AM7" i="15" s="1"/>
  <c r="AK7" i="15"/>
  <c r="AH7" i="15"/>
  <c r="AJ7" i="15" s="1"/>
  <c r="AD7" i="15"/>
  <c r="Y7" i="15"/>
  <c r="Z7" i="15" s="1"/>
  <c r="AA7" i="15" s="1"/>
  <c r="M7" i="15"/>
  <c r="A7" i="15"/>
  <c r="B28" i="15"/>
  <c r="B27" i="15"/>
  <c r="B26" i="15"/>
  <c r="B25" i="15"/>
  <c r="B23" i="15"/>
  <c r="B22" i="15"/>
  <c r="B21" i="15"/>
  <c r="B20" i="15"/>
  <c r="B19" i="15"/>
  <c r="B18" i="15"/>
  <c r="B17" i="15"/>
  <c r="B16" i="15"/>
  <c r="B15" i="15"/>
  <c r="B14" i="15"/>
  <c r="R31" i="15" l="1"/>
  <c r="R29" i="15"/>
  <c r="AR31" i="15"/>
  <c r="Z9" i="15"/>
  <c r="AA9" i="15" s="1"/>
  <c r="AF9" i="15"/>
  <c r="AQ31" i="15"/>
  <c r="Z31" i="15"/>
  <c r="AA31" i="15" s="1"/>
  <c r="AR29" i="15"/>
  <c r="AQ29" i="15"/>
  <c r="AQ7" i="15"/>
  <c r="R7" i="15"/>
  <c r="AE7" i="15"/>
  <c r="AF7" i="15" s="1"/>
  <c r="K9" i="21"/>
  <c r="AR7" i="15" l="1"/>
  <c r="AR9" i="15"/>
  <c r="AQ9" i="15"/>
  <c r="AH25" i="15" l="1"/>
  <c r="AH26" i="15"/>
  <c r="AH27" i="15"/>
  <c r="AH28" i="15"/>
  <c r="AH30" i="15"/>
  <c r="AD25" i="15"/>
  <c r="AE25" i="15" s="1"/>
  <c r="AF25" i="15" s="1"/>
  <c r="AD26" i="15"/>
  <c r="AE26" i="15" s="1"/>
  <c r="AD27" i="15"/>
  <c r="AE27" i="15" s="1"/>
  <c r="AD28" i="15"/>
  <c r="AE28" i="15" s="1"/>
  <c r="AD30" i="15"/>
  <c r="AE30" i="15" s="1"/>
  <c r="Y25" i="15"/>
  <c r="Z25" i="15" s="1"/>
  <c r="AA25" i="15" s="1"/>
  <c r="Y26" i="15"/>
  <c r="Z26" i="15" s="1"/>
  <c r="AA26" i="15" s="1"/>
  <c r="Y27" i="15"/>
  <c r="Z27" i="15" s="1"/>
  <c r="Y28" i="15"/>
  <c r="Z28" i="15" s="1"/>
  <c r="Y30" i="15"/>
  <c r="Z30" i="15" s="1"/>
  <c r="AA30" i="15" s="1"/>
  <c r="AH15" i="15"/>
  <c r="AH16" i="15"/>
  <c r="AH17" i="15"/>
  <c r="AH18" i="15"/>
  <c r="AH19" i="15"/>
  <c r="AH20" i="15"/>
  <c r="AH21" i="15"/>
  <c r="AH22" i="15"/>
  <c r="AH23" i="15"/>
  <c r="AD15" i="15"/>
  <c r="AE15" i="15" s="1"/>
  <c r="AD16" i="15"/>
  <c r="AE16" i="15" s="1"/>
  <c r="AD17" i="15"/>
  <c r="AE17" i="15" s="1"/>
  <c r="AF17" i="15" s="1"/>
  <c r="AD18" i="15"/>
  <c r="AE18" i="15" s="1"/>
  <c r="AD19" i="15"/>
  <c r="AD20" i="15"/>
  <c r="AD21" i="15"/>
  <c r="AE21" i="15" s="1"/>
  <c r="AF21" i="15" s="1"/>
  <c r="AD22" i="15"/>
  <c r="AE22" i="15" s="1"/>
  <c r="AD23" i="15"/>
  <c r="AE23" i="15" s="1"/>
  <c r="Y15" i="15"/>
  <c r="Z15" i="15" s="1"/>
  <c r="Y16" i="15"/>
  <c r="Z16" i="15" s="1"/>
  <c r="Y17" i="15"/>
  <c r="Z17" i="15" s="1"/>
  <c r="AA17" i="15" s="1"/>
  <c r="Y18" i="15"/>
  <c r="Z18" i="15" s="1"/>
  <c r="AA18" i="15" s="1"/>
  <c r="Y19" i="15"/>
  <c r="Z19" i="15" s="1"/>
  <c r="Y20" i="15"/>
  <c r="Z20" i="15" s="1"/>
  <c r="Y21" i="15"/>
  <c r="Z21" i="15" s="1"/>
  <c r="AA21" i="15" s="1"/>
  <c r="Y22" i="15"/>
  <c r="Z22" i="15" s="1"/>
  <c r="AA22" i="15" s="1"/>
  <c r="Y23" i="15"/>
  <c r="Z23" i="15" s="1"/>
  <c r="AH14" i="15"/>
  <c r="AD14" i="15"/>
  <c r="AE14" i="15" s="1"/>
  <c r="AF14" i="15" s="1"/>
  <c r="Y14" i="15"/>
  <c r="Z14" i="15" s="1"/>
  <c r="AA14" i="15" s="1"/>
  <c r="AH8" i="15"/>
  <c r="AH10" i="15"/>
  <c r="AH11" i="15"/>
  <c r="AH12" i="15"/>
  <c r="AH13" i="15"/>
  <c r="AD8" i="15"/>
  <c r="AE8" i="15" s="1"/>
  <c r="AF8" i="15" s="1"/>
  <c r="AD10" i="15"/>
  <c r="AD11" i="15"/>
  <c r="AE11" i="15" s="1"/>
  <c r="AD12" i="15"/>
  <c r="AE12" i="15" s="1"/>
  <c r="AF12" i="15" s="1"/>
  <c r="AD13" i="15"/>
  <c r="AE13" i="15" s="1"/>
  <c r="AF13" i="15" s="1"/>
  <c r="Y8" i="15"/>
  <c r="Y10" i="15"/>
  <c r="Z10" i="15" s="1"/>
  <c r="AA10" i="15" s="1"/>
  <c r="Y11" i="15"/>
  <c r="Z11" i="15" s="1"/>
  <c r="AA11" i="15" s="1"/>
  <c r="Y12" i="15"/>
  <c r="Z12" i="15" s="1"/>
  <c r="Y13" i="15"/>
  <c r="Z13" i="15" s="1"/>
  <c r="AE20" i="15" l="1"/>
  <c r="AF20" i="15" s="1"/>
  <c r="AF16" i="15"/>
  <c r="AF11" i="15"/>
  <c r="AA12" i="15"/>
  <c r="AF28" i="15"/>
  <c r="AF27" i="15"/>
  <c r="Z8" i="15"/>
  <c r="AA8" i="15" s="1"/>
  <c r="AF23" i="15"/>
  <c r="AE19" i="15"/>
  <c r="AF19" i="15" s="1"/>
  <c r="AF15" i="15"/>
  <c r="AA27" i="15"/>
  <c r="AF30" i="15"/>
  <c r="AF26" i="15"/>
  <c r="AA28" i="15"/>
  <c r="AF22" i="15"/>
  <c r="AF18" i="15"/>
  <c r="AA23" i="15"/>
  <c r="AA19" i="15"/>
  <c r="AA15" i="15"/>
  <c r="AA20" i="15"/>
  <c r="AA16" i="15"/>
  <c r="AE10" i="15"/>
  <c r="AF10" i="15" s="1"/>
  <c r="AA13" i="15"/>
  <c r="AK16" i="15" l="1"/>
  <c r="M16" i="15"/>
  <c r="AK17" i="15"/>
  <c r="M17" i="15"/>
  <c r="AM16" i="15" l="1" a="1"/>
  <c r="AM16" i="15" s="1"/>
  <c r="R17" i="15"/>
  <c r="R16" i="15"/>
  <c r="AR17" i="15"/>
  <c r="AQ16" i="15"/>
  <c r="AM17" i="15" a="1"/>
  <c r="AM17" i="15" s="1"/>
  <c r="AK23" i="15"/>
  <c r="M23" i="15"/>
  <c r="AK13" i="15"/>
  <c r="M13" i="15"/>
  <c r="AQ17" i="15" l="1"/>
  <c r="AR16" i="15"/>
  <c r="R13" i="15"/>
  <c r="R23" i="15"/>
  <c r="AR23" i="15"/>
  <c r="AM23" i="15" a="1"/>
  <c r="AM23" i="15" s="1"/>
  <c r="AR13" i="15"/>
  <c r="AM13" i="15" a="1"/>
  <c r="AM13" i="15" s="1"/>
  <c r="AQ13" i="15" l="1"/>
  <c r="AQ23" i="15"/>
  <c r="AJ17" i="15" l="1"/>
  <c r="AJ16" i="15"/>
  <c r="AJ13" i="15"/>
  <c r="AJ23" i="15"/>
  <c r="AM20" i="15" l="1" a="1"/>
  <c r="AM20" i="15" s="1"/>
  <c r="AM21" i="15" a="1"/>
  <c r="AM21" i="15" s="1"/>
  <c r="AM14" i="15" a="1"/>
  <c r="AM14" i="15" s="1"/>
  <c r="AM19" i="15" a="1"/>
  <c r="AM19" i="15" s="1"/>
  <c r="AM22" i="15" a="1"/>
  <c r="AM22" i="15" s="1"/>
  <c r="AM18" i="15" a="1"/>
  <c r="AM18" i="15" s="1"/>
  <c r="AM30" i="15" a="1"/>
  <c r="AM30" i="15" s="1"/>
  <c r="M30" i="15"/>
  <c r="R30" i="15" l="1"/>
  <c r="AK30" i="15"/>
  <c r="AM10" i="15" a="1"/>
  <c r="AM10" i="15" s="1"/>
  <c r="AK10" i="15"/>
  <c r="M10" i="15"/>
  <c r="AM11" i="15" a="1"/>
  <c r="AM11" i="15" s="1"/>
  <c r="AK11" i="15"/>
  <c r="M11" i="15"/>
  <c r="AM12" i="15" a="1"/>
  <c r="AM12" i="15" s="1"/>
  <c r="AK12" i="15"/>
  <c r="M12" i="15"/>
  <c r="AM27" i="15" a="1"/>
  <c r="AM27" i="15" s="1"/>
  <c r="AK27" i="15"/>
  <c r="M27" i="15"/>
  <c r="AM26" i="15" a="1"/>
  <c r="AM26" i="15" s="1"/>
  <c r="AK26" i="15"/>
  <c r="M26" i="15"/>
  <c r="AM28" i="15" a="1"/>
  <c r="AM28" i="15" s="1"/>
  <c r="M28" i="15"/>
  <c r="AQ30" i="15" l="1"/>
  <c r="AR30" i="15"/>
  <c r="R11" i="15"/>
  <c r="R12" i="15"/>
  <c r="R10" i="15"/>
  <c r="R27" i="15"/>
  <c r="R28" i="15"/>
  <c r="R26" i="15"/>
  <c r="AK28" i="15"/>
  <c r="AQ10" i="15" l="1"/>
  <c r="AR10" i="15"/>
  <c r="AQ27" i="15"/>
  <c r="AR27" i="15"/>
  <c r="AQ26" i="15"/>
  <c r="AR26" i="15"/>
  <c r="AQ28" i="15"/>
  <c r="AR28" i="15"/>
  <c r="AQ11" i="15"/>
  <c r="AR11" i="15"/>
  <c r="AQ12" i="15"/>
  <c r="AR12" i="15"/>
  <c r="M15" i="15"/>
  <c r="M8" i="15"/>
  <c r="M14" i="15"/>
  <c r="M18" i="15"/>
  <c r="M19" i="15"/>
  <c r="M20" i="15"/>
  <c r="M21" i="15"/>
  <c r="M22" i="15"/>
  <c r="M25" i="15"/>
  <c r="N10" i="21"/>
  <c r="M6" i="15" l="1"/>
  <c r="AQ15" i="15"/>
  <c r="AR15" i="15"/>
  <c r="R21" i="15"/>
  <c r="R14" i="15"/>
  <c r="R20" i="15"/>
  <c r="R19" i="15"/>
  <c r="R25" i="15"/>
  <c r="R22" i="15"/>
  <c r="R18" i="15"/>
  <c r="R8" i="15"/>
  <c r="N11" i="21"/>
  <c r="N9" i="21"/>
  <c r="N16" i="21"/>
  <c r="N15" i="21"/>
  <c r="N14" i="21"/>
  <c r="N13" i="21"/>
  <c r="N21" i="21"/>
  <c r="N20" i="21"/>
  <c r="N19" i="21"/>
  <c r="N18" i="21"/>
  <c r="K21" i="21"/>
  <c r="K20" i="21"/>
  <c r="K19" i="21"/>
  <c r="K18" i="21"/>
  <c r="K16" i="21"/>
  <c r="K15" i="21"/>
  <c r="K14" i="21"/>
  <c r="K13" i="21"/>
  <c r="K11" i="21"/>
  <c r="K10" i="21"/>
  <c r="K8" i="21"/>
  <c r="AQ25" i="15" l="1"/>
  <c r="AR25" i="15"/>
  <c r="AQ8" i="15"/>
  <c r="AR8" i="15"/>
  <c r="AQ20" i="15"/>
  <c r="AR20" i="15"/>
  <c r="AQ18" i="15"/>
  <c r="AR18" i="15"/>
  <c r="AQ14" i="15"/>
  <c r="AR14" i="15"/>
  <c r="AQ19" i="15"/>
  <c r="AR19" i="15"/>
  <c r="AQ22" i="15"/>
  <c r="AR22" i="15"/>
  <c r="AQ21" i="15"/>
  <c r="AR21" i="15"/>
  <c r="AQ6" i="15" l="1"/>
  <c r="AR6" i="15"/>
  <c r="AK19" i="15" l="1"/>
  <c r="AK20" i="15"/>
  <c r="AK21" i="15"/>
  <c r="AK14" i="15" l="1"/>
  <c r="AK22" i="15"/>
  <c r="AK18" i="15"/>
  <c r="H17" i="21" l="1"/>
  <c r="H12" i="21"/>
  <c r="H7" i="21"/>
  <c r="H6" i="21" l="1"/>
  <c r="AM25" i="15" l="1" a="1"/>
  <c r="AM25" i="15" s="1"/>
  <c r="AK25" i="15"/>
  <c r="AM15" i="15" a="1"/>
  <c r="AM15" i="15" s="1"/>
  <c r="AM8" i="15" a="1"/>
  <c r="AM8" i="15" s="1"/>
  <c r="AK8" i="15" l="1"/>
  <c r="AK15" i="15"/>
  <c r="AJ14" i="21" l="1" a="1"/>
  <c r="AJ14" i="21" s="1"/>
  <c r="AH14" i="21"/>
  <c r="AE14" i="21"/>
  <c r="AG14" i="21" s="1"/>
  <c r="AA14" i="21"/>
  <c r="AB14" i="21" s="1"/>
  <c r="AC14" i="21" s="1"/>
  <c r="V14" i="21"/>
  <c r="AJ15" i="21" a="1"/>
  <c r="AJ15" i="21" s="1"/>
  <c r="AH15" i="21"/>
  <c r="AE15" i="21"/>
  <c r="AG15" i="21" s="1"/>
  <c r="AA15" i="21"/>
  <c r="AB15" i="21" s="1"/>
  <c r="AC15" i="21" s="1"/>
  <c r="V15" i="21"/>
  <c r="AJ9" i="21" a="1"/>
  <c r="AJ9" i="21" s="1"/>
  <c r="AH9" i="21"/>
  <c r="AE9" i="21"/>
  <c r="AG9" i="21" s="1"/>
  <c r="AA9" i="21"/>
  <c r="AB9" i="21" s="1"/>
  <c r="AC9" i="21" s="1"/>
  <c r="V9" i="21"/>
  <c r="V21" i="21"/>
  <c r="W21" i="21" s="1"/>
  <c r="V20" i="21"/>
  <c r="W20" i="21" s="1"/>
  <c r="V19" i="21"/>
  <c r="W19" i="21" s="1"/>
  <c r="V18" i="21"/>
  <c r="W18" i="21" s="1"/>
  <c r="V13" i="21"/>
  <c r="W13" i="21" s="1"/>
  <c r="V11" i="21"/>
  <c r="W11" i="21" s="1"/>
  <c r="V10" i="21"/>
  <c r="W10" i="21" s="1"/>
  <c r="V8" i="21"/>
  <c r="W8" i="21" s="1"/>
  <c r="O14" i="21" l="1"/>
  <c r="O9" i="21"/>
  <c r="O15" i="21"/>
  <c r="W14" i="21"/>
  <c r="X14" i="21" s="1"/>
  <c r="W15" i="21"/>
  <c r="X15" i="21" s="1"/>
  <c r="W9" i="21"/>
  <c r="X9" i="21" s="1"/>
  <c r="AE21" i="21" l="1"/>
  <c r="AH21" i="21" s="1"/>
  <c r="AA21" i="21"/>
  <c r="AE20" i="21"/>
  <c r="AH20" i="21" s="1"/>
  <c r="AA20" i="21"/>
  <c r="AB20" i="21" s="1"/>
  <c r="AE19" i="21"/>
  <c r="AH19" i="21" s="1"/>
  <c r="AA19" i="21"/>
  <c r="AB19" i="21" s="1"/>
  <c r="AE18" i="21"/>
  <c r="AH18" i="21" s="1"/>
  <c r="AA18" i="21"/>
  <c r="AB18" i="21" s="1"/>
  <c r="AE17" i="21"/>
  <c r="M17" i="21"/>
  <c r="L17" i="21"/>
  <c r="J17" i="21"/>
  <c r="I17" i="21"/>
  <c r="O19" i="21" l="1"/>
  <c r="AC19" i="21"/>
  <c r="X21" i="21"/>
  <c r="O18" i="21"/>
  <c r="AJ20" i="21" a="1"/>
  <c r="AJ20" i="21" s="1"/>
  <c r="AJ18" i="21" a="1"/>
  <c r="AJ18" i="21" s="1"/>
  <c r="X19" i="21"/>
  <c r="O21" i="21"/>
  <c r="AJ19" i="21" a="1"/>
  <c r="AJ19" i="21" s="1"/>
  <c r="X20" i="21"/>
  <c r="X18" i="21"/>
  <c r="AJ21" i="21" a="1"/>
  <c r="AJ21" i="21" s="1"/>
  <c r="O20" i="21"/>
  <c r="AC18" i="21"/>
  <c r="AC20" i="21"/>
  <c r="N17" i="21"/>
  <c r="K17" i="21"/>
  <c r="AB21" i="21"/>
  <c r="AC21" i="21" s="1"/>
  <c r="I12" i="21" l="1"/>
  <c r="J12" i="21"/>
  <c r="L12" i="21"/>
  <c r="M12" i="21"/>
  <c r="I7" i="21"/>
  <c r="J7" i="21"/>
  <c r="L3" i="21" l="1"/>
  <c r="P3" i="15"/>
  <c r="M3" i="21"/>
  <c r="J3" i="21"/>
  <c r="I3" i="21"/>
  <c r="M3" i="15" l="1"/>
  <c r="AJ30" i="15" l="1"/>
  <c r="AJ10" i="15"/>
  <c r="AJ12" i="15"/>
  <c r="AJ27" i="15"/>
  <c r="AJ11" i="15"/>
  <c r="AJ28" i="15"/>
  <c r="AJ26" i="15"/>
  <c r="AJ8" i="15"/>
  <c r="AJ25" i="15"/>
  <c r="AJ18" i="15"/>
  <c r="AJ14" i="15"/>
  <c r="AJ21" i="15"/>
  <c r="AJ15" i="15"/>
  <c r="AJ22" i="15"/>
  <c r="AJ19" i="15"/>
  <c r="AJ20" i="15"/>
  <c r="AJ16" i="21" l="1" a="1"/>
  <c r="AJ16" i="21" s="1"/>
  <c r="AH16" i="21"/>
  <c r="AE16" i="21"/>
  <c r="AG16" i="21" s="1"/>
  <c r="AA16" i="21"/>
  <c r="V16" i="21"/>
  <c r="AE13" i="21"/>
  <c r="AA13" i="21"/>
  <c r="AB13" i="21" s="1"/>
  <c r="AE12" i="21"/>
  <c r="AJ11" i="21" a="1"/>
  <c r="AJ11" i="21" s="1"/>
  <c r="AH11" i="21"/>
  <c r="AE11" i="21"/>
  <c r="AG11" i="21" s="1"/>
  <c r="AA11" i="21"/>
  <c r="AB11" i="21" s="1"/>
  <c r="K7" i="21"/>
  <c r="AE10" i="21"/>
  <c r="AA10" i="21"/>
  <c r="AB10" i="21" s="1"/>
  <c r="AJ10" i="21" a="1"/>
  <c r="AJ10" i="21" s="1"/>
  <c r="AE8" i="21"/>
  <c r="AA8" i="21"/>
  <c r="J6" i="21"/>
  <c r="AG21" i="21" l="1"/>
  <c r="AG20" i="21"/>
  <c r="AG18" i="21"/>
  <c r="AG19" i="21"/>
  <c r="K12" i="21"/>
  <c r="K3" i="21" s="1"/>
  <c r="V6" i="21"/>
  <c r="N12" i="21"/>
  <c r="I6" i="21"/>
  <c r="AA6" i="21"/>
  <c r="AJ8" i="21" a="1"/>
  <c r="AJ8" i="21" s="1"/>
  <c r="R15" i="15"/>
  <c r="AG10" i="21"/>
  <c r="AH10" i="21"/>
  <c r="AJ13" i="21" a="1"/>
  <c r="AJ13" i="21" s="1"/>
  <c r="AG13" i="21"/>
  <c r="O16" i="21"/>
  <c r="AG8" i="21"/>
  <c r="O10" i="21"/>
  <c r="O11" i="21"/>
  <c r="AH13" i="21"/>
  <c r="AH8" i="21"/>
  <c r="O8" i="21"/>
  <c r="O13" i="21"/>
  <c r="AB8" i="21"/>
  <c r="AB16" i="21"/>
  <c r="AC16" i="21" s="1"/>
  <c r="X8" i="21"/>
  <c r="X10" i="21"/>
  <c r="AC10" i="21"/>
  <c r="X11" i="21"/>
  <c r="AC11" i="21"/>
  <c r="X13" i="21"/>
  <c r="AC13" i="21"/>
  <c r="W16" i="21"/>
  <c r="X16" i="21" s="1"/>
  <c r="N3" i="21" l="1"/>
  <c r="N2" i="21"/>
  <c r="K6" i="21"/>
  <c r="AB6" i="21"/>
  <c r="AB3" i="21" s="1"/>
  <c r="W6" i="21"/>
  <c r="AC8" i="21"/>
  <c r="M2" i="21" l="1"/>
  <c r="AA3" i="21"/>
  <c r="V3" i="21"/>
  <c r="X6" i="21"/>
  <c r="X3" i="21" s="1"/>
  <c r="AC6" i="21"/>
  <c r="AC3" i="21" s="1"/>
  <c r="W3" i="21" l="1"/>
  <c r="Z3" i="15" l="1"/>
  <c r="K8" i="3" l="1"/>
  <c r="D11" i="3"/>
  <c r="D13" i="3"/>
  <c r="K7" i="3"/>
  <c r="K11" i="3"/>
  <c r="K12" i="3"/>
  <c r="K13" i="3"/>
  <c r="K10" i="3"/>
  <c r="K6" i="3" l="1"/>
  <c r="K9" i="3"/>
  <c r="K5" i="3" l="1"/>
  <c r="D10" i="3" l="1"/>
  <c r="D12" i="3" l="1"/>
  <c r="D8" i="3"/>
  <c r="D7" i="3"/>
  <c r="L9" i="3"/>
  <c r="D6" i="3" l="1"/>
  <c r="E6" i="3" s="1"/>
  <c r="D9" i="3"/>
  <c r="E9" i="3" s="1"/>
  <c r="D5" i="3" l="1"/>
  <c r="E5" i="3" s="1"/>
  <c r="AA3" i="15"/>
  <c r="B8" i="3" l="1"/>
  <c r="I8" i="3"/>
  <c r="B11" i="3"/>
  <c r="F11" i="3" s="1"/>
  <c r="I12" i="3"/>
  <c r="M12" i="3" s="1"/>
  <c r="I11" i="3"/>
  <c r="M11" i="3" s="1"/>
  <c r="B12" i="3"/>
  <c r="F12" i="3" s="1"/>
  <c r="B10" i="3"/>
  <c r="F10" i="3" s="1"/>
  <c r="I7" i="3"/>
  <c r="B7" i="3"/>
  <c r="I13" i="3"/>
  <c r="M13" i="3" s="1"/>
  <c r="B13" i="3"/>
  <c r="I10" i="3"/>
  <c r="M10" i="3" s="1"/>
  <c r="B6" i="3" l="1"/>
  <c r="B9" i="3"/>
  <c r="C9" i="3" s="1"/>
  <c r="M9" i="3"/>
  <c r="I6" i="3"/>
  <c r="J6" i="3" s="1"/>
  <c r="I9" i="3"/>
  <c r="J9" i="3" s="1"/>
  <c r="F13" i="3"/>
  <c r="F9" i="3" s="1"/>
  <c r="AD3" i="15"/>
  <c r="Y3" i="15"/>
  <c r="B5" i="3" l="1"/>
  <c r="C5" i="3" s="1"/>
  <c r="C6" i="3"/>
  <c r="I5" i="3"/>
  <c r="J5" i="3" s="1"/>
  <c r="L6" i="3" l="1"/>
  <c r="K1" i="3"/>
  <c r="M1" i="3" s="1"/>
  <c r="O3" i="15" l="1"/>
  <c r="AE3" i="15" l="1"/>
  <c r="L5" i="3"/>
  <c r="AF3" i="15"/>
  <c r="Q2" i="15" l="1"/>
  <c r="P2" i="15" s="1"/>
  <c r="Q3" i="15"/>
  <c r="T2" i="15" l="1"/>
</calcChain>
</file>

<file path=xl/comments1.xml><?xml version="1.0" encoding="utf-8"?>
<comments xmlns="http://schemas.openxmlformats.org/spreadsheetml/2006/main">
  <authors>
    <author>user</author>
  </authors>
  <commentList>
    <comment ref="Q8" authorId="0">
      <text>
        <r>
          <rPr>
            <b/>
            <sz val="14"/>
            <color indexed="39"/>
            <rFont val="맑은 고딕"/>
            <family val="3"/>
            <charset val="129"/>
          </rPr>
          <t>상임위 쟁점사업은 부대의견에 
샘플과 같이 강조표시</t>
        </r>
        <r>
          <rPr>
            <b/>
            <sz val="14"/>
            <color indexed="10"/>
            <rFont val="맑은 고딕"/>
            <family val="3"/>
            <charset val="129"/>
          </rPr>
          <t>(◆상임위 쟁점사항◆)</t>
        </r>
        <r>
          <rPr>
            <b/>
            <sz val="14"/>
            <color indexed="39"/>
            <rFont val="맑은 고딕"/>
            <family val="3"/>
            <charset val="129"/>
          </rPr>
          <t>하여 
계수조정결과를 보내주시기 바랍니다.
(제출된 상임위 쟁점사항은, 예결위에서 보다 심도있는 심의를 진행할 예정임)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<sst xmlns="http://schemas.openxmlformats.org/spreadsheetml/2006/main" count="1786" uniqueCount="602">
  <si>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</si>
  <si>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</si>
  <si>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</si>
  <si>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</si>
  <si>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</si>
  <si>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</si>
  <si>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</si>
  <si>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</si>
  <si>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</si>
  <si>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총무담당관</t>
  </si>
  <si>
    <t>2</t>
  </si>
  <si>
    <t>3</t>
  </si>
  <si>
    <t>입법정책담당관</t>
  </si>
  <si>
    <t>4</t>
  </si>
  <si>
    <t>예산정책담당관</t>
  </si>
  <si>
    <t>5</t>
  </si>
  <si>
    <t>언론협력담당관</t>
  </si>
  <si>
    <t>대변인</t>
  </si>
  <si>
    <t>6</t>
  </si>
  <si>
    <t>보도기획담당관</t>
  </si>
  <si>
    <t>7</t>
  </si>
  <si>
    <t>소통기획관</t>
  </si>
  <si>
    <t>8</t>
  </si>
  <si>
    <t>9</t>
  </si>
  <si>
    <t>10</t>
  </si>
  <si>
    <t>11</t>
  </si>
  <si>
    <t>서울사무소</t>
  </si>
  <si>
    <t>12</t>
  </si>
  <si>
    <t>감사총괄담당관</t>
  </si>
  <si>
    <t>기획재정위원회</t>
  </si>
  <si>
    <t>감사관</t>
  </si>
  <si>
    <t>13</t>
  </si>
  <si>
    <t>조사담당관</t>
  </si>
  <si>
    <t>14</t>
  </si>
  <si>
    <t>감사담당관</t>
  </si>
  <si>
    <t>15</t>
  </si>
  <si>
    <t>계약심사담당관</t>
  </si>
  <si>
    <t>16</t>
  </si>
  <si>
    <t>기획담당관</t>
  </si>
  <si>
    <t>기획조정실</t>
  </si>
  <si>
    <t>17</t>
  </si>
  <si>
    <t>미래전략담당관</t>
  </si>
  <si>
    <t>18</t>
  </si>
  <si>
    <t>예산담당관</t>
  </si>
  <si>
    <t>19</t>
  </si>
  <si>
    <t>평가담당관</t>
  </si>
  <si>
    <t>20</t>
  </si>
  <si>
    <t>법무담당관</t>
  </si>
  <si>
    <t>21</t>
  </si>
  <si>
    <t>행정심판담당관</t>
  </si>
  <si>
    <t>22</t>
  </si>
  <si>
    <t>규제개혁추진단</t>
  </si>
  <si>
    <t>23</t>
  </si>
  <si>
    <t>정보기획담당관</t>
  </si>
  <si>
    <t>24</t>
  </si>
  <si>
    <t>정보통신보안담당관</t>
  </si>
  <si>
    <t>25</t>
  </si>
  <si>
    <t>빅데이터담당관</t>
  </si>
  <si>
    <t>26</t>
  </si>
  <si>
    <t>기획예산담당관</t>
  </si>
  <si>
    <t>균형발전기획실</t>
  </si>
  <si>
    <t>27</t>
  </si>
  <si>
    <t>균형발전담당관</t>
  </si>
  <si>
    <t>28</t>
  </si>
  <si>
    <t>통일기반조성담당관</t>
  </si>
  <si>
    <t>29</t>
  </si>
  <si>
    <t>DMZ정책담당관</t>
  </si>
  <si>
    <t>30</t>
  </si>
  <si>
    <t>군관협력담당관</t>
  </si>
  <si>
    <t>31</t>
  </si>
  <si>
    <t>32</t>
  </si>
  <si>
    <t>경제과학기술위원회</t>
  </si>
  <si>
    <t>경제실</t>
  </si>
  <si>
    <t>33</t>
  </si>
  <si>
    <t>34</t>
  </si>
  <si>
    <t>35</t>
  </si>
  <si>
    <t>36</t>
  </si>
  <si>
    <t>기업지원과</t>
  </si>
  <si>
    <t>37</t>
  </si>
  <si>
    <t>산업정책과</t>
  </si>
  <si>
    <t>38</t>
  </si>
  <si>
    <t>에너지과</t>
  </si>
  <si>
    <t>39</t>
  </si>
  <si>
    <t>특화산업과</t>
  </si>
  <si>
    <t>40</t>
  </si>
  <si>
    <t>과학기술과</t>
  </si>
  <si>
    <t>41</t>
  </si>
  <si>
    <t>외교정책과</t>
  </si>
  <si>
    <t>42</t>
  </si>
  <si>
    <t>국제통상과</t>
  </si>
  <si>
    <t>43</t>
  </si>
  <si>
    <t>투자진흥과</t>
  </si>
  <si>
    <t>44</t>
  </si>
  <si>
    <t>45</t>
  </si>
  <si>
    <t>기획행정과</t>
  </si>
  <si>
    <t>황해경제자유구역청</t>
  </si>
  <si>
    <t>46</t>
  </si>
  <si>
    <t>개발과</t>
  </si>
  <si>
    <t>47</t>
  </si>
  <si>
    <t>투자유치과</t>
  </si>
  <si>
    <t>48</t>
  </si>
  <si>
    <t>49</t>
  </si>
  <si>
    <t>총무과</t>
  </si>
  <si>
    <t>안전행정위원회</t>
  </si>
  <si>
    <t>자치행정국</t>
  </si>
  <si>
    <t>50</t>
  </si>
  <si>
    <t>자치행정과</t>
  </si>
  <si>
    <t>51</t>
  </si>
  <si>
    <t>인사과</t>
  </si>
  <si>
    <t>52</t>
  </si>
  <si>
    <t>언제나민원실</t>
  </si>
  <si>
    <t>53</t>
  </si>
  <si>
    <t>세정과</t>
  </si>
  <si>
    <t>54</t>
  </si>
  <si>
    <t>세원관리과</t>
  </si>
  <si>
    <t>55</t>
  </si>
  <si>
    <t>회계과</t>
  </si>
  <si>
    <t>56</t>
  </si>
  <si>
    <t>특별사법경찰단</t>
  </si>
  <si>
    <t>57</t>
  </si>
  <si>
    <t>소방행정과</t>
  </si>
  <si>
    <t>재난안전본부</t>
  </si>
  <si>
    <t>58</t>
  </si>
  <si>
    <t>59</t>
  </si>
  <si>
    <t>60</t>
  </si>
  <si>
    <t>재난종합지휘센터</t>
  </si>
  <si>
    <t>61</t>
  </si>
  <si>
    <t>안전교육훈련담당관</t>
  </si>
  <si>
    <t>62</t>
  </si>
  <si>
    <t>청문감사담당관</t>
  </si>
  <si>
    <t>63</t>
  </si>
  <si>
    <t>특수대응단</t>
  </si>
  <si>
    <t>64</t>
  </si>
  <si>
    <t>안전기획과</t>
  </si>
  <si>
    <t>65</t>
  </si>
  <si>
    <t>66</t>
  </si>
  <si>
    <t>기동안전점검단</t>
  </si>
  <si>
    <t>67</t>
  </si>
  <si>
    <t>소방행정기획과</t>
  </si>
  <si>
    <t>68</t>
  </si>
  <si>
    <t>특수대응단(북부)</t>
  </si>
  <si>
    <t>69</t>
  </si>
  <si>
    <t>70</t>
  </si>
  <si>
    <t>수원소방서</t>
  </si>
  <si>
    <t>71</t>
  </si>
  <si>
    <t>성남소방서</t>
  </si>
  <si>
    <t>72</t>
  </si>
  <si>
    <t>분당소방서</t>
  </si>
  <si>
    <t>73</t>
  </si>
  <si>
    <t>부천소방서</t>
  </si>
  <si>
    <t>74</t>
  </si>
  <si>
    <t>안양소방서</t>
  </si>
  <si>
    <t>75</t>
  </si>
  <si>
    <t>안산소방서</t>
  </si>
  <si>
    <t>76</t>
  </si>
  <si>
    <t>용인소방서</t>
  </si>
  <si>
    <t>77</t>
  </si>
  <si>
    <t>평택소방서</t>
  </si>
  <si>
    <t>78</t>
  </si>
  <si>
    <t>송탄소방서</t>
  </si>
  <si>
    <t>79</t>
  </si>
  <si>
    <t>광명소방서</t>
  </si>
  <si>
    <t>80</t>
  </si>
  <si>
    <t>시흥소방서</t>
  </si>
  <si>
    <t>81</t>
  </si>
  <si>
    <t>군포소방서</t>
  </si>
  <si>
    <t>82</t>
  </si>
  <si>
    <t>화성소방서</t>
  </si>
  <si>
    <t>83</t>
  </si>
  <si>
    <t>이천소방서</t>
  </si>
  <si>
    <t>84</t>
  </si>
  <si>
    <t>김포소방서</t>
  </si>
  <si>
    <t>85</t>
  </si>
  <si>
    <t>광주소방서</t>
  </si>
  <si>
    <t>86</t>
  </si>
  <si>
    <t>안성소방서</t>
  </si>
  <si>
    <t>87</t>
  </si>
  <si>
    <t>하남소방서</t>
  </si>
  <si>
    <t>88</t>
  </si>
  <si>
    <t>의왕소방서</t>
  </si>
  <si>
    <t>89</t>
  </si>
  <si>
    <t>오산소방서</t>
  </si>
  <si>
    <t>90</t>
  </si>
  <si>
    <t>여주소방서</t>
  </si>
  <si>
    <t>91</t>
  </si>
  <si>
    <t>양평소방서</t>
  </si>
  <si>
    <t>92</t>
  </si>
  <si>
    <t>과천소방서</t>
  </si>
  <si>
    <t>93</t>
  </si>
  <si>
    <t>고양소방서</t>
  </si>
  <si>
    <t>94</t>
  </si>
  <si>
    <t>일산소방서</t>
  </si>
  <si>
    <t>95</t>
  </si>
  <si>
    <t>의정부소방서</t>
  </si>
  <si>
    <t>96</t>
  </si>
  <si>
    <t>남양주소방서</t>
  </si>
  <si>
    <t>97</t>
  </si>
  <si>
    <t>파주소방서</t>
  </si>
  <si>
    <t>98</t>
  </si>
  <si>
    <t>구리소방서</t>
  </si>
  <si>
    <t>99</t>
  </si>
  <si>
    <t>포천소방서</t>
  </si>
  <si>
    <t>100</t>
  </si>
  <si>
    <t>양주소방서</t>
  </si>
  <si>
    <t>101</t>
  </si>
  <si>
    <t>동두천소방서</t>
  </si>
  <si>
    <t>102</t>
  </si>
  <si>
    <t>가평소방서</t>
  </si>
  <si>
    <t>103</t>
  </si>
  <si>
    <t>연천소방서</t>
  </si>
  <si>
    <t>104</t>
  </si>
  <si>
    <t>행정관리담당관</t>
  </si>
  <si>
    <t>105</t>
  </si>
  <si>
    <t>비상기획담당관</t>
  </si>
  <si>
    <t>106</t>
  </si>
  <si>
    <t>인재개발원</t>
  </si>
  <si>
    <t>107</t>
  </si>
  <si>
    <t>문화정책과</t>
  </si>
  <si>
    <t>문화체육관광위원회</t>
  </si>
  <si>
    <t>문화체육관광국</t>
  </si>
  <si>
    <t>108</t>
  </si>
  <si>
    <t>종무과</t>
  </si>
  <si>
    <t>109</t>
  </si>
  <si>
    <t>체육과</t>
  </si>
  <si>
    <t>110</t>
  </si>
  <si>
    <t>문화유산과</t>
  </si>
  <si>
    <t>111</t>
  </si>
  <si>
    <t>콘텐츠산업과</t>
  </si>
  <si>
    <t>112</t>
  </si>
  <si>
    <t>관광과</t>
  </si>
  <si>
    <t>113</t>
  </si>
  <si>
    <t>한류월드사업단</t>
  </si>
  <si>
    <t>114</t>
  </si>
  <si>
    <t>농업정책과</t>
  </si>
  <si>
    <t>농정해양위원회</t>
  </si>
  <si>
    <t>농정해양국</t>
  </si>
  <si>
    <t>115</t>
  </si>
  <si>
    <t>해양항만정책과</t>
  </si>
  <si>
    <t>116</t>
  </si>
  <si>
    <t>농식품유통과</t>
  </si>
  <si>
    <t>117</t>
  </si>
  <si>
    <t>친환경농업과</t>
  </si>
  <si>
    <t>118</t>
  </si>
  <si>
    <t>수산과</t>
  </si>
  <si>
    <t>119</t>
  </si>
  <si>
    <t>해양수산자원연구소</t>
  </si>
  <si>
    <t>120</t>
  </si>
  <si>
    <t>종자관리소</t>
  </si>
  <si>
    <t>121</t>
  </si>
  <si>
    <t>축산정책과</t>
  </si>
  <si>
    <t>축산산림국</t>
  </si>
  <si>
    <t>122</t>
  </si>
  <si>
    <t>동물방역위생과</t>
  </si>
  <si>
    <t>123</t>
  </si>
  <si>
    <t>산림과</t>
  </si>
  <si>
    <t>124</t>
  </si>
  <si>
    <t>125</t>
  </si>
  <si>
    <t>126</t>
  </si>
  <si>
    <t>산림환경연구소</t>
  </si>
  <si>
    <t>127</t>
  </si>
  <si>
    <t>농업기술원</t>
  </si>
  <si>
    <t>128</t>
  </si>
  <si>
    <t>작물연구과</t>
  </si>
  <si>
    <t>129</t>
  </si>
  <si>
    <t>원예연구과</t>
  </si>
  <si>
    <t>130</t>
  </si>
  <si>
    <t>환경농업연구과</t>
  </si>
  <si>
    <t>131</t>
  </si>
  <si>
    <t>132</t>
  </si>
  <si>
    <t>기술보급과</t>
  </si>
  <si>
    <t>133</t>
  </si>
  <si>
    <t>농촌자원과</t>
  </si>
  <si>
    <t>134</t>
  </si>
  <si>
    <t>버섯연구소</t>
  </si>
  <si>
    <t>135</t>
  </si>
  <si>
    <t>소득자원연구소</t>
  </si>
  <si>
    <t>136</t>
  </si>
  <si>
    <t>선인장다육식물연구소</t>
  </si>
  <si>
    <t>137</t>
  </si>
  <si>
    <t>보건복지위원회</t>
  </si>
  <si>
    <t>보건복지국</t>
  </si>
  <si>
    <t>138</t>
  </si>
  <si>
    <t>사회적일자리과</t>
  </si>
  <si>
    <t>139</t>
  </si>
  <si>
    <t>노인복지과</t>
  </si>
  <si>
    <t>140</t>
  </si>
  <si>
    <t>장애인복지과</t>
  </si>
  <si>
    <t>141</t>
  </si>
  <si>
    <t>보건정책과</t>
  </si>
  <si>
    <t>142</t>
  </si>
  <si>
    <t>건강증진과</t>
  </si>
  <si>
    <t>143</t>
  </si>
  <si>
    <t>식품안전과</t>
  </si>
  <si>
    <t>144</t>
  </si>
  <si>
    <t>사회복지담당관</t>
  </si>
  <si>
    <t>복지여성실</t>
  </si>
  <si>
    <t>145</t>
  </si>
  <si>
    <t>보건위생담당관</t>
  </si>
  <si>
    <t>146</t>
  </si>
  <si>
    <t>보건환경연구원</t>
  </si>
  <si>
    <t>147</t>
  </si>
  <si>
    <t>148</t>
  </si>
  <si>
    <t>149</t>
  </si>
  <si>
    <t>북부지원</t>
  </si>
  <si>
    <t>150</t>
  </si>
  <si>
    <t>철도물류정책과</t>
  </si>
  <si>
    <t>건설교통위원회</t>
  </si>
  <si>
    <t>철도국</t>
  </si>
  <si>
    <t>151</t>
  </si>
  <si>
    <t>광역도시철도과</t>
  </si>
  <si>
    <t>152</t>
  </si>
  <si>
    <t>철도건설과</t>
  </si>
  <si>
    <t>153</t>
  </si>
  <si>
    <t>교통정책과</t>
  </si>
  <si>
    <t>교통국</t>
  </si>
  <si>
    <t>154</t>
  </si>
  <si>
    <t>버스정책과</t>
  </si>
  <si>
    <t>155</t>
  </si>
  <si>
    <t>굿모닝버스추진단</t>
  </si>
  <si>
    <t>156</t>
  </si>
  <si>
    <t>택시정책과</t>
  </si>
  <si>
    <t>157</t>
  </si>
  <si>
    <t>158</t>
  </si>
  <si>
    <t>건설국</t>
  </si>
  <si>
    <t>159</t>
  </si>
  <si>
    <t>도로정책과</t>
  </si>
  <si>
    <t>160</t>
  </si>
  <si>
    <t>하천과</t>
  </si>
  <si>
    <t>161</t>
  </si>
  <si>
    <t>162</t>
  </si>
  <si>
    <t>관리과</t>
  </si>
  <si>
    <t>건설본부</t>
  </si>
  <si>
    <t>163</t>
  </si>
  <si>
    <t>도로건설과</t>
  </si>
  <si>
    <t>164</t>
  </si>
  <si>
    <t>북부도로과</t>
  </si>
  <si>
    <t>165</t>
  </si>
  <si>
    <t>건축시설과</t>
  </si>
  <si>
    <t>166</t>
  </si>
  <si>
    <t>167</t>
  </si>
  <si>
    <t>지역정책과</t>
  </si>
  <si>
    <t>도시환경위원회</t>
  </si>
  <si>
    <t>도시주택실</t>
  </si>
  <si>
    <t>168</t>
  </si>
  <si>
    <t>도시정책과</t>
  </si>
  <si>
    <t>169</t>
  </si>
  <si>
    <t>도시주택과</t>
  </si>
  <si>
    <t>170</t>
  </si>
  <si>
    <t>주택정책과</t>
  </si>
  <si>
    <t>171</t>
  </si>
  <si>
    <t>건축디자인과</t>
  </si>
  <si>
    <t>172</t>
  </si>
  <si>
    <t>공공택지과</t>
  </si>
  <si>
    <t>173</t>
  </si>
  <si>
    <t>토지정보과</t>
  </si>
  <si>
    <t>174</t>
  </si>
  <si>
    <t>175</t>
  </si>
  <si>
    <t>도시재생과</t>
  </si>
  <si>
    <t>176</t>
  </si>
  <si>
    <t>도시계획상임기획단</t>
  </si>
  <si>
    <t>177</t>
  </si>
  <si>
    <t>환경정책과</t>
  </si>
  <si>
    <t>환경국</t>
  </si>
  <si>
    <t>178</t>
  </si>
  <si>
    <t>기후대기과</t>
  </si>
  <si>
    <t>179</t>
  </si>
  <si>
    <t>환경안전관리과</t>
  </si>
  <si>
    <t>180</t>
  </si>
  <si>
    <t>자원순환과</t>
  </si>
  <si>
    <t>181</t>
  </si>
  <si>
    <t>북부환경관리과</t>
  </si>
  <si>
    <t>182</t>
  </si>
  <si>
    <t>공단환경관리사업소</t>
  </si>
  <si>
    <t>183</t>
  </si>
  <si>
    <t>공원녹지과</t>
  </si>
  <si>
    <t>184</t>
  </si>
  <si>
    <t>대기연구부</t>
  </si>
  <si>
    <t>185</t>
  </si>
  <si>
    <t>186</t>
  </si>
  <si>
    <t>187</t>
  </si>
  <si>
    <t>수자원본부</t>
  </si>
  <si>
    <t>188</t>
  </si>
  <si>
    <t>여성가족교육협력위원회</t>
  </si>
  <si>
    <t>여성가족국</t>
  </si>
  <si>
    <t>189</t>
  </si>
  <si>
    <t>보육정책과</t>
  </si>
  <si>
    <t>190</t>
  </si>
  <si>
    <t>아동청소년과</t>
  </si>
  <si>
    <t>191</t>
  </si>
  <si>
    <t>다문화가족과</t>
  </si>
  <si>
    <t>192</t>
  </si>
  <si>
    <t>여성비전센터</t>
  </si>
  <si>
    <t>193</t>
  </si>
  <si>
    <t>194</t>
  </si>
  <si>
    <t>195</t>
  </si>
  <si>
    <t>보육청소년담당관</t>
  </si>
  <si>
    <t>196</t>
  </si>
  <si>
    <t>197</t>
  </si>
  <si>
    <t>교육정책과</t>
  </si>
  <si>
    <t>교육협력국</t>
  </si>
  <si>
    <t>198</t>
  </si>
  <si>
    <t>교육협력과</t>
  </si>
  <si>
    <t>199</t>
  </si>
  <si>
    <t>도서관정책과</t>
  </si>
  <si>
    <t>200</t>
  </si>
  <si>
    <t>예결위 계수조정 결과</t>
    <phoneticPr fontId="1" type="noConversion"/>
  </si>
  <si>
    <t>예산결산특별위원회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</si>
  <si>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</si>
  <si>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</si>
  <si>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</si>
  <si>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감액</t>
    <phoneticPr fontId="1" type="noConversion"/>
  </si>
  <si>
    <t>증액</t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</si>
  <si>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</si>
  <si>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</si>
  <si>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</si>
  <si>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</si>
  <si>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</si>
  <si>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</si>
  <si>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</si>
  <si>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</si>
  <si>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</si>
  <si>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</si>
  <si>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</si>
  <si>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</si>
  <si>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</si>
  <si>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</si>
  <si>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합  계</t>
    <phoneticPr fontId="1" type="noConversion"/>
  </si>
  <si>
    <t>□ 세출예산</t>
    <phoneticPr fontId="1" type="noConversion"/>
  </si>
  <si>
    <t>(기획재정위원회)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</si>
  <si>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</si>
  <si>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</si>
  <si>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</si>
  <si>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</si>
  <si>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</si>
  <si>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</si>
  <si>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</si>
  <si>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</si>
  <si>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</si>
  <si>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</si>
  <si>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</si>
  <si>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</si>
  <si>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</si>
  <si>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</si>
  <si>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</si>
  <si>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</si>
  <si>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</si>
  <si>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</si>
  <si>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</si>
  <si>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</si>
  <si>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</si>
  <si>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</si>
  <si>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t>제4회 추경 일반회계 검증</t>
    <phoneticPr fontId="1" type="noConversion"/>
  </si>
  <si>
    <t>4추 예비비</t>
    <phoneticPr fontId="1" type="noConversion"/>
  </si>
  <si>
    <t>연정협력과</t>
  </si>
  <si>
    <t>대외협력과</t>
  </si>
  <si>
    <t>연정협력국</t>
  </si>
  <si>
    <t>홍보미디어담당관</t>
  </si>
  <si>
    <t>홍보콘텐츠담당관</t>
  </si>
  <si>
    <t>교육지원과</t>
  </si>
  <si>
    <t>교육기획과</t>
  </si>
  <si>
    <t>교수운영과</t>
  </si>
  <si>
    <t>역량개발지원과</t>
  </si>
  <si>
    <t>스마트교육과</t>
  </si>
  <si>
    <t>남한산성세계유산센터</t>
  </si>
  <si>
    <t>동물위생시험소</t>
  </si>
  <si>
    <t>북부동물위생시험소</t>
  </si>
  <si>
    <t>축산진흥센터</t>
  </si>
  <si>
    <t>행정지원과</t>
  </si>
  <si>
    <t>지도정책과</t>
  </si>
  <si>
    <t>복지정책과</t>
  </si>
  <si>
    <t>감염병관리과</t>
  </si>
  <si>
    <t>경기융합타운추진단</t>
  </si>
  <si>
    <t>공동주택과</t>
  </si>
  <si>
    <t>따복하우스과</t>
  </si>
  <si>
    <t>수질정책과</t>
  </si>
  <si>
    <t>수질관리과</t>
  </si>
  <si>
    <t>상하수과</t>
  </si>
  <si>
    <t>수질총량과</t>
  </si>
  <si>
    <t>여성정책과</t>
  </si>
  <si>
    <t>여성권익가족과</t>
  </si>
  <si>
    <t>가족복지담당관</t>
  </si>
  <si>
    <t>북부여성비전담당관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</si>
  <si>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</si>
  <si>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</si>
  <si>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</si>
  <si>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</si>
  <si>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</si>
  <si>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</si>
  <si>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</si>
  <si>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</si>
  <si>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</si>
  <si>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</si>
  <si>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</si>
  <si>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</si>
  <si>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연정
구분</t>
    <phoneticPr fontId="1" type="noConversion"/>
  </si>
  <si>
    <t>세부사업명 및 부기명</t>
    <phoneticPr fontId="1" type="noConversion"/>
  </si>
  <si>
    <t>예산안
페이지</t>
    <phoneticPr fontId="1" type="noConversion"/>
  </si>
  <si>
    <t>사업설명서페이지</t>
    <phoneticPr fontId="1" type="noConversion"/>
  </si>
  <si>
    <t>기금
계획안
페이지</t>
    <phoneticPr fontId="1" type="noConversion"/>
  </si>
  <si>
    <t>번호</t>
    <phoneticPr fontId="1" type="noConversion"/>
  </si>
  <si>
    <t>2017년도 제1회 일반회계 및 특별회계 추가경정 세입·세출 예산안</t>
    <phoneticPr fontId="1" type="noConversion"/>
  </si>
  <si>
    <t>(                   기금)</t>
    <phoneticPr fontId="1" type="noConversion"/>
  </si>
  <si>
    <t>의사담당관</t>
  </si>
  <si>
    <t>공유시장경제국</t>
  </si>
  <si>
    <t>따복공동체지원과</t>
  </si>
  <si>
    <t>일자리경제정책과</t>
  </si>
  <si>
    <t>공유경제과</t>
  </si>
  <si>
    <t>재난예방과</t>
  </si>
  <si>
    <t>대응구조구급과</t>
  </si>
  <si>
    <t>회계장비담당관</t>
  </si>
  <si>
    <t>사회재난과</t>
  </si>
  <si>
    <t>자연재난과</t>
  </si>
  <si>
    <t>대응구조과</t>
  </si>
  <si>
    <t>운영지원과</t>
  </si>
  <si>
    <t>식품의약품연구부</t>
  </si>
  <si>
    <t>감염병연구부</t>
  </si>
  <si>
    <t>건설정책과</t>
  </si>
  <si>
    <t>도로관리과</t>
  </si>
  <si>
    <t>물환경연구부</t>
  </si>
  <si>
    <t>상임위 예산안
조정액(라)</t>
    <phoneticPr fontId="21" type="noConversion"/>
  </si>
  <si>
    <t>예결위 예산안
조정액(사)</t>
    <phoneticPr fontId="21" type="noConversion"/>
  </si>
  <si>
    <t>상임위 변경사유
(심의 참고자료)</t>
    <phoneticPr fontId="1" type="noConversion"/>
  </si>
  <si>
    <t>비고
(상임위 부대의견)</t>
    <phoneticPr fontId="1" type="noConversion"/>
  </si>
  <si>
    <t>상임위 조정
예산안
(마=가+라)</t>
    <phoneticPr fontId="21" type="noConversion"/>
  </si>
  <si>
    <t>예결위 조정
예산안
(아=가+사)</t>
    <phoneticPr fontId="21" type="noConversion"/>
  </si>
  <si>
    <t>비고
(예결위 부대의견)</t>
    <phoneticPr fontId="1" type="noConversion"/>
  </si>
  <si>
    <t xml:space="preserve">                                                                   </t>
    <phoneticPr fontId="1" type="noConversion"/>
  </si>
  <si>
    <t>참고자료</t>
    <phoneticPr fontId="1" type="noConversion"/>
  </si>
  <si>
    <t>예결위 
조정액
(아-마)</t>
    <phoneticPr fontId="21" type="noConversion"/>
  </si>
  <si>
    <t>예결위 예산안(사)</t>
    <phoneticPr fontId="21" type="noConversion"/>
  </si>
  <si>
    <t>감액</t>
    <phoneticPr fontId="1" type="noConversion"/>
  </si>
  <si>
    <t>증액</t>
    <phoneticPr fontId="1" type="noConversion"/>
  </si>
  <si>
    <t>예산안
(가)</t>
    <phoneticPr fontId="21" type="noConversion"/>
  </si>
  <si>
    <t>의정지원담당관</t>
  </si>
  <si>
    <t>213</t>
  </si>
  <si>
    <t>소상공인과</t>
  </si>
  <si>
    <t>노동정책과</t>
  </si>
  <si>
    <t>교통정보과</t>
  </si>
  <si>
    <t>214</t>
  </si>
  <si>
    <r>
      <t xml:space="preserve">2018년도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</si>
  <si>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t xml:space="preserve">2018년도 경기도 기금운용계획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</si>
  <si>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○ ○ ○사업비 일반회계 편성에 따라 감액</t>
    </r>
  </si>
  <si>
    <r>
      <rPr>
        <sz val="10"/>
        <color rgb="FFFF0000"/>
        <rFont val="맑은 고딕"/>
        <family val="3"/>
        <charset val="129"/>
        <scheme val="minor"/>
      </rPr>
      <t>◆상임위 쟁점사업◆</t>
    </r>
    <r>
      <rPr>
        <sz val="10"/>
        <color theme="1"/>
        <rFont val="맑은 고딕"/>
        <family val="2"/>
        <charset val="129"/>
        <scheme val="minor"/>
      </rPr>
      <t xml:space="preserve">
 ○ ○ ○사업비 감액에 따른 예치금 증액</t>
    </r>
  </si>
  <si>
    <t>기획재정위원회</t>
    <phoneticPr fontId="1" type="noConversion"/>
  </si>
  <si>
    <t>군관협력사업(자체/지원)
 - 전입병사 안보문화 탐방 및 문화체험</t>
    <phoneticPr fontId="1" type="noConversion"/>
  </si>
  <si>
    <t>경기연구원 출연(자체/직접)
- 경기연구원 지원</t>
    <phoneticPr fontId="1" type="noConversion"/>
  </si>
  <si>
    <t>경기도 공공투자관리센터 설립 및 운영(자체/직접)
-경기도 공공투자관리센터 설립 및 운영</t>
    <phoneticPr fontId="1" type="noConversion"/>
  </si>
  <si>
    <t>경기도 사물인터넷 기술적용 방안 연구(자체/직접)</t>
    <phoneticPr fontId="1" type="noConversion"/>
  </si>
  <si>
    <t>소프트웨어 정의 기술 기반의 통합관리시스템 시범 구축(자체/직접)
- 소프트웨어 정의 기술 기반의 통합관리시스템 시범 구축</t>
    <phoneticPr fontId="1" type="noConversion"/>
  </si>
  <si>
    <t>소프트웨어 정의 기술 기반의 통합관리시스템 시범 구축(자체/직접)
- 조달수수료</t>
    <phoneticPr fontId="1" type="noConversion"/>
  </si>
  <si>
    <t>대도청 상시 탐지시스템 구축(자체/직접)
- 대도청 상시탐지 시스템 구축</t>
    <phoneticPr fontId="1" type="noConversion"/>
  </si>
  <si>
    <t>대도청 상시 탐지시스템 구축(자체/직접)
- 조달수수료</t>
    <phoneticPr fontId="1" type="noConversion"/>
  </si>
  <si>
    <t>빅파이 프로젝트 사업 추진(자체/직접)
- 빅데이터 분석사업 추진</t>
    <phoneticPr fontId="1" type="noConversion"/>
  </si>
  <si>
    <t>빅파이 프로젝트 사업 추진(자체/직접)
- 빅파이추진단 운영</t>
    <phoneticPr fontId="1" type="noConversion"/>
  </si>
  <si>
    <t>공유시장경제국</t>
    <phoneticPr fontId="1" type="noConversion"/>
  </si>
  <si>
    <t>따복공동체지원과</t>
    <phoneticPr fontId="1" type="noConversion"/>
  </si>
  <si>
    <t>따복공동체 한마당 개최(자체/직접)
- 따복공동체 한마당 개최</t>
    <phoneticPr fontId="1" type="noConversion"/>
  </si>
  <si>
    <t>따복공동체 지원센터 운영(자체/직접)
- 지원센터 사업비</t>
    <phoneticPr fontId="1" type="noConversion"/>
  </si>
  <si>
    <t>따복공동체 주민제안 공모사업(자체/직접)
- 따복공동체 주민제안 공모심사비</t>
    <phoneticPr fontId="1" type="noConversion"/>
  </si>
  <si>
    <t>따복공동체 주민제안 공모사업(자체/직접)
- 따복공동체 주민제안 공모심사 운영비</t>
    <phoneticPr fontId="1" type="noConversion"/>
  </si>
  <si>
    <t>감사관</t>
    <phoneticPr fontId="1" type="noConversion"/>
  </si>
  <si>
    <t>자체감사 운영 및 중앙부처 감사지원(자체/직접)
- 청렴도 향상 유공공무원 국외연수</t>
    <phoneticPr fontId="1" type="noConversion"/>
  </si>
  <si>
    <t>도정시책 기획홍보(자체/직접)
- 도정시책 기획홍보</t>
    <phoneticPr fontId="1" type="noConversion"/>
  </si>
  <si>
    <t>접경지역 빈집활용 정주여건 개선사업(자체/지원)
- 접경지역 빈집활용 정주여건 개선사업</t>
    <phoneticPr fontId="1" type="noConversion"/>
  </si>
  <si>
    <t>DMZ 환경보전 협력사업(자체/직접)
- DMZ 환경보전 협력사업</t>
    <phoneticPr fontId="1" type="noConversion"/>
  </si>
  <si>
    <t>기획조정실</t>
    <phoneticPr fontId="1" type="noConversion"/>
  </si>
  <si>
    <t>따복공동체 주민제안 공모사업(자체/직접)
- 따복공동체 주민제안 공모심사 운영비(행사실비보상금)</t>
    <phoneticPr fontId="1" type="noConversion"/>
  </si>
  <si>
    <t>본예산</t>
  </si>
  <si>
    <t>기획조정실</t>
    <phoneticPr fontId="1" type="noConversion"/>
  </si>
  <si>
    <t>정보기획담당관</t>
    <phoneticPr fontId="1" type="noConversion"/>
  </si>
  <si>
    <t>기획재정위원회</t>
    <phoneticPr fontId="1" type="noConversion"/>
  </si>
  <si>
    <t>균형잘전기획실</t>
    <phoneticPr fontId="1" type="noConversion"/>
  </si>
  <si>
    <t>통일기반조성담당관</t>
    <phoneticPr fontId="1" type="noConversion"/>
  </si>
  <si>
    <r>
      <t xml:space="preserve">남북교류협력 및 통일정책 활성화(자체/직접)
- 남북교류협력 및 통일정책 사업 홍보(사무관리비) 100,000천원
- 전국 광역지자체 남북교류협력 거버넌스 구축(행사운영비) 40,000천원
- 남북교류협력사업 추진 국외업무여비(국외업무여비) 60,000천원
</t>
    </r>
    <r>
      <rPr>
        <sz val="10"/>
        <color rgb="FFFF0000"/>
        <rFont val="맑은 고딕"/>
        <family val="3"/>
        <charset val="129"/>
        <scheme val="major"/>
      </rPr>
      <t>- 남북교류협력사업 및 기반구축 사업 추진(민간위탁금) 3,255,000천원
≫ [통계목변경] (민간경상사업보조)</t>
    </r>
    <r>
      <rPr>
        <sz val="10"/>
        <color theme="1"/>
        <rFont val="맑은 고딕"/>
        <family val="2"/>
        <charset val="129"/>
        <scheme val="major"/>
      </rPr>
      <t xml:space="preserve">
- 남북교류협력사업 및 기반구축 사업 추진(공기관등에대한경상적대행사업비) 1,200,000천원</t>
    </r>
    <phoneticPr fontId="1" type="noConversion"/>
  </si>
  <si>
    <t>(남북교류협력기금)</t>
    <phoneticPr fontId="1" type="noConversion"/>
  </si>
  <si>
    <t>균형발전기획실</t>
    <phoneticPr fontId="1" type="noConversion"/>
  </si>
  <si>
    <r>
      <t xml:space="preserve">북한이탈주민 취업교육(자체/직접)
- 북한이탈주민 맞춤형 취업교육(민간경상사업보조)
≫ </t>
    </r>
    <r>
      <rPr>
        <sz val="11"/>
        <color rgb="FFFF0000"/>
        <rFont val="맑은 고딕"/>
        <family val="3"/>
        <charset val="129"/>
        <scheme val="major"/>
      </rPr>
      <t>[통계목변경] (민간인위탁교육비)</t>
    </r>
    <phoneticPr fontId="1" type="noConversion"/>
  </si>
  <si>
    <t>범죄사각지대 CCTV 설치(자체/지원)
- 범죄사각지대 CCTV 설치</t>
    <phoneticPr fontId="1" type="noConversion"/>
  </si>
  <si>
    <t>균형발전기획실</t>
    <phoneticPr fontId="1" type="noConversion"/>
  </si>
  <si>
    <t xml:space="preserve">기획재정위원회 증감 </t>
    <phoneticPr fontId="1" type="noConversion"/>
  </si>
  <si>
    <t>천원</t>
    <phoneticPr fontId="1" type="noConversion"/>
  </si>
  <si>
    <t>평택 100,000
포천 50,000
동두천 100,000</t>
    <phoneticPr fontId="1" type="noConversion"/>
  </si>
  <si>
    <t>군장병 위문공연(자체/직접)
- 군장병 위문공연</t>
    <phoneticPr fontId="1" type="noConversion"/>
  </si>
  <si>
    <t>한미친선 교류협력(자체/지원)
- 한미친선 교류 협력</t>
    <phoneticPr fontId="1" type="noConversion"/>
  </si>
  <si>
    <t>빅파이 프로젝트 사업 추진(자체/직접)
- 빅데이터 활용문화 확산</t>
    <phoneticPr fontId="1" type="noConversion"/>
  </si>
  <si>
    <r>
      <t xml:space="preserve">정보통신보조기기 지원(국비직접) / 민간경상사업보조
</t>
    </r>
    <r>
      <rPr>
        <sz val="10"/>
        <color rgb="FFFF0000"/>
        <rFont val="맑은 고딕"/>
        <family val="3"/>
        <charset val="129"/>
        <scheme val="minor"/>
      </rPr>
      <t>≫ [통계목변경] (사회보장적수혜금)</t>
    </r>
    <phoneticPr fontId="1" type="noConversion"/>
  </si>
  <si>
    <t>감사총괄담당관</t>
    <phoneticPr fontId="1" type="noConversion"/>
  </si>
  <si>
    <t>기획예산담당관</t>
    <phoneticPr fontId="1" type="noConversion"/>
  </si>
  <si>
    <t>일반</t>
  </si>
  <si>
    <t>균형발전담당관</t>
    <phoneticPr fontId="1" type="noConversion"/>
  </si>
  <si>
    <t>본예산</t>
    <phoneticPr fontId="1" type="noConversion"/>
  </si>
  <si>
    <t>일반</t>
    <phoneticPr fontId="1" type="noConversion"/>
  </si>
  <si>
    <t>신규</t>
  </si>
  <si>
    <t>DMZ정책담당관</t>
    <phoneticPr fontId="1" type="noConversion"/>
  </si>
  <si>
    <t>군관협력담당관</t>
    <phoneticPr fontId="1" type="noConversion"/>
  </si>
  <si>
    <t>미래전략담당관</t>
    <phoneticPr fontId="1" type="noConversion"/>
  </si>
  <si>
    <t>연정</t>
  </si>
  <si>
    <t>예산담당관</t>
    <phoneticPr fontId="1" type="noConversion"/>
  </si>
  <si>
    <t>정보기획담당관</t>
    <phoneticPr fontId="1" type="noConversion"/>
  </si>
  <si>
    <t>정보통신보안담당관</t>
    <phoneticPr fontId="1" type="noConversion"/>
  </si>
  <si>
    <t>빅데이터담당관</t>
    <phoneticPr fontId="1" type="noConversion"/>
  </si>
  <si>
    <t>예산 증액
통계목변경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</si>
</sst>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176" formatCode="#,##0_ ;[Red]\-#,##0\ "/>
    <numFmt numFmtId="177" formatCode="#,##0;[Red]&quot;△&quot;#,##0"/>
    <numFmt numFmtId="178" formatCode="_ * #,##0_ ;_ * \-#,##0_ ;_ * &quot;-&quot;_ ;_ @_ "/>
    <numFmt numFmtId="179" formatCode="#,##0_ "/>
    <numFmt numFmtId="180" formatCode="#,##0.00&quot;₩&quot;\!\ &quot;F&quot;;[Red]&quot;₩&quot;\!\-#,##0.00&quot;₩&quot;\!\ &quot;F&quot;"/>
    <numFmt numFmtId="181" formatCode="&quot;?#,##0;\-&quot;&quot;?&quot;#,##0"/>
    <numFmt numFmtId="182" formatCode="&quot;?#,##0.00;\-&quot;&quot;?&quot;#,##0.00"/>
    <numFmt numFmtId="183" formatCode="&quot;RM&quot;#,##0.00_);[Red]&quot;₩&quot;\!\(&quot;RM&quot;#,##0.00&quot;₩&quot;\!\)"/>
    <numFmt numFmtId="184" formatCode="0.000"/>
  </numFmts>
  <fonts count="7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CC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0"/>
      <color theme="0"/>
      <name val="맑은 고딕"/>
      <family val="2"/>
      <charset val="129"/>
      <scheme val="minor"/>
    </font>
    <font>
      <b/>
      <sz val="10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0"/>
      <name val="Arial"/>
      <family val="2"/>
    </font>
    <font>
      <b/>
      <sz val="16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2"/>
      <name val="¹UAAA¼"/>
      <family val="3"/>
    </font>
    <font>
      <sz val="8"/>
      <color theme="1"/>
      <name val="맑은 고딕"/>
      <family val="2"/>
      <charset val="129"/>
    </font>
    <font>
      <sz val="8"/>
      <color theme="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0"/>
      <color theme="9" tint="-0.499984740745262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14"/>
      <color indexed="10"/>
      <name val="맑은 고딕"/>
      <family val="3"/>
      <charset val="129"/>
    </font>
    <font>
      <b/>
      <sz val="14"/>
      <color indexed="39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2"/>
      <charset val="129"/>
      <scheme val="minor"/>
    </font>
  </fonts>
  <fills count="6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2"/>
        <bgColor indexed="64"/>
      </patternFill>
    </fill>
  </fills>
  <borders count="4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5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5" fillId="0" borderId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6" fillId="0" borderId="0" applyFill="0" applyAlignment="0"/>
    <xf numFmtId="0" fontId="26" fillId="0" borderId="0" applyNumberFormat="0" applyBorder="0" applyProtection="0"/>
    <xf numFmtId="0" fontId="26" fillId="0" borderId="0" applyNumberFormat="0" applyBorder="0" applyProtection="0"/>
    <xf numFmtId="41" fontId="9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/>
    <xf numFmtId="41" fontId="37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3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1" fillId="34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5" borderId="23" applyNumberFormat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25" fillId="12" borderId="24" applyNumberFormat="0" applyFont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37" borderId="25" applyNumberFormat="0" applyAlignment="0" applyProtection="0">
      <alignment vertical="center"/>
    </xf>
    <xf numFmtId="0" fontId="48" fillId="0" borderId="26" applyNumberFormat="0" applyFill="0" applyAlignment="0" applyProtection="0">
      <alignment vertical="center"/>
    </xf>
    <xf numFmtId="0" fontId="49" fillId="0" borderId="27" applyNumberFormat="0" applyFill="0" applyAlignment="0" applyProtection="0">
      <alignment vertical="center"/>
    </xf>
    <xf numFmtId="0" fontId="50" fillId="22" borderId="23" applyNumberFormat="0" applyAlignment="0" applyProtection="0">
      <alignment vertical="center"/>
    </xf>
    <xf numFmtId="0" fontId="51" fillId="0" borderId="28" applyNumberFormat="0" applyFill="0" applyAlignment="0" applyProtection="0">
      <alignment vertical="center"/>
    </xf>
    <xf numFmtId="0" fontId="52" fillId="0" borderId="29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20" borderId="0" applyNumberFormat="0" applyBorder="0" applyAlignment="0" applyProtection="0">
      <alignment vertical="center"/>
    </xf>
    <xf numFmtId="0" fontId="56" fillId="35" borderId="31" applyNumberFormat="0" applyAlignment="0" applyProtection="0">
      <alignment vertical="center"/>
    </xf>
    <xf numFmtId="0" fontId="57" fillId="0" borderId="0"/>
    <xf numFmtId="41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58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59" fillId="0" borderId="0" applyFont="0" applyFill="0" applyBorder="0" applyAlignment="0" applyProtection="0"/>
    <xf numFmtId="183" fontId="25" fillId="0" borderId="0" applyFont="0" applyFill="0" applyBorder="0" applyAlignment="0" applyProtection="0"/>
    <xf numFmtId="38" fontId="60" fillId="35" borderId="0" applyNumberFormat="0" applyBorder="0" applyAlignment="0" applyProtection="0"/>
    <xf numFmtId="0" fontId="61" fillId="0" borderId="32" applyNumberFormat="0" applyAlignment="0" applyProtection="0">
      <alignment horizontal="left" vertical="center"/>
    </xf>
    <xf numFmtId="0" fontId="61" fillId="0" borderId="8">
      <alignment horizontal="left" vertical="center"/>
    </xf>
    <xf numFmtId="10" fontId="60" fillId="12" borderId="2" applyNumberFormat="0" applyBorder="0" applyAlignment="0" applyProtection="0"/>
    <xf numFmtId="183" fontId="25" fillId="0" borderId="0"/>
    <xf numFmtId="0" fontId="37" fillId="0" borderId="0"/>
    <xf numFmtId="10" fontId="37" fillId="0" borderId="0" applyFont="0" applyFill="0" applyBorder="0" applyAlignment="0" applyProtection="0"/>
    <xf numFmtId="0" fontId="40" fillId="38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1" borderId="0" applyNumberFormat="0" applyBorder="0" applyAlignment="0" applyProtection="0">
      <alignment vertical="center"/>
    </xf>
    <xf numFmtId="0" fontId="41" fillId="51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41" fillId="53" borderId="0" applyNumberFormat="0" applyBorder="0" applyAlignment="0" applyProtection="0">
      <alignment vertical="center"/>
    </xf>
    <xf numFmtId="0" fontId="41" fillId="53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6" borderId="23" applyNumberFormat="0" applyAlignment="0" applyProtection="0">
      <alignment vertical="center"/>
    </xf>
    <xf numFmtId="0" fontId="43" fillId="56" borderId="23" applyNumberFormat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5" fillId="57" borderId="24" applyNumberFormat="0" applyFont="0" applyAlignment="0" applyProtection="0">
      <alignment vertical="center"/>
    </xf>
    <xf numFmtId="0" fontId="25" fillId="57" borderId="24" applyNumberFormat="0" applyFont="0" applyAlignment="0" applyProtection="0">
      <alignment vertical="center"/>
    </xf>
    <xf numFmtId="9" fontId="26" fillId="0" borderId="0" applyFont="0" applyFill="0" applyAlignment="0" applyProtection="0"/>
    <xf numFmtId="0" fontId="45" fillId="58" borderId="0" applyNumberFormat="0" applyBorder="0" applyAlignment="0" applyProtection="0">
      <alignment vertical="center"/>
    </xf>
    <xf numFmtId="0" fontId="45" fillId="5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59" borderId="25" applyNumberFormat="0" applyAlignment="0" applyProtection="0">
      <alignment vertical="center"/>
    </xf>
    <xf numFmtId="0" fontId="47" fillId="59" borderId="25" applyNumberFormat="0" applyAlignment="0" applyProtection="0">
      <alignment vertical="center"/>
    </xf>
    <xf numFmtId="184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0" fontId="48" fillId="0" borderId="26" applyNumberFormat="0" applyFill="0" applyAlignment="0" applyProtection="0">
      <alignment vertical="center"/>
    </xf>
    <xf numFmtId="0" fontId="49" fillId="0" borderId="27" applyNumberFormat="0" applyFill="0" applyAlignment="0" applyProtection="0">
      <alignment vertical="center"/>
    </xf>
    <xf numFmtId="0" fontId="50" fillId="43" borderId="23" applyNumberFormat="0" applyAlignment="0" applyProtection="0">
      <alignment vertical="center"/>
    </xf>
    <xf numFmtId="0" fontId="50" fillId="43" borderId="23" applyNumberFormat="0" applyAlignment="0" applyProtection="0">
      <alignment vertical="center"/>
    </xf>
    <xf numFmtId="0" fontId="51" fillId="0" borderId="28" applyNumberFormat="0" applyFill="0" applyAlignment="0" applyProtection="0">
      <alignment vertical="center"/>
    </xf>
    <xf numFmtId="0" fontId="52" fillId="0" borderId="29" applyNumberFormat="0" applyFill="0" applyAlignment="0" applyProtection="0">
      <alignment vertical="center"/>
    </xf>
    <xf numFmtId="0" fontId="53" fillId="0" borderId="30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6" fillId="56" borderId="31" applyNumberFormat="0" applyAlignment="0" applyProtection="0">
      <alignment vertical="center"/>
    </xf>
    <xf numFmtId="0" fontId="56" fillId="56" borderId="31" applyNumberFormat="0" applyAlignment="0" applyProtection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183" fontId="25" fillId="0" borderId="0"/>
    <xf numFmtId="0" fontId="40" fillId="38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41" fillId="48" borderId="0" applyNumberFormat="0" applyBorder="0" applyAlignment="0" applyProtection="0">
      <alignment vertical="center"/>
    </xf>
    <xf numFmtId="0" fontId="41" fillId="45" borderId="0" applyNumberFormat="0" applyBorder="0" applyAlignment="0" applyProtection="0">
      <alignment vertical="center"/>
    </xf>
    <xf numFmtId="0" fontId="41" fillId="46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1" borderId="0" applyNumberFormat="0" applyBorder="0" applyAlignment="0" applyProtection="0">
      <alignment vertical="center"/>
    </xf>
    <xf numFmtId="0" fontId="41" fillId="52" borderId="0" applyNumberFormat="0" applyBorder="0" applyAlignment="0" applyProtection="0">
      <alignment vertical="center"/>
    </xf>
    <xf numFmtId="0" fontId="41" fillId="53" borderId="0" applyNumberFormat="0" applyBorder="0" applyAlignment="0" applyProtection="0">
      <alignment vertical="center"/>
    </xf>
    <xf numFmtId="0" fontId="41" fillId="54" borderId="0" applyNumberFormat="0" applyBorder="0" applyAlignment="0" applyProtection="0">
      <alignment vertical="center"/>
    </xf>
    <xf numFmtId="0" fontId="41" fillId="49" borderId="0" applyNumberFormat="0" applyBorder="0" applyAlignment="0" applyProtection="0">
      <alignment vertical="center"/>
    </xf>
    <xf numFmtId="0" fontId="41" fillId="50" borderId="0" applyNumberFormat="0" applyBorder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3" fillId="56" borderId="23" applyNumberFormat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0" fontId="25" fillId="57" borderId="24" applyNumberFormat="0" applyFont="0" applyAlignment="0" applyProtection="0">
      <alignment vertical="center"/>
    </xf>
    <xf numFmtId="0" fontId="45" fillId="58" borderId="0" applyNumberFormat="0" applyBorder="0" applyAlignment="0" applyProtection="0">
      <alignment vertical="center"/>
    </xf>
    <xf numFmtId="0" fontId="47" fillId="59" borderId="25" applyNumberFormat="0" applyAlignment="0" applyProtection="0">
      <alignment vertical="center"/>
    </xf>
    <xf numFmtId="0" fontId="50" fillId="43" borderId="23" applyNumberFormat="0" applyAlignment="0" applyProtection="0">
      <alignment vertical="center"/>
    </xf>
    <xf numFmtId="0" fontId="55" fillId="40" borderId="0" applyNumberFormat="0" applyBorder="0" applyAlignment="0" applyProtection="0">
      <alignment vertical="center"/>
    </xf>
    <xf numFmtId="0" fontId="56" fillId="56" borderId="31" applyNumberForma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37" fillId="0" borderId="0" applyNumberFormat="0" applyFont="0" applyFill="0" applyBorder="0" applyAlignment="0" applyProtection="0"/>
    <xf numFmtId="0" fontId="63" fillId="0" borderId="0">
      <alignment vertical="center"/>
    </xf>
    <xf numFmtId="0" fontId="37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8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64" fillId="0" borderId="0">
      <alignment vertical="center"/>
    </xf>
    <xf numFmtId="0" fontId="17" fillId="0" borderId="0">
      <alignment vertical="center"/>
    </xf>
    <xf numFmtId="41" fontId="37" fillId="0" borderId="0" applyNumberFormat="0" applyFont="0" applyFill="0" applyBorder="0" applyAlignment="0" applyProtection="0"/>
  </cellStyleXfs>
  <cellXfs count="24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11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7" xfId="1" applyNumberFormat="1" applyFont="1" applyBorder="1" applyAlignment="1">
      <alignment horizontal="right" vertical="center"/>
    </xf>
    <xf numFmtId="176" fontId="2" fillId="7" borderId="9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18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Continuous" vertical="center"/>
    </xf>
    <xf numFmtId="0" fontId="3" fillId="9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0" borderId="2" xfId="0" applyFont="1" applyFill="1" applyBorder="1" applyAlignment="1">
      <alignment horizontal="center" vertical="center"/>
    </xf>
    <xf numFmtId="176" fontId="3" fillId="10" borderId="2" xfId="0" applyNumberFormat="1" applyFont="1" applyFill="1" applyBorder="1">
      <alignment vertical="center"/>
    </xf>
    <xf numFmtId="0" fontId="19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176" fontId="2" fillId="0" borderId="0" xfId="0" applyNumberFormat="1" applyFont="1">
      <alignment vertical="center"/>
    </xf>
    <xf numFmtId="179" fontId="31" fillId="0" borderId="0" xfId="0" applyNumberFormat="1" applyFont="1">
      <alignment vertical="center"/>
    </xf>
    <xf numFmtId="0" fontId="33" fillId="6" borderId="4" xfId="0" applyFont="1" applyFill="1" applyBorder="1" applyAlignment="1">
      <alignment horizontal="centerContinuous" vertical="center"/>
    </xf>
    <xf numFmtId="0" fontId="32" fillId="5" borderId="4" xfId="0" applyFont="1" applyFill="1" applyBorder="1">
      <alignment vertical="center"/>
    </xf>
    <xf numFmtId="0" fontId="36" fillId="6" borderId="4" xfId="0" applyFont="1" applyFill="1" applyBorder="1" applyAlignment="1">
      <alignment horizontal="centerContinuous" vertical="center"/>
    </xf>
    <xf numFmtId="0" fontId="35" fillId="5" borderId="4" xfId="0" applyFont="1" applyFill="1" applyBorder="1" applyAlignment="1">
      <alignment vertical="center" wrapText="1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9" xfId="0" applyFont="1" applyFill="1" applyBorder="1">
      <alignment vertical="center"/>
    </xf>
    <xf numFmtId="0" fontId="15" fillId="6" borderId="10" xfId="0" applyFont="1" applyFill="1" applyBorder="1" applyAlignment="1">
      <alignment horizontal="centerContinuous" vertical="center"/>
    </xf>
    <xf numFmtId="0" fontId="15" fillId="6" borderId="4" xfId="0" applyFont="1" applyFill="1" applyBorder="1" applyAlignment="1">
      <alignment horizontal="centerContinuous" vertical="center"/>
    </xf>
    <xf numFmtId="0" fontId="15" fillId="6" borderId="9" xfId="0" applyFont="1" applyFill="1" applyBorder="1" applyAlignment="1">
      <alignment horizontal="centerContinuous" vertical="center"/>
    </xf>
    <xf numFmtId="0" fontId="2" fillId="6" borderId="7" xfId="0" applyFont="1" applyFill="1" applyBorder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2" fillId="6" borderId="7" xfId="0" applyFont="1" applyFill="1" applyBorder="1" applyAlignment="1">
      <alignment horizontal="center" vertical="center"/>
    </xf>
    <xf numFmtId="176" fontId="16" fillId="0" borderId="7" xfId="1" applyNumberFormat="1" applyFont="1" applyBorder="1" applyAlignment="1">
      <alignment horizontal="right" vertical="center"/>
    </xf>
    <xf numFmtId="176" fontId="16" fillId="0" borderId="7" xfId="1" applyNumberFormat="1" applyFont="1" applyFill="1" applyBorder="1" applyAlignment="1">
      <alignment horizontal="right" vertical="center"/>
    </xf>
    <xf numFmtId="176" fontId="3" fillId="6" borderId="4" xfId="1" applyNumberFormat="1" applyFont="1" applyFill="1" applyBorder="1" applyAlignment="1">
      <alignment horizontal="right" vertical="center"/>
    </xf>
    <xf numFmtId="176" fontId="3" fillId="6" borderId="10" xfId="1" applyNumberFormat="1" applyFont="1" applyFill="1" applyBorder="1" applyAlignment="1">
      <alignment horizontal="right" vertical="center"/>
    </xf>
    <xf numFmtId="0" fontId="8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Alignment="1" applyProtection="1">
      <alignment horizontal="centerContinuous" vertical="center" wrapText="1"/>
    </xf>
    <xf numFmtId="0" fontId="2" fillId="0" borderId="0" xfId="0" applyFont="1" applyProtection="1">
      <alignment vertical="center"/>
    </xf>
    <xf numFmtId="0" fontId="11" fillId="0" borderId="0" xfId="0" applyFont="1" applyProtection="1">
      <alignment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14" fillId="0" borderId="0" xfId="0" applyFont="1" applyAlignment="1" applyProtection="1">
      <alignment horizontal="center" vertical="center"/>
    </xf>
    <xf numFmtId="176" fontId="2" fillId="0" borderId="0" xfId="0" applyNumberFormat="1" applyFont="1" applyProtection="1">
      <alignment vertical="center"/>
    </xf>
    <xf numFmtId="0" fontId="2" fillId="0" borderId="7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9" fillId="0" borderId="0" xfId="0" applyFont="1" applyAlignment="1" applyProtection="1">
      <alignment horizontal="centerContinuous" vertical="center"/>
    </xf>
    <xf numFmtId="0" fontId="30" fillId="0" borderId="0" xfId="0" applyFont="1" applyProtection="1">
      <alignment vertical="center"/>
    </xf>
    <xf numFmtId="179" fontId="31" fillId="0" borderId="0" xfId="0" applyNumberFormat="1" applyFont="1" applyProtection="1">
      <alignment vertical="center"/>
    </xf>
    <xf numFmtId="176" fontId="13" fillId="0" borderId="0" xfId="0" applyNumberFormat="1" applyFont="1" applyProtection="1">
      <alignment vertical="center"/>
    </xf>
    <xf numFmtId="0" fontId="2" fillId="0" borderId="4" xfId="0" applyFont="1" applyBorder="1" applyProtection="1">
      <alignment vertical="center"/>
    </xf>
    <xf numFmtId="0" fontId="28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39" fillId="6" borderId="4" xfId="0" applyFont="1" applyFill="1" applyBorder="1" applyAlignment="1" applyProtection="1">
      <alignment horizontal="centerContinuous" vertical="center"/>
    </xf>
    <xf numFmtId="0" fontId="29" fillId="0" borderId="0" xfId="0" applyFont="1" applyProtection="1">
      <alignment vertical="center"/>
    </xf>
    <xf numFmtId="176" fontId="30" fillId="0" borderId="0" xfId="0" applyNumberFormat="1" applyFont="1">
      <alignment vertical="center"/>
    </xf>
    <xf numFmtId="179" fontId="30" fillId="0" borderId="0" xfId="0" applyNumberFormat="1" applyFont="1">
      <alignment vertical="center"/>
    </xf>
    <xf numFmtId="0" fontId="23" fillId="0" borderId="0" xfId="0" applyFont="1" applyProtection="1">
      <alignment vertical="center"/>
    </xf>
    <xf numFmtId="0" fontId="23" fillId="8" borderId="2" xfId="0" applyFont="1" applyFill="1" applyBorder="1" applyAlignment="1" applyProtection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3" fillId="8" borderId="2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3" fillId="0" borderId="14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176" fontId="3" fillId="0" borderId="14" xfId="1" applyNumberFormat="1" applyFont="1" applyBorder="1" applyAlignment="1">
      <alignment horizontal="right" vertical="center"/>
    </xf>
    <xf numFmtId="176" fontId="3" fillId="0" borderId="22" xfId="1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center" vertical="center"/>
    </xf>
    <xf numFmtId="0" fontId="2" fillId="0" borderId="22" xfId="0" applyFont="1" applyBorder="1">
      <alignment vertical="center"/>
    </xf>
    <xf numFmtId="0" fontId="35" fillId="0" borderId="14" xfId="0" applyFont="1" applyBorder="1">
      <alignment vertical="center"/>
    </xf>
    <xf numFmtId="177" fontId="23" fillId="14" borderId="3" xfId="0" applyNumberFormat="1" applyFont="1" applyFill="1" applyBorder="1" applyAlignment="1" applyProtection="1">
      <alignment horizontal="center" vertical="center"/>
    </xf>
    <xf numFmtId="177" fontId="22" fillId="13" borderId="3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Protection="1">
      <alignment vertical="center"/>
    </xf>
    <xf numFmtId="0" fontId="2" fillId="0" borderId="9" xfId="0" applyFont="1" applyFill="1" applyBorder="1" applyProtection="1">
      <alignment vertical="center"/>
    </xf>
    <xf numFmtId="0" fontId="2" fillId="0" borderId="10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177" fontId="23" fillId="14" borderId="34" xfId="0" applyNumberFormat="1" applyFont="1" applyFill="1" applyBorder="1" applyAlignment="1" applyProtection="1">
      <alignment horizontal="center" vertical="center"/>
    </xf>
    <xf numFmtId="176" fontId="3" fillId="0" borderId="36" xfId="1" applyNumberFormat="1" applyFont="1" applyBorder="1" applyAlignment="1">
      <alignment horizontal="right" vertical="center"/>
    </xf>
    <xf numFmtId="176" fontId="3" fillId="0" borderId="37" xfId="1" applyNumberFormat="1" applyFont="1" applyBorder="1" applyAlignment="1">
      <alignment horizontal="right" vertical="center"/>
    </xf>
    <xf numFmtId="176" fontId="3" fillId="6" borderId="38" xfId="1" applyNumberFormat="1" applyFont="1" applyFill="1" applyBorder="1" applyAlignment="1">
      <alignment horizontal="right" vertical="center"/>
    </xf>
    <xf numFmtId="176" fontId="3" fillId="6" borderId="35" xfId="1" applyNumberFormat="1" applyFont="1" applyFill="1" applyBorder="1" applyAlignment="1">
      <alignment horizontal="right" vertical="center"/>
    </xf>
    <xf numFmtId="176" fontId="16" fillId="0" borderId="38" xfId="1" applyNumberFormat="1" applyFont="1" applyBorder="1" applyAlignment="1">
      <alignment horizontal="right" vertical="center"/>
    </xf>
    <xf numFmtId="176" fontId="3" fillId="7" borderId="39" xfId="1" applyNumberFormat="1" applyFont="1" applyFill="1" applyBorder="1" applyAlignment="1">
      <alignment horizontal="right" vertical="center"/>
    </xf>
    <xf numFmtId="176" fontId="16" fillId="0" borderId="38" xfId="1" applyNumberFormat="1" applyFont="1" applyFill="1" applyBorder="1" applyAlignment="1">
      <alignment horizontal="right" vertical="center"/>
    </xf>
    <xf numFmtId="0" fontId="22" fillId="8" borderId="2" xfId="0" applyFont="1" applyFill="1" applyBorder="1" applyAlignment="1" applyProtection="1">
      <alignment horizontal="center" vertical="center"/>
    </xf>
    <xf numFmtId="0" fontId="22" fillId="8" borderId="2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left" vertical="center"/>
    </xf>
    <xf numFmtId="176" fontId="34" fillId="6" borderId="38" xfId="1" applyNumberFormat="1" applyFont="1" applyFill="1" applyBorder="1" applyAlignment="1" applyProtection="1">
      <alignment horizontal="right" vertical="center"/>
    </xf>
    <xf numFmtId="176" fontId="34" fillId="6" borderId="35" xfId="1" applyNumberFormat="1" applyFont="1" applyFill="1" applyBorder="1" applyAlignment="1" applyProtection="1">
      <alignment horizontal="right" vertical="center"/>
    </xf>
    <xf numFmtId="0" fontId="38" fillId="6" borderId="4" xfId="0" applyFont="1" applyFill="1" applyBorder="1" applyAlignment="1" applyProtection="1">
      <alignment horizontal="centerContinuous" vertical="center"/>
    </xf>
    <xf numFmtId="0" fontId="27" fillId="0" borderId="4" xfId="0" applyFont="1" applyFill="1" applyBorder="1" applyAlignment="1" applyProtection="1">
      <alignment horizontal="center" vertical="center" shrinkToFit="1"/>
    </xf>
    <xf numFmtId="0" fontId="27" fillId="0" borderId="4" xfId="0" applyFont="1" applyFill="1" applyBorder="1" applyAlignment="1" applyProtection="1">
      <alignment vertical="center" wrapText="1"/>
    </xf>
    <xf numFmtId="0" fontId="30" fillId="0" borderId="0" xfId="0" applyFont="1" applyAlignment="1" applyProtection="1">
      <alignment horizontal="left" vertical="center"/>
    </xf>
    <xf numFmtId="0" fontId="66" fillId="0" borderId="0" xfId="0" applyFont="1" applyProtection="1">
      <alignment vertical="center"/>
    </xf>
    <xf numFmtId="0" fontId="28" fillId="0" borderId="0" xfId="0" applyFont="1" applyProtection="1">
      <alignment vertical="center"/>
    </xf>
    <xf numFmtId="179" fontId="30" fillId="0" borderId="0" xfId="0" applyNumberFormat="1" applyFont="1" applyProtection="1">
      <alignment vertical="center"/>
    </xf>
    <xf numFmtId="41" fontId="30" fillId="0" borderId="0" xfId="1" applyFont="1" applyProtection="1">
      <alignment vertical="center"/>
    </xf>
    <xf numFmtId="41" fontId="30" fillId="0" borderId="0" xfId="1" applyFont="1" applyAlignment="1" applyProtection="1">
      <alignment vertical="center" wrapText="1"/>
    </xf>
    <xf numFmtId="176" fontId="65" fillId="0" borderId="4" xfId="1" applyNumberFormat="1" applyFont="1" applyFill="1" applyBorder="1" applyAlignment="1" applyProtection="1">
      <alignment horizontal="right" vertical="center"/>
    </xf>
    <xf numFmtId="0" fontId="2" fillId="0" borderId="7" xfId="0" applyFont="1" applyFill="1" applyBorder="1" applyAlignment="1" applyProtection="1">
      <alignment horizontal="center" vertical="center"/>
    </xf>
    <xf numFmtId="176" fontId="2" fillId="0" borderId="4" xfId="1" applyNumberFormat="1" applyFont="1" applyFill="1" applyBorder="1" applyAlignment="1" applyProtection="1">
      <alignment horizontal="right" vertical="center"/>
    </xf>
    <xf numFmtId="0" fontId="27" fillId="0" borderId="4" xfId="0" applyFont="1" applyFill="1" applyBorder="1" applyAlignment="1" applyProtection="1">
      <alignment horizontal="center" vertical="center"/>
    </xf>
    <xf numFmtId="0" fontId="28" fillId="0" borderId="4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65" fillId="0" borderId="4" xfId="0" applyFont="1" applyFill="1" applyBorder="1" applyAlignment="1" applyProtection="1">
      <alignment horizontal="left" vertical="center" wrapText="1"/>
    </xf>
    <xf numFmtId="0" fontId="2" fillId="0" borderId="4" xfId="0" applyFont="1" applyFill="1" applyBorder="1" applyProtection="1">
      <alignment vertical="center"/>
    </xf>
    <xf numFmtId="177" fontId="20" fillId="60" borderId="36" xfId="0" applyNumberFormat="1" applyFont="1" applyFill="1" applyBorder="1" applyAlignment="1" applyProtection="1">
      <alignment horizontal="center" vertical="center"/>
    </xf>
    <xf numFmtId="177" fontId="20" fillId="60" borderId="37" xfId="0" applyNumberFormat="1" applyFont="1" applyFill="1" applyBorder="1" applyAlignment="1" applyProtection="1">
      <alignment horizontal="center" vertical="center"/>
    </xf>
    <xf numFmtId="0" fontId="28" fillId="0" borderId="0" xfId="0" applyFont="1" applyAlignment="1" applyProtection="1">
      <alignment horizontal="centerContinuous" vertical="center"/>
    </xf>
    <xf numFmtId="176" fontId="67" fillId="6" borderId="35" xfId="1" applyNumberFormat="1" applyFont="1" applyFill="1" applyBorder="1" applyAlignment="1" applyProtection="1">
      <alignment horizontal="right" vertical="center"/>
    </xf>
    <xf numFmtId="176" fontId="65" fillId="0" borderId="35" xfId="1" applyNumberFormat="1" applyFont="1" applyFill="1" applyBorder="1" applyAlignment="1" applyProtection="1">
      <alignment horizontal="right" vertical="center"/>
    </xf>
    <xf numFmtId="41" fontId="31" fillId="0" borderId="0" xfId="1" applyFont="1" applyProtection="1">
      <alignment vertical="center"/>
    </xf>
    <xf numFmtId="0" fontId="28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7" fillId="0" borderId="4" xfId="0" applyFont="1" applyFill="1" applyBorder="1" applyAlignment="1">
      <alignment horizontal="center" vertical="center" shrinkToFit="1"/>
    </xf>
    <xf numFmtId="0" fontId="27" fillId="0" borderId="4" xfId="0" applyFont="1" applyFill="1" applyBorder="1" applyAlignment="1" applyProtection="1">
      <alignment horizontal="left" vertical="center"/>
    </xf>
    <xf numFmtId="0" fontId="27" fillId="0" borderId="4" xfId="0" applyFont="1" applyFill="1" applyBorder="1" applyAlignment="1" applyProtection="1">
      <alignment horizontal="left" vertical="center" wrapText="1"/>
    </xf>
    <xf numFmtId="0" fontId="28" fillId="6" borderId="4" xfId="0" applyFont="1" applyFill="1" applyBorder="1" applyAlignment="1" applyProtection="1">
      <alignment horizontal="center" vertical="center"/>
    </xf>
    <xf numFmtId="176" fontId="67" fillId="6" borderId="4" xfId="1" applyNumberFormat="1" applyFont="1" applyFill="1" applyBorder="1" applyAlignment="1" applyProtection="1">
      <alignment horizontal="right" vertical="center"/>
    </xf>
    <xf numFmtId="176" fontId="67" fillId="6" borderId="41" xfId="1" applyNumberFormat="1" applyFont="1" applyFill="1" applyBorder="1" applyAlignment="1" applyProtection="1">
      <alignment horizontal="right" vertical="center"/>
    </xf>
    <xf numFmtId="176" fontId="67" fillId="6" borderId="38" xfId="1" applyNumberFormat="1" applyFont="1" applyFill="1" applyBorder="1" applyAlignment="1" applyProtection="1">
      <alignment horizontal="right" vertical="center"/>
    </xf>
    <xf numFmtId="0" fontId="27" fillId="6" borderId="7" xfId="0" applyFont="1" applyFill="1" applyBorder="1" applyAlignment="1" applyProtection="1">
      <alignment horizontal="center" vertical="center"/>
    </xf>
    <xf numFmtId="0" fontId="27" fillId="6" borderId="4" xfId="0" applyFont="1" applyFill="1" applyBorder="1" applyAlignment="1" applyProtection="1">
      <alignment horizontal="left" vertical="center" wrapText="1"/>
    </xf>
    <xf numFmtId="0" fontId="27" fillId="6" borderId="4" xfId="0" applyFont="1" applyFill="1" applyBorder="1" applyAlignment="1" applyProtection="1">
      <alignment horizontal="left" vertical="center"/>
    </xf>
    <xf numFmtId="0" fontId="27" fillId="6" borderId="4" xfId="0" applyFont="1" applyFill="1" applyBorder="1" applyAlignment="1" applyProtection="1">
      <alignment vertical="center" wrapText="1"/>
    </xf>
    <xf numFmtId="176" fontId="67" fillId="0" borderId="41" xfId="1" applyNumberFormat="1" applyFont="1" applyFill="1" applyBorder="1" applyAlignment="1" applyProtection="1">
      <alignment horizontal="right" vertical="center"/>
    </xf>
    <xf numFmtId="176" fontId="65" fillId="0" borderId="38" xfId="1" applyNumberFormat="1" applyFont="1" applyFill="1" applyBorder="1" applyAlignment="1" applyProtection="1">
      <alignment horizontal="right" vertical="center"/>
    </xf>
    <xf numFmtId="0" fontId="27" fillId="0" borderId="7" xfId="0" applyFont="1" applyFill="1" applyBorder="1" applyAlignment="1" applyProtection="1">
      <alignment horizontal="center" vertical="center"/>
    </xf>
    <xf numFmtId="0" fontId="67" fillId="6" borderId="4" xfId="0" applyFont="1" applyFill="1" applyBorder="1" applyAlignment="1" applyProtection="1">
      <alignment horizontal="left" vertical="center"/>
    </xf>
    <xf numFmtId="179" fontId="65" fillId="0" borderId="4" xfId="0" applyNumberFormat="1" applyFont="1" applyFill="1" applyBorder="1" applyAlignment="1">
      <alignment horizontal="right" vertical="center"/>
    </xf>
    <xf numFmtId="0" fontId="27" fillId="0" borderId="4" xfId="0" quotePrefix="1" applyFont="1" applyFill="1" applyBorder="1" applyAlignment="1" applyProtection="1">
      <alignment horizontal="left" vertical="center" wrapText="1"/>
    </xf>
    <xf numFmtId="176" fontId="65" fillId="5" borderId="10" xfId="1" applyNumberFormat="1" applyFont="1" applyFill="1" applyBorder="1" applyAlignment="1" applyProtection="1">
      <alignment horizontal="right" vertical="center"/>
    </xf>
    <xf numFmtId="176" fontId="67" fillId="5" borderId="41" xfId="1" applyNumberFormat="1" applyFont="1" applyFill="1" applyBorder="1" applyAlignment="1" applyProtection="1">
      <alignment horizontal="right" vertical="center"/>
    </xf>
    <xf numFmtId="0" fontId="2" fillId="0" borderId="1" xfId="0" applyNumberFormat="1" applyFont="1" applyFill="1" applyBorder="1">
      <alignment vertical="center"/>
    </xf>
    <xf numFmtId="0" fontId="27" fillId="0" borderId="4" xfId="0" applyFont="1" applyFill="1" applyBorder="1" applyAlignment="1" applyProtection="1">
      <alignment horizontal="left" vertical="center" wrapText="1"/>
    </xf>
    <xf numFmtId="0" fontId="16" fillId="0" borderId="7" xfId="0" applyFont="1" applyBorder="1" applyAlignment="1">
      <alignment horizontal="center" vertical="center" wrapText="1"/>
    </xf>
    <xf numFmtId="177" fontId="22" fillId="60" borderId="3" xfId="0" applyNumberFormat="1" applyFont="1" applyFill="1" applyBorder="1" applyAlignment="1" applyProtection="1">
      <alignment horizontal="center" vertical="center"/>
    </xf>
    <xf numFmtId="179" fontId="74" fillId="0" borderId="0" xfId="0" applyNumberFormat="1" applyFont="1" applyProtection="1">
      <alignment vertical="center"/>
    </xf>
    <xf numFmtId="0" fontId="3" fillId="9" borderId="2" xfId="0" applyFont="1" applyFill="1" applyBorder="1" applyAlignment="1">
      <alignment horizontal="center" vertical="center"/>
    </xf>
    <xf numFmtId="0" fontId="23" fillId="8" borderId="2" xfId="0" applyFont="1" applyFill="1" applyBorder="1" applyAlignment="1" applyProtection="1">
      <alignment horizontal="center" vertical="center" wrapText="1"/>
    </xf>
    <xf numFmtId="0" fontId="23" fillId="8" borderId="2" xfId="0" applyFont="1" applyFill="1" applyBorder="1" applyAlignment="1" applyProtection="1">
      <alignment horizontal="center" vertical="center"/>
    </xf>
    <xf numFmtId="177" fontId="20" fillId="60" borderId="40" xfId="0" applyNumberFormat="1" applyFont="1" applyFill="1" applyBorder="1" applyAlignment="1" applyProtection="1">
      <alignment horizontal="center" vertical="center" wrapText="1"/>
    </xf>
    <xf numFmtId="177" fontId="20" fillId="60" borderId="41" xfId="0" applyNumberFormat="1" applyFont="1" applyFill="1" applyBorder="1" applyAlignment="1" applyProtection="1">
      <alignment horizontal="center" vertical="center"/>
    </xf>
    <xf numFmtId="0" fontId="20" fillId="60" borderId="21" xfId="0" applyFont="1" applyFill="1" applyBorder="1" applyAlignment="1" applyProtection="1">
      <alignment horizontal="center" vertical="center" wrapText="1"/>
    </xf>
    <xf numFmtId="0" fontId="20" fillId="60" borderId="7" xfId="0" applyFont="1" applyFill="1" applyBorder="1" applyAlignment="1" applyProtection="1">
      <alignment horizontal="center" vertical="center" wrapText="1"/>
    </xf>
    <xf numFmtId="0" fontId="22" fillId="8" borderId="2" xfId="0" applyFont="1" applyFill="1" applyBorder="1" applyAlignment="1" applyProtection="1">
      <alignment horizontal="center" vertical="center" wrapText="1"/>
    </xf>
    <xf numFmtId="0" fontId="22" fillId="8" borderId="2" xfId="0" applyFont="1" applyFill="1" applyBorder="1" applyAlignment="1" applyProtection="1">
      <alignment horizontal="center" vertical="center"/>
    </xf>
    <xf numFmtId="0" fontId="23" fillId="8" borderId="13" xfId="0" applyFont="1" applyFill="1" applyBorder="1" applyAlignment="1" applyProtection="1">
      <alignment horizontal="center" vertical="center" wrapText="1"/>
    </xf>
    <xf numFmtId="0" fontId="23" fillId="8" borderId="14" xfId="0" applyFont="1" applyFill="1" applyBorder="1" applyAlignment="1" applyProtection="1">
      <alignment horizontal="center" vertical="center" wrapText="1"/>
    </xf>
    <xf numFmtId="0" fontId="23" fillId="8" borderId="11" xfId="0" applyFont="1" applyFill="1" applyBorder="1" applyAlignment="1" applyProtection="1">
      <alignment horizontal="center" vertical="center" wrapText="1"/>
    </xf>
    <xf numFmtId="0" fontId="23" fillId="8" borderId="12" xfId="0" applyFont="1" applyFill="1" applyBorder="1" applyAlignment="1" applyProtection="1">
      <alignment horizontal="center" vertical="center" wrapText="1"/>
    </xf>
    <xf numFmtId="0" fontId="24" fillId="8" borderId="2" xfId="0" applyFont="1" applyFill="1" applyBorder="1" applyAlignment="1" applyProtection="1">
      <alignment horizontal="center" vertical="center"/>
    </xf>
    <xf numFmtId="0" fontId="20" fillId="60" borderId="6" xfId="0" applyFont="1" applyFill="1" applyBorder="1" applyAlignment="1" applyProtection="1">
      <alignment horizontal="center" vertical="center" wrapText="1"/>
    </xf>
    <xf numFmtId="177" fontId="22" fillId="60" borderId="13" xfId="0" applyNumberFormat="1" applyFont="1" applyFill="1" applyBorder="1" applyAlignment="1" applyProtection="1">
      <alignment horizontal="center" vertical="center" wrapText="1"/>
    </xf>
    <xf numFmtId="177" fontId="22" fillId="60" borderId="14" xfId="0" applyNumberFormat="1" applyFont="1" applyFill="1" applyBorder="1" applyAlignment="1" applyProtection="1">
      <alignment horizontal="center" vertical="center" wrapText="1"/>
    </xf>
    <xf numFmtId="0" fontId="20" fillId="60" borderId="19" xfId="0" applyFont="1" applyFill="1" applyBorder="1" applyAlignment="1" applyProtection="1">
      <alignment horizontal="center" vertical="center"/>
    </xf>
    <xf numFmtId="0" fontId="20" fillId="60" borderId="10" xfId="0" applyFont="1" applyFill="1" applyBorder="1" applyAlignment="1" applyProtection="1">
      <alignment horizontal="center" vertical="center"/>
    </xf>
    <xf numFmtId="177" fontId="20" fillId="60" borderId="15" xfId="0" applyNumberFormat="1" applyFont="1" applyFill="1" applyBorder="1" applyAlignment="1" applyProtection="1">
      <alignment horizontal="center" vertical="center" wrapText="1"/>
    </xf>
    <xf numFmtId="177" fontId="20" fillId="60" borderId="17" xfId="0" applyNumberFormat="1" applyFont="1" applyFill="1" applyBorder="1" applyAlignment="1" applyProtection="1">
      <alignment horizontal="center" vertical="center"/>
    </xf>
    <xf numFmtId="0" fontId="20" fillId="60" borderId="3" xfId="0" applyFont="1" applyFill="1" applyBorder="1" applyAlignment="1" applyProtection="1">
      <alignment horizontal="center" vertical="center"/>
    </xf>
    <xf numFmtId="0" fontId="20" fillId="60" borderId="4" xfId="0" applyFont="1" applyFill="1" applyBorder="1" applyAlignment="1" applyProtection="1">
      <alignment horizontal="center" vertical="center"/>
    </xf>
    <xf numFmtId="0" fontId="22" fillId="60" borderId="20" xfId="0" applyFont="1" applyFill="1" applyBorder="1" applyAlignment="1" applyProtection="1">
      <alignment horizontal="center" vertical="center"/>
    </xf>
    <xf numFmtId="0" fontId="22" fillId="60" borderId="9" xfId="0" applyFont="1" applyFill="1" applyBorder="1" applyAlignment="1" applyProtection="1">
      <alignment horizontal="center" vertical="center"/>
    </xf>
    <xf numFmtId="0" fontId="22" fillId="60" borderId="3" xfId="0" applyFont="1" applyFill="1" applyBorder="1" applyAlignment="1" applyProtection="1">
      <alignment horizontal="center" vertical="center" wrapText="1"/>
    </xf>
    <xf numFmtId="0" fontId="22" fillId="60" borderId="4" xfId="0" applyFont="1" applyFill="1" applyBorder="1" applyAlignment="1" applyProtection="1">
      <alignment horizontal="center" vertical="center"/>
    </xf>
    <xf numFmtId="0" fontId="22" fillId="60" borderId="20" xfId="0" applyFont="1" applyFill="1" applyBorder="1" applyAlignment="1" applyProtection="1">
      <alignment horizontal="center" vertical="center" wrapText="1"/>
    </xf>
    <xf numFmtId="0" fontId="22" fillId="60" borderId="9" xfId="0" applyFont="1" applyFill="1" applyBorder="1" applyAlignment="1" applyProtection="1">
      <alignment horizontal="center" vertical="center" wrapText="1"/>
    </xf>
    <xf numFmtId="0" fontId="22" fillId="60" borderId="13" xfId="0" applyFont="1" applyFill="1" applyBorder="1" applyAlignment="1" applyProtection="1">
      <alignment horizontal="center" vertical="center"/>
    </xf>
    <xf numFmtId="0" fontId="22" fillId="60" borderId="14" xfId="0" applyFont="1" applyFill="1" applyBorder="1" applyAlignment="1" applyProtection="1">
      <alignment horizontal="center" vertical="center"/>
    </xf>
    <xf numFmtId="177" fontId="22" fillId="60" borderId="2" xfId="0" applyNumberFormat="1" applyFont="1" applyFill="1" applyBorder="1" applyAlignment="1" applyProtection="1">
      <alignment horizontal="center" vertical="center" wrapText="1"/>
    </xf>
    <xf numFmtId="177" fontId="22" fillId="60" borderId="2" xfId="0" applyNumberFormat="1" applyFont="1" applyFill="1" applyBorder="1" applyAlignment="1" applyProtection="1">
      <alignment horizontal="center" vertical="center"/>
    </xf>
    <xf numFmtId="177" fontId="20" fillId="60" borderId="5" xfId="0" applyNumberFormat="1" applyFont="1" applyFill="1" applyBorder="1" applyAlignment="1" applyProtection="1">
      <alignment horizontal="center" vertical="center" wrapText="1"/>
    </xf>
    <xf numFmtId="177" fontId="20" fillId="60" borderId="19" xfId="0" applyNumberFormat="1" applyFont="1" applyFill="1" applyBorder="1" applyAlignment="1" applyProtection="1">
      <alignment horizontal="center" vertical="center"/>
    </xf>
    <xf numFmtId="0" fontId="22" fillId="60" borderId="4" xfId="0" applyFont="1" applyFill="1" applyBorder="1" applyAlignment="1" applyProtection="1">
      <alignment horizontal="center" vertical="center" wrapText="1"/>
    </xf>
    <xf numFmtId="177" fontId="22" fillId="60" borderId="2" xfId="0" applyNumberFormat="1" applyFont="1" applyFill="1" applyBorder="1" applyAlignment="1">
      <alignment horizontal="center" vertical="center" wrapText="1"/>
    </xf>
    <xf numFmtId="177" fontId="22" fillId="60" borderId="3" xfId="0" applyNumberFormat="1" applyFont="1" applyFill="1" applyBorder="1" applyAlignment="1">
      <alignment horizontal="center" vertical="center"/>
    </xf>
    <xf numFmtId="177" fontId="22" fillId="15" borderId="2" xfId="0" applyNumberFormat="1" applyFont="1" applyFill="1" applyBorder="1" applyAlignment="1">
      <alignment horizontal="center" vertical="center" wrapText="1"/>
    </xf>
    <xf numFmtId="177" fontId="22" fillId="15" borderId="3" xfId="0" applyNumberFormat="1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center" vertical="center"/>
    </xf>
    <xf numFmtId="0" fontId="22" fillId="7" borderId="3" xfId="0" applyFont="1" applyFill="1" applyBorder="1" applyAlignment="1">
      <alignment horizontal="center" vertical="center"/>
    </xf>
    <xf numFmtId="0" fontId="22" fillId="7" borderId="5" xfId="0" applyFont="1" applyFill="1" applyBorder="1" applyAlignment="1">
      <alignment horizontal="center" vertical="center"/>
    </xf>
    <xf numFmtId="0" fontId="22" fillId="7" borderId="19" xfId="0" applyFont="1" applyFill="1" applyBorder="1" applyAlignment="1">
      <alignment horizontal="center" vertical="center"/>
    </xf>
    <xf numFmtId="0" fontId="22" fillId="7" borderId="8" xfId="0" applyFont="1" applyFill="1" applyBorder="1" applyAlignment="1">
      <alignment horizontal="center" vertical="center"/>
    </xf>
    <xf numFmtId="0" fontId="22" fillId="7" borderId="20" xfId="0" applyFont="1" applyFill="1" applyBorder="1" applyAlignment="1">
      <alignment horizontal="center" vertical="center"/>
    </xf>
    <xf numFmtId="0" fontId="22" fillId="7" borderId="2" xfId="0" applyFont="1" applyFill="1" applyBorder="1" applyAlignment="1">
      <alignment horizontal="center" vertical="center" wrapText="1"/>
    </xf>
    <xf numFmtId="0" fontId="22" fillId="7" borderId="8" xfId="0" applyFont="1" applyFill="1" applyBorder="1" applyAlignment="1">
      <alignment horizontal="center" vertical="center" wrapText="1"/>
    </xf>
    <xf numFmtId="0" fontId="22" fillId="7" borderId="20" xfId="0" applyFont="1" applyFill="1" applyBorder="1" applyAlignment="1">
      <alignment horizontal="center" vertical="center" wrapText="1"/>
    </xf>
    <xf numFmtId="0" fontId="22" fillId="7" borderId="13" xfId="0" applyFont="1" applyFill="1" applyBorder="1" applyAlignment="1">
      <alignment horizontal="center" vertical="center" wrapText="1"/>
    </xf>
    <xf numFmtId="0" fontId="22" fillId="7" borderId="14" xfId="0" applyFont="1" applyFill="1" applyBorder="1" applyAlignment="1">
      <alignment horizontal="center" vertical="center" wrapText="1"/>
    </xf>
    <xf numFmtId="0" fontId="24" fillId="4" borderId="2" xfId="0" applyFont="1" applyFill="1" applyBorder="1" applyAlignment="1">
      <alignment horizontal="center" vertical="center"/>
    </xf>
    <xf numFmtId="177" fontId="22" fillId="13" borderId="2" xfId="0" applyNumberFormat="1" applyFont="1" applyFill="1" applyBorder="1" applyAlignment="1" applyProtection="1">
      <alignment horizontal="center" vertical="center" wrapText="1"/>
    </xf>
    <xf numFmtId="177" fontId="22" fillId="13" borderId="2" xfId="0" applyNumberFormat="1" applyFont="1" applyFill="1" applyBorder="1" applyAlignment="1" applyProtection="1">
      <alignment horizontal="center" vertical="center"/>
    </xf>
    <xf numFmtId="177" fontId="20" fillId="13" borderId="5" xfId="0" applyNumberFormat="1" applyFont="1" applyFill="1" applyBorder="1" applyAlignment="1" applyProtection="1">
      <alignment horizontal="center" vertical="center" wrapText="1"/>
    </xf>
    <xf numFmtId="177" fontId="20" fillId="13" borderId="19" xfId="0" applyNumberFormat="1" applyFont="1" applyFill="1" applyBorder="1" applyAlignment="1" applyProtection="1">
      <alignment horizontal="center" vertical="center"/>
    </xf>
    <xf numFmtId="177" fontId="24" fillId="14" borderId="15" xfId="0" applyNumberFormat="1" applyFont="1" applyFill="1" applyBorder="1" applyAlignment="1" applyProtection="1">
      <alignment horizontal="center" vertical="center" wrapText="1"/>
    </xf>
    <xf numFmtId="177" fontId="24" fillId="14" borderId="16" xfId="0" applyNumberFormat="1" applyFont="1" applyFill="1" applyBorder="1" applyAlignment="1" applyProtection="1">
      <alignment horizontal="center" vertical="center"/>
    </xf>
    <xf numFmtId="177" fontId="20" fillId="14" borderId="33" xfId="0" applyNumberFormat="1" applyFont="1" applyFill="1" applyBorder="1" applyAlignment="1" applyProtection="1">
      <alignment horizontal="center" vertical="center" wrapText="1"/>
    </xf>
    <xf numFmtId="177" fontId="20" fillId="14" borderId="35" xfId="0" applyNumberFormat="1" applyFont="1" applyFill="1" applyBorder="1" applyAlignment="1" applyProtection="1">
      <alignment horizontal="center" vertical="center"/>
    </xf>
    <xf numFmtId="0" fontId="23" fillId="7" borderId="6" xfId="0" applyFont="1" applyFill="1" applyBorder="1" applyAlignment="1">
      <alignment horizontal="center" vertical="center" wrapText="1"/>
    </xf>
    <xf numFmtId="0" fontId="23" fillId="7" borderId="21" xfId="0" applyFont="1" applyFill="1" applyBorder="1" applyAlignment="1">
      <alignment horizontal="center" vertical="center" wrapText="1"/>
    </xf>
    <xf numFmtId="0" fontId="23" fillId="7" borderId="6" xfId="0" applyFont="1" applyFill="1" applyBorder="1" applyAlignment="1" applyProtection="1">
      <alignment horizontal="center" vertical="center" wrapText="1"/>
    </xf>
    <xf numFmtId="0" fontId="23" fillId="7" borderId="21" xfId="0" applyFont="1" applyFill="1" applyBorder="1" applyAlignment="1" applyProtection="1">
      <alignment horizontal="center" vertical="center" wrapText="1"/>
    </xf>
    <xf numFmtId="0" fontId="22" fillId="8" borderId="2" xfId="0" applyFont="1" applyFill="1" applyBorder="1" applyAlignment="1">
      <alignment horizontal="center" vertical="center" wrapText="1"/>
    </xf>
    <xf numFmtId="0" fontId="22" fillId="8" borderId="2" xfId="0" applyFont="1" applyFill="1" applyBorder="1" applyAlignment="1">
      <alignment horizontal="center" vertical="center"/>
    </xf>
    <xf numFmtId="0" fontId="23" fillId="8" borderId="2" xfId="0" applyFont="1" applyFill="1" applyBorder="1" applyAlignment="1">
      <alignment horizontal="center" vertical="center"/>
    </xf>
    <xf numFmtId="177" fontId="22" fillId="16" borderId="13" xfId="0" applyNumberFormat="1" applyFont="1" applyFill="1" applyBorder="1" applyAlignment="1" applyProtection="1">
      <alignment horizontal="center" vertical="center" wrapText="1"/>
    </xf>
    <xf numFmtId="177" fontId="22" fillId="16" borderId="18" xfId="0" applyNumberFormat="1" applyFont="1" applyFill="1" applyBorder="1" applyAlignment="1" applyProtection="1">
      <alignment horizontal="center" vertical="center" wrapText="1"/>
    </xf>
    <xf numFmtId="0" fontId="23" fillId="8" borderId="13" xfId="0" applyFont="1" applyFill="1" applyBorder="1" applyAlignment="1">
      <alignment horizontal="center" vertical="center" wrapText="1"/>
    </xf>
    <xf numFmtId="0" fontId="23" fillId="8" borderId="14" xfId="0" applyFont="1" applyFill="1" applyBorder="1" applyAlignment="1">
      <alignment horizontal="center" vertical="center" wrapText="1"/>
    </xf>
    <xf numFmtId="0" fontId="23" fillId="8" borderId="11" xfId="0" applyFont="1" applyFill="1" applyBorder="1" applyAlignment="1">
      <alignment horizontal="center" vertical="center" wrapText="1"/>
    </xf>
    <xf numFmtId="0" fontId="23" fillId="8" borderId="12" xfId="0" applyFont="1" applyFill="1" applyBorder="1" applyAlignment="1">
      <alignment horizontal="center" vertical="center" wrapText="1"/>
    </xf>
    <xf numFmtId="0" fontId="23" fillId="8" borderId="2" xfId="0" applyFont="1" applyFill="1" applyBorder="1" applyAlignment="1">
      <alignment horizontal="center" vertical="center" wrapText="1"/>
    </xf>
  </cellXfs>
  <cellStyles count="353">
    <cellStyle name="20% - 강조색1 2" xfId="13"/>
    <cellStyle name="20% - 강조색1 2 2" xfId="157"/>
    <cellStyle name="20% - 강조색1 3" xfId="70"/>
    <cellStyle name="20% - 강조색1 4" xfId="71"/>
    <cellStyle name="20% - 강조색2 2" xfId="14"/>
    <cellStyle name="20% - 강조색2 2 2" xfId="158"/>
    <cellStyle name="20% - 강조색2 3" xfId="72"/>
    <cellStyle name="20% - 강조색2 4" xfId="73"/>
    <cellStyle name="20% - 강조색3 2" xfId="15"/>
    <cellStyle name="20% - 강조색3 2 2" xfId="159"/>
    <cellStyle name="20% - 강조색3 3" xfId="74"/>
    <cellStyle name="20% - 강조색3 4" xfId="75"/>
    <cellStyle name="20% - 강조색4 2" xfId="16"/>
    <cellStyle name="20% - 강조색4 2 2" xfId="160"/>
    <cellStyle name="20% - 강조색4 3" xfId="76"/>
    <cellStyle name="20% - 강조색4 4" xfId="77"/>
    <cellStyle name="20% - 강조색5 2" xfId="17"/>
    <cellStyle name="20% - 강조색5 2 2" xfId="161"/>
    <cellStyle name="20% - 강조색5 3" xfId="78"/>
    <cellStyle name="20% - 강조색5 4" xfId="79"/>
    <cellStyle name="20% - 강조색6 2" xfId="18"/>
    <cellStyle name="20% - 강조색6 2 2" xfId="162"/>
    <cellStyle name="20% - 강조색6 3" xfId="80"/>
    <cellStyle name="20% - 강조색6 4" xfId="81"/>
    <cellStyle name="40% - 강조색1 2" xfId="19"/>
    <cellStyle name="40% - 강조색1 2 2" xfId="163"/>
    <cellStyle name="40% - 강조색1 3" xfId="82"/>
    <cellStyle name="40% - 강조색1 4" xfId="83"/>
    <cellStyle name="40% - 강조색2 2" xfId="20"/>
    <cellStyle name="40% - 강조색2 2 2" xfId="164"/>
    <cellStyle name="40% - 강조색2 3" xfId="84"/>
    <cellStyle name="40% - 강조색2 4" xfId="85"/>
    <cellStyle name="40% - 강조색3 2" xfId="21"/>
    <cellStyle name="40% - 강조색3 2 2" xfId="165"/>
    <cellStyle name="40% - 강조색3 3" xfId="86"/>
    <cellStyle name="40% - 강조색3 4" xfId="87"/>
    <cellStyle name="40% - 강조색4 2" xfId="22"/>
    <cellStyle name="40% - 강조색4 2 2" xfId="166"/>
    <cellStyle name="40% - 강조색4 3" xfId="88"/>
    <cellStyle name="40% - 강조색4 4" xfId="89"/>
    <cellStyle name="40% - 강조색5 2" xfId="23"/>
    <cellStyle name="40% - 강조색5 2 2" xfId="167"/>
    <cellStyle name="40% - 강조색5 3" xfId="90"/>
    <cellStyle name="40% - 강조색5 4" xfId="91"/>
    <cellStyle name="40% - 강조색6 2" xfId="24"/>
    <cellStyle name="40% - 강조색6 2 2" xfId="168"/>
    <cellStyle name="40% - 강조색6 3" xfId="92"/>
    <cellStyle name="40% - 강조색6 4" xfId="93"/>
    <cellStyle name="60% - 강조색1 2" xfId="25"/>
    <cellStyle name="60% - 강조색1 2 2" xfId="169"/>
    <cellStyle name="60% - 강조색1 3" xfId="94"/>
    <cellStyle name="60% - 강조색1 4" xfId="95"/>
    <cellStyle name="60% - 강조색2 2" xfId="26"/>
    <cellStyle name="60% - 강조색2 2 2" xfId="170"/>
    <cellStyle name="60% - 강조색2 3" xfId="96"/>
    <cellStyle name="60% - 강조색2 4" xfId="97"/>
    <cellStyle name="60% - 강조색3 2" xfId="27"/>
    <cellStyle name="60% - 강조색3 2 2" xfId="171"/>
    <cellStyle name="60% - 강조색3 3" xfId="98"/>
    <cellStyle name="60% - 강조색3 4" xfId="99"/>
    <cellStyle name="60% - 강조색4 2" xfId="28"/>
    <cellStyle name="60% - 강조색4 2 2" xfId="172"/>
    <cellStyle name="60% - 강조색4 3" xfId="100"/>
    <cellStyle name="60% - 강조색4 4" xfId="101"/>
    <cellStyle name="60% - 강조색5 2" xfId="29"/>
    <cellStyle name="60% - 강조색5 2 2" xfId="173"/>
    <cellStyle name="60% - 강조색5 3" xfId="102"/>
    <cellStyle name="60% - 강조색5 4" xfId="103"/>
    <cellStyle name="60% - 강조색6 2" xfId="30"/>
    <cellStyle name="60% - 강조색6 2 2" xfId="174"/>
    <cellStyle name="60% - 강조색6 3" xfId="104"/>
    <cellStyle name="60% - 강조색6 4" xfId="105"/>
    <cellStyle name="AeE­ [0]_INQUIRY ¿μ¾÷AßAø " xfId="151"/>
    <cellStyle name="AeE­_INQUIRY ¿μ¾÷AßAø " xfId="152"/>
    <cellStyle name="AÞ¸¶ [0]_INQUIRY ¿μ¾÷AßAø " xfId="153"/>
    <cellStyle name="AÞ¸¶_INQUIRY ¿μ¾÷AßAø " xfId="154"/>
    <cellStyle name="C￥AØ_¿μ¾÷CoE² " xfId="155"/>
    <cellStyle name="Comma [0]_ SG&amp;A Bridge " xfId="59"/>
    <cellStyle name="Comma_ SG&amp;A Bridge " xfId="60"/>
    <cellStyle name="Currency [0]_ SG&amp;A Bridge " xfId="61"/>
    <cellStyle name="Currency_ SG&amp;A Bridge " xfId="62"/>
    <cellStyle name="Grey" xfId="63"/>
    <cellStyle name="Header1" xfId="64"/>
    <cellStyle name="Header2" xfId="65"/>
    <cellStyle name="Input [yellow]" xfId="66"/>
    <cellStyle name="Normal - Style1" xfId="67"/>
    <cellStyle name="Normal - Style1 2" xfId="156"/>
    <cellStyle name="Normal_ SG&amp;A Bridge " xfId="68"/>
    <cellStyle name="Percent [2]" xfId="69"/>
    <cellStyle name="강조색1 2" xfId="31"/>
    <cellStyle name="강조색1 2 2" xfId="175"/>
    <cellStyle name="강조색1 3" xfId="106"/>
    <cellStyle name="강조색1 4" xfId="107"/>
    <cellStyle name="강조색2 2" xfId="32"/>
    <cellStyle name="강조색2 2 2" xfId="176"/>
    <cellStyle name="강조색2 3" xfId="108"/>
    <cellStyle name="강조색2 4" xfId="109"/>
    <cellStyle name="강조색3 2" xfId="33"/>
    <cellStyle name="강조색3 2 2" xfId="177"/>
    <cellStyle name="강조색3 3" xfId="110"/>
    <cellStyle name="강조색3 4" xfId="111"/>
    <cellStyle name="강조색4 2" xfId="34"/>
    <cellStyle name="강조색4 2 2" xfId="178"/>
    <cellStyle name="강조색4 3" xfId="112"/>
    <cellStyle name="강조색4 4" xfId="113"/>
    <cellStyle name="강조색5 2" xfId="35"/>
    <cellStyle name="강조색5 2 2" xfId="179"/>
    <cellStyle name="강조색5 3" xfId="114"/>
    <cellStyle name="강조색5 4" xfId="115"/>
    <cellStyle name="강조색6 2" xfId="36"/>
    <cellStyle name="강조색6 2 2" xfId="180"/>
    <cellStyle name="강조색6 3" xfId="116"/>
    <cellStyle name="강조색6 4" xfId="117"/>
    <cellStyle name="경고문 2" xfId="37"/>
    <cellStyle name="경고문 3" xfId="118"/>
    <cellStyle name="계산 2" xfId="38"/>
    <cellStyle name="계산 2 2" xfId="181"/>
    <cellStyle name="계산 3" xfId="119"/>
    <cellStyle name="계산 4" xfId="120"/>
    <cellStyle name="나쁨 2" xfId="39"/>
    <cellStyle name="나쁨 2 2" xfId="182"/>
    <cellStyle name="나쁨 3" xfId="121"/>
    <cellStyle name="나쁨 4" xfId="122"/>
    <cellStyle name="메모 2" xfId="40"/>
    <cellStyle name="메모 2 2" xfId="183"/>
    <cellStyle name="메모 3" xfId="123"/>
    <cellStyle name="메모 4" xfId="124"/>
    <cellStyle name="백분율 2" xfId="125"/>
    <cellStyle name="보통 2" xfId="41"/>
    <cellStyle name="보통 2 2" xfId="184"/>
    <cellStyle name="보통 3" xfId="126"/>
    <cellStyle name="보통 4" xfId="127"/>
    <cellStyle name="뷭?_BOOKSHIP" xfId="54"/>
    <cellStyle name="설명 텍스트 2" xfId="42"/>
    <cellStyle name="설명 텍스트 3" xfId="128"/>
    <cellStyle name="셀 확인 2" xfId="43"/>
    <cellStyle name="셀 확인 2 2" xfId="185"/>
    <cellStyle name="셀 확인 3" xfId="129"/>
    <cellStyle name="셀 확인 4" xfId="130"/>
    <cellStyle name="쉼표 [0]" xfId="1" builtinId="6"/>
    <cellStyle name="쉼표 [0] 10" xfId="4"/>
    <cellStyle name="쉼표 [0] 10 2" xfId="5"/>
    <cellStyle name="쉼표 [0] 10 3" xfId="289"/>
    <cellStyle name="쉼표 [0] 11" xfId="309"/>
    <cellStyle name="쉼표 [0] 12" xfId="352"/>
    <cellStyle name="쉼표 [0] 2" xfId="3"/>
    <cellStyle name="쉼표 [0] 2 10" xfId="270"/>
    <cellStyle name="쉼표 [0] 2 11" xfId="290"/>
    <cellStyle name="쉼표 [0] 2 12" xfId="310"/>
    <cellStyle name="쉼표 [0] 2 13" xfId="55"/>
    <cellStyle name="쉼표 [0] 2 2" xfId="56"/>
    <cellStyle name="쉼표 [0] 2 3" xfId="7"/>
    <cellStyle name="쉼표 [0] 2 3 2" xfId="8"/>
    <cellStyle name="쉼표 [0] 2 3 3" xfId="131"/>
    <cellStyle name="쉼표 [0] 2 4" xfId="132"/>
    <cellStyle name="쉼표 [0] 2 4 2" xfId="191"/>
    <cellStyle name="쉼표 [0] 2 4 2 2" xfId="201"/>
    <cellStyle name="쉼표 [0] 2 4 2 2 2" xfId="224"/>
    <cellStyle name="쉼표 [0] 2 4 2 2 2 2" xfId="266"/>
    <cellStyle name="쉼표 [0] 2 4 2 2 2 3" xfId="346"/>
    <cellStyle name="쉼표 [0] 2 4 2 2 3" xfId="246"/>
    <cellStyle name="쉼표 [0] 2 4 2 2 4" xfId="286"/>
    <cellStyle name="쉼표 [0] 2 4 2 2 5" xfId="306"/>
    <cellStyle name="쉼표 [0] 2 4 2 2 6" xfId="326"/>
    <cellStyle name="쉼표 [0] 2 4 2 3" xfId="214"/>
    <cellStyle name="쉼표 [0] 2 4 2 3 2" xfId="256"/>
    <cellStyle name="쉼표 [0] 2 4 2 3 3" xfId="336"/>
    <cellStyle name="쉼표 [0] 2 4 2 4" xfId="236"/>
    <cellStyle name="쉼표 [0] 2 4 2 5" xfId="276"/>
    <cellStyle name="쉼표 [0] 2 4 2 6" xfId="296"/>
    <cellStyle name="쉼표 [0] 2 4 2 7" xfId="316"/>
    <cellStyle name="쉼표 [0] 2 4 3" xfId="196"/>
    <cellStyle name="쉼표 [0] 2 4 3 2" xfId="219"/>
    <cellStyle name="쉼표 [0] 2 4 3 2 2" xfId="261"/>
    <cellStyle name="쉼표 [0] 2 4 3 2 3" xfId="341"/>
    <cellStyle name="쉼표 [0] 2 4 3 3" xfId="241"/>
    <cellStyle name="쉼표 [0] 2 4 3 4" xfId="281"/>
    <cellStyle name="쉼표 [0] 2 4 3 5" xfId="301"/>
    <cellStyle name="쉼표 [0] 2 4 3 6" xfId="321"/>
    <cellStyle name="쉼표 [0] 2 4 4" xfId="209"/>
    <cellStyle name="쉼표 [0] 2 4 4 2" xfId="251"/>
    <cellStyle name="쉼표 [0] 2 4 4 3" xfId="331"/>
    <cellStyle name="쉼표 [0] 2 4 5" xfId="231"/>
    <cellStyle name="쉼표 [0] 2 4 6" xfId="271"/>
    <cellStyle name="쉼표 [0] 2 4 7" xfId="291"/>
    <cellStyle name="쉼표 [0] 2 4 8" xfId="311"/>
    <cellStyle name="쉼표 [0] 2 5" xfId="133"/>
    <cellStyle name="쉼표 [0] 2 6" xfId="190"/>
    <cellStyle name="쉼표 [0] 2 6 2" xfId="200"/>
    <cellStyle name="쉼표 [0] 2 6 2 2" xfId="223"/>
    <cellStyle name="쉼표 [0] 2 6 2 2 2" xfId="265"/>
    <cellStyle name="쉼표 [0] 2 6 2 2 3" xfId="345"/>
    <cellStyle name="쉼표 [0] 2 6 2 3" xfId="245"/>
    <cellStyle name="쉼표 [0] 2 6 2 4" xfId="285"/>
    <cellStyle name="쉼표 [0] 2 6 2 5" xfId="305"/>
    <cellStyle name="쉼표 [0] 2 6 2 6" xfId="325"/>
    <cellStyle name="쉼표 [0] 2 6 3" xfId="213"/>
    <cellStyle name="쉼표 [0] 2 6 3 2" xfId="255"/>
    <cellStyle name="쉼표 [0] 2 6 3 3" xfId="335"/>
    <cellStyle name="쉼표 [0] 2 6 4" xfId="235"/>
    <cellStyle name="쉼표 [0] 2 6 5" xfId="275"/>
    <cellStyle name="쉼표 [0] 2 6 6" xfId="295"/>
    <cellStyle name="쉼표 [0] 2 6 7" xfId="315"/>
    <cellStyle name="쉼표 [0] 2 7" xfId="195"/>
    <cellStyle name="쉼표 [0] 2 7 2" xfId="218"/>
    <cellStyle name="쉼표 [0] 2 7 2 2" xfId="260"/>
    <cellStyle name="쉼표 [0] 2 7 2 3" xfId="340"/>
    <cellStyle name="쉼표 [0] 2 7 3" xfId="240"/>
    <cellStyle name="쉼표 [0] 2 7 4" xfId="280"/>
    <cellStyle name="쉼표 [0] 2 7 5" xfId="300"/>
    <cellStyle name="쉼표 [0] 2 7 6" xfId="320"/>
    <cellStyle name="쉼표 [0] 2 8" xfId="208"/>
    <cellStyle name="쉼표 [0] 2 8 2" xfId="250"/>
    <cellStyle name="쉼표 [0] 2 8 3" xfId="330"/>
    <cellStyle name="쉼표 [0] 2 9" xfId="230"/>
    <cellStyle name="쉼표 [0] 3" xfId="9"/>
    <cellStyle name="쉼표 [0] 3 10" xfId="134"/>
    <cellStyle name="쉼표 [0] 3 2" xfId="192"/>
    <cellStyle name="쉼표 [0] 3 2 2" xfId="202"/>
    <cellStyle name="쉼표 [0] 3 2 2 2" xfId="225"/>
    <cellStyle name="쉼표 [0] 3 2 2 2 2" xfId="267"/>
    <cellStyle name="쉼표 [0] 3 2 2 2 3" xfId="347"/>
    <cellStyle name="쉼표 [0] 3 2 2 3" xfId="247"/>
    <cellStyle name="쉼표 [0] 3 2 2 4" xfId="287"/>
    <cellStyle name="쉼표 [0] 3 2 2 5" xfId="307"/>
    <cellStyle name="쉼표 [0] 3 2 2 6" xfId="327"/>
    <cellStyle name="쉼표 [0] 3 2 3" xfId="215"/>
    <cellStyle name="쉼표 [0] 3 2 3 2" xfId="257"/>
    <cellStyle name="쉼표 [0] 3 2 3 3" xfId="337"/>
    <cellStyle name="쉼표 [0] 3 2 4" xfId="237"/>
    <cellStyle name="쉼표 [0] 3 2 5" xfId="277"/>
    <cellStyle name="쉼표 [0] 3 2 6" xfId="297"/>
    <cellStyle name="쉼표 [0] 3 2 7" xfId="317"/>
    <cellStyle name="쉼표 [0] 3 3" xfId="197"/>
    <cellStyle name="쉼표 [0] 3 3 2" xfId="220"/>
    <cellStyle name="쉼표 [0] 3 3 2 2" xfId="262"/>
    <cellStyle name="쉼표 [0] 3 3 2 3" xfId="342"/>
    <cellStyle name="쉼표 [0] 3 3 3" xfId="242"/>
    <cellStyle name="쉼표 [0] 3 3 4" xfId="282"/>
    <cellStyle name="쉼표 [0] 3 3 5" xfId="302"/>
    <cellStyle name="쉼표 [0] 3 3 6" xfId="322"/>
    <cellStyle name="쉼표 [0] 3 4" xfId="210"/>
    <cellStyle name="쉼표 [0] 3 4 2" xfId="252"/>
    <cellStyle name="쉼표 [0] 3 4 3" xfId="332"/>
    <cellStyle name="쉼표 [0] 3 5" xfId="228"/>
    <cellStyle name="쉼표 [0] 3 6" xfId="232"/>
    <cellStyle name="쉼표 [0] 3 7" xfId="272"/>
    <cellStyle name="쉼표 [0] 3 8" xfId="292"/>
    <cellStyle name="쉼표 [0] 3 9" xfId="312"/>
    <cellStyle name="쉼표 [0] 4" xfId="11"/>
    <cellStyle name="쉼표 [0] 4 2" xfId="193"/>
    <cellStyle name="쉼표 [0] 4 2 2" xfId="203"/>
    <cellStyle name="쉼표 [0] 4 2 2 2" xfId="226"/>
    <cellStyle name="쉼표 [0] 4 2 2 2 2" xfId="268"/>
    <cellStyle name="쉼표 [0] 4 2 2 2 3" xfId="348"/>
    <cellStyle name="쉼표 [0] 4 2 2 3" xfId="248"/>
    <cellStyle name="쉼표 [0] 4 2 2 4" xfId="288"/>
    <cellStyle name="쉼표 [0] 4 2 2 5" xfId="308"/>
    <cellStyle name="쉼표 [0] 4 2 2 6" xfId="328"/>
    <cellStyle name="쉼표 [0] 4 2 3" xfId="216"/>
    <cellStyle name="쉼표 [0] 4 2 3 2" xfId="258"/>
    <cellStyle name="쉼표 [0] 4 2 3 3" xfId="338"/>
    <cellStyle name="쉼표 [0] 4 2 4" xfId="238"/>
    <cellStyle name="쉼표 [0] 4 2 5" xfId="278"/>
    <cellStyle name="쉼표 [0] 4 2 6" xfId="298"/>
    <cellStyle name="쉼표 [0] 4 2 7" xfId="318"/>
    <cellStyle name="쉼표 [0] 4 3" xfId="198"/>
    <cellStyle name="쉼표 [0] 4 3 2" xfId="221"/>
    <cellStyle name="쉼표 [0] 4 3 2 2" xfId="263"/>
    <cellStyle name="쉼표 [0] 4 3 2 3" xfId="343"/>
    <cellStyle name="쉼표 [0] 4 3 3" xfId="243"/>
    <cellStyle name="쉼표 [0] 4 3 4" xfId="283"/>
    <cellStyle name="쉼표 [0] 4 3 5" xfId="303"/>
    <cellStyle name="쉼표 [0] 4 3 6" xfId="323"/>
    <cellStyle name="쉼표 [0] 4 4" xfId="211"/>
    <cellStyle name="쉼표 [0] 4 4 2" xfId="253"/>
    <cellStyle name="쉼표 [0] 4 4 3" xfId="333"/>
    <cellStyle name="쉼표 [0] 4 5" xfId="233"/>
    <cellStyle name="쉼표 [0] 4 6" xfId="273"/>
    <cellStyle name="쉼표 [0] 4 7" xfId="293"/>
    <cellStyle name="쉼표 [0] 4 8" xfId="313"/>
    <cellStyle name="쉼표 [0] 4 9" xfId="189"/>
    <cellStyle name="쉼표 [0] 5" xfId="12"/>
    <cellStyle name="쉼표 [0] 5 2" xfId="199"/>
    <cellStyle name="쉼표 [0] 5 2 2" xfId="222"/>
    <cellStyle name="쉼표 [0] 5 2 2 2" xfId="264"/>
    <cellStyle name="쉼표 [0] 5 2 2 3" xfId="344"/>
    <cellStyle name="쉼표 [0] 5 2 3" xfId="244"/>
    <cellStyle name="쉼표 [0] 5 2 4" xfId="284"/>
    <cellStyle name="쉼표 [0] 5 2 5" xfId="304"/>
    <cellStyle name="쉼표 [0] 5 2 6" xfId="324"/>
    <cellStyle name="쉼표 [0] 5 3" xfId="212"/>
    <cellStyle name="쉼표 [0] 5 3 2" xfId="254"/>
    <cellStyle name="쉼표 [0] 5 3 3" xfId="334"/>
    <cellStyle name="쉼표 [0] 5 4" xfId="234"/>
    <cellStyle name="쉼표 [0] 5 5" xfId="274"/>
    <cellStyle name="쉼표 [0] 5 6" xfId="294"/>
    <cellStyle name="쉼표 [0] 5 7" xfId="314"/>
    <cellStyle name="쉼표 [0] 6" xfId="194"/>
    <cellStyle name="쉼표 [0] 6 2" xfId="217"/>
    <cellStyle name="쉼표 [0] 6 2 2" xfId="259"/>
    <cellStyle name="쉼표 [0] 6 2 3" xfId="339"/>
    <cellStyle name="쉼표 [0] 6 3" xfId="227"/>
    <cellStyle name="쉼표 [0] 6 4" xfId="239"/>
    <cellStyle name="쉼표 [0] 6 5" xfId="279"/>
    <cellStyle name="쉼표 [0] 6 6" xfId="299"/>
    <cellStyle name="쉼표 [0] 6 7" xfId="319"/>
    <cellStyle name="쉼표 [0] 7" xfId="207"/>
    <cellStyle name="쉼표 [0] 7 2" xfId="249"/>
    <cellStyle name="쉼표 [0] 7 3" xfId="329"/>
    <cellStyle name="쉼표 [0] 8" xfId="229"/>
    <cellStyle name="쉼표 [0] 9" xfId="269"/>
    <cellStyle name="연결된 셀 2" xfId="44"/>
    <cellStyle name="연결된 셀 3" xfId="135"/>
    <cellStyle name="요약 2" xfId="45"/>
    <cellStyle name="요약 3" xfId="136"/>
    <cellStyle name="입력 2" xfId="46"/>
    <cellStyle name="입력 2 2" xfId="186"/>
    <cellStyle name="입력 3" xfId="137"/>
    <cellStyle name="입력 4" xfId="138"/>
    <cellStyle name="제목 1 2" xfId="47"/>
    <cellStyle name="제목 1 3" xfId="139"/>
    <cellStyle name="제목 2 2" xfId="48"/>
    <cellStyle name="제목 2 3" xfId="140"/>
    <cellStyle name="제목 3 2" xfId="49"/>
    <cellStyle name="제목 3 3" xfId="141"/>
    <cellStyle name="제목 4 2" xfId="50"/>
    <cellStyle name="제목 4 3" xfId="142"/>
    <cellStyle name="제목 5" xfId="51"/>
    <cellStyle name="제목 6" xfId="143"/>
    <cellStyle name="좋음 2" xfId="52"/>
    <cellStyle name="좋음 2 2" xfId="187"/>
    <cellStyle name="좋음 3" xfId="144"/>
    <cellStyle name="좋음 4" xfId="145"/>
    <cellStyle name="출력 2" xfId="53"/>
    <cellStyle name="출력 2 2" xfId="188"/>
    <cellStyle name="출력 3" xfId="146"/>
    <cellStyle name="출력 4" xfId="147"/>
    <cellStyle name="콤마 [0]_1202" xfId="57"/>
    <cellStyle name="콤마_1202" xfId="58"/>
    <cellStyle name="표준" xfId="0" builtinId="0"/>
    <cellStyle name="표준 17" xfId="349"/>
    <cellStyle name="표준 2" xfId="2"/>
    <cellStyle name="표준 2 2" xfId="6"/>
    <cellStyle name="표준 3" xfId="10"/>
    <cellStyle name="표준 3 2" xfId="148"/>
    <cellStyle name="표준 3 8" xfId="204"/>
    <cellStyle name="표준 4" xfId="351"/>
    <cellStyle name="표준 4 8" xfId="205"/>
    <cellStyle name="표준 4 8 2" xfId="350"/>
    <cellStyle name="표준 5" xfId="149"/>
    <cellStyle name="표준 5 2 2" xfId="206"/>
    <cellStyle name="표준 6" xfId="150"/>
  </cellStyles>
  <dxfs count="0"/>
  <tableStyles count="0" defaultTableStyle="TableStyleMedium2" defaultPivotStyle="PivotStyleLight16"/>
  <colors>
    <mruColors>
      <color rgb="FFFFFFCC"/>
      <color rgb="FFCCFFFF"/>
      <color rgb="FF0000CC"/>
      <color rgb="FF99FF66"/>
      <color rgb="FFFFCCFF"/>
      <color rgb="FFFFFF66"/>
      <color rgb="FF9999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6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/>
  <cols>
    <col min="1" max="3" width="20.625" customWidth="1"/>
    <col min="5" max="7" width="20.625" customWidth="1"/>
  </cols>
  <sheetData>
    <row r="2" spans="1:9" ht="20.100000000000001" customHeight="1">
      <c r="A2" s="2" t="s">
        <v>1</v>
      </c>
      <c r="B2" s="2" t="s">
        <v>2</v>
      </c>
      <c r="C2" s="2" t="s">
        <v>0</v>
      </c>
      <c r="D2" s="1"/>
      <c r="E2" s="2" t="s">
        <v>0</v>
      </c>
      <c r="F2" s="2" t="s">
        <v>1</v>
      </c>
      <c r="G2" s="2" t="s">
        <v>2</v>
      </c>
      <c r="H2" s="2" t="s">
        <v>3</v>
      </c>
      <c r="I2" s="2" t="s">
        <v>4</v>
      </c>
    </row>
    <row r="3" spans="1:9">
      <c r="A3" s="92" t="s">
        <v>9</v>
      </c>
      <c r="B3" s="92" t="s">
        <v>6</v>
      </c>
      <c r="C3" s="92" t="s">
        <v>7</v>
      </c>
      <c r="D3" s="1"/>
      <c r="E3" s="92" t="s">
        <v>7</v>
      </c>
      <c r="F3" s="92" t="s">
        <v>9</v>
      </c>
      <c r="G3" s="92" t="s">
        <v>6</v>
      </c>
      <c r="H3" s="92" t="s">
        <v>8</v>
      </c>
      <c r="I3" s="163">
        <v>50101</v>
      </c>
    </row>
    <row r="4" spans="1:9">
      <c r="A4" s="92" t="s">
        <v>5</v>
      </c>
      <c r="B4" s="92" t="s">
        <v>6</v>
      </c>
      <c r="C4" s="92" t="s">
        <v>7</v>
      </c>
      <c r="D4" s="1"/>
      <c r="E4" s="92" t="s">
        <v>7</v>
      </c>
      <c r="F4" s="92" t="s">
        <v>5</v>
      </c>
      <c r="G4" s="92" t="s">
        <v>6</v>
      </c>
      <c r="H4" s="92" t="s">
        <v>10</v>
      </c>
      <c r="I4" s="163">
        <v>50102</v>
      </c>
    </row>
    <row r="5" spans="1:9">
      <c r="A5" s="92" t="s">
        <v>502</v>
      </c>
      <c r="B5" s="92" t="s">
        <v>6</v>
      </c>
      <c r="C5" s="92" t="s">
        <v>7</v>
      </c>
      <c r="D5" s="45"/>
      <c r="E5" s="92" t="s">
        <v>7</v>
      </c>
      <c r="F5" s="92" t="s">
        <v>502</v>
      </c>
      <c r="G5" s="92" t="s">
        <v>6</v>
      </c>
      <c r="H5" s="92" t="s">
        <v>11</v>
      </c>
      <c r="I5" s="163">
        <v>50103</v>
      </c>
    </row>
    <row r="6" spans="1:9">
      <c r="A6" s="92" t="s">
        <v>533</v>
      </c>
      <c r="B6" s="92" t="s">
        <v>6</v>
      </c>
      <c r="C6" s="92" t="s">
        <v>7</v>
      </c>
      <c r="D6" s="1"/>
      <c r="E6" s="3" t="s">
        <v>7</v>
      </c>
      <c r="F6" s="3" t="s">
        <v>533</v>
      </c>
      <c r="G6" s="92" t="s">
        <v>6</v>
      </c>
      <c r="H6" s="92" t="s">
        <v>13</v>
      </c>
      <c r="I6" s="163">
        <v>50106</v>
      </c>
    </row>
    <row r="7" spans="1:9">
      <c r="A7" s="92" t="s">
        <v>12</v>
      </c>
      <c r="B7" s="92" t="s">
        <v>6</v>
      </c>
      <c r="C7" s="92" t="s">
        <v>7</v>
      </c>
      <c r="D7" s="1"/>
      <c r="E7" s="92" t="s">
        <v>7</v>
      </c>
      <c r="F7" s="92" t="s">
        <v>12</v>
      </c>
      <c r="G7" s="92" t="s">
        <v>6</v>
      </c>
      <c r="H7" s="92" t="s">
        <v>15</v>
      </c>
      <c r="I7" s="163">
        <v>50104</v>
      </c>
    </row>
    <row r="8" spans="1:9">
      <c r="A8" s="92" t="s">
        <v>14</v>
      </c>
      <c r="B8" s="92" t="s">
        <v>6</v>
      </c>
      <c r="C8" s="92" t="s">
        <v>7</v>
      </c>
      <c r="D8" s="1"/>
      <c r="E8" s="92" t="s">
        <v>7</v>
      </c>
      <c r="F8" s="92" t="s">
        <v>14</v>
      </c>
      <c r="G8" s="92" t="s">
        <v>6</v>
      </c>
      <c r="H8" s="92" t="s">
        <v>18</v>
      </c>
      <c r="I8" s="163">
        <v>50105</v>
      </c>
    </row>
    <row r="9" spans="1:9">
      <c r="A9" s="92" t="s">
        <v>16</v>
      </c>
      <c r="B9" s="92" t="s">
        <v>6</v>
      </c>
      <c r="C9" s="92" t="s">
        <v>17</v>
      </c>
      <c r="D9" s="1"/>
      <c r="E9" s="92" t="s">
        <v>17</v>
      </c>
      <c r="F9" s="92" t="s">
        <v>16</v>
      </c>
      <c r="G9" s="92" t="s">
        <v>6</v>
      </c>
      <c r="H9" s="92" t="s">
        <v>20</v>
      </c>
      <c r="I9" s="163">
        <v>10101</v>
      </c>
    </row>
    <row r="10" spans="1:9">
      <c r="A10" s="92" t="s">
        <v>19</v>
      </c>
      <c r="B10" s="92" t="s">
        <v>6</v>
      </c>
      <c r="C10" s="92" t="s">
        <v>17</v>
      </c>
      <c r="D10" s="1"/>
      <c r="E10" s="92" t="s">
        <v>17</v>
      </c>
      <c r="F10" s="92" t="s">
        <v>19</v>
      </c>
      <c r="G10" s="92" t="s">
        <v>6</v>
      </c>
      <c r="H10" s="92" t="s">
        <v>22</v>
      </c>
      <c r="I10" s="163">
        <v>10102</v>
      </c>
    </row>
    <row r="11" spans="1:9">
      <c r="A11" s="92" t="s">
        <v>456</v>
      </c>
      <c r="B11" s="92" t="s">
        <v>6</v>
      </c>
      <c r="C11" s="92" t="s">
        <v>21</v>
      </c>
      <c r="D11" s="1"/>
      <c r="E11" s="92" t="s">
        <v>21</v>
      </c>
      <c r="F11" s="92" t="s">
        <v>456</v>
      </c>
      <c r="G11" s="92" t="s">
        <v>6</v>
      </c>
      <c r="H11" s="92" t="s">
        <v>23</v>
      </c>
      <c r="I11" s="163">
        <v>10201</v>
      </c>
    </row>
    <row r="12" spans="1:9">
      <c r="A12" s="92" t="s">
        <v>457</v>
      </c>
      <c r="B12" s="92" t="s">
        <v>6</v>
      </c>
      <c r="C12" s="92" t="s">
        <v>21</v>
      </c>
      <c r="D12" s="1"/>
      <c r="E12" s="92" t="s">
        <v>21</v>
      </c>
      <c r="F12" s="92" t="s">
        <v>457</v>
      </c>
      <c r="G12" s="92" t="s">
        <v>6</v>
      </c>
      <c r="H12" s="92" t="s">
        <v>24</v>
      </c>
      <c r="I12" s="163">
        <v>10202</v>
      </c>
    </row>
    <row r="13" spans="1:9">
      <c r="A13" s="92" t="s">
        <v>453</v>
      </c>
      <c r="B13" s="92" t="s">
        <v>6</v>
      </c>
      <c r="C13" s="92" t="s">
        <v>455</v>
      </c>
      <c r="D13" s="1"/>
      <c r="E13" s="92" t="s">
        <v>455</v>
      </c>
      <c r="F13" s="92" t="s">
        <v>453</v>
      </c>
      <c r="G13" s="92" t="s">
        <v>6</v>
      </c>
      <c r="H13" s="92" t="s">
        <v>25</v>
      </c>
      <c r="I13" s="163">
        <v>30101</v>
      </c>
    </row>
    <row r="14" spans="1:9">
      <c r="A14" s="92" t="s">
        <v>454</v>
      </c>
      <c r="B14" s="92" t="s">
        <v>6</v>
      </c>
      <c r="C14" s="92" t="s">
        <v>455</v>
      </c>
      <c r="D14" s="1"/>
      <c r="E14" s="92" t="s">
        <v>455</v>
      </c>
      <c r="F14" s="92" t="s">
        <v>454</v>
      </c>
      <c r="G14" s="92" t="s">
        <v>6</v>
      </c>
      <c r="H14" s="92" t="s">
        <v>27</v>
      </c>
      <c r="I14" s="163">
        <v>30102</v>
      </c>
    </row>
    <row r="15" spans="1:9">
      <c r="A15" s="92" t="s">
        <v>26</v>
      </c>
      <c r="B15" s="92" t="s">
        <v>6</v>
      </c>
      <c r="C15" s="92" t="s">
        <v>455</v>
      </c>
      <c r="D15" s="1"/>
      <c r="E15" s="92" t="s">
        <v>455</v>
      </c>
      <c r="F15" s="92" t="s">
        <v>26</v>
      </c>
      <c r="G15" s="92" t="s">
        <v>6</v>
      </c>
      <c r="H15" s="92" t="s">
        <v>31</v>
      </c>
      <c r="I15" s="163">
        <v>30103</v>
      </c>
    </row>
    <row r="16" spans="1:9">
      <c r="A16" s="92" t="s">
        <v>28</v>
      </c>
      <c r="B16" s="92" t="s">
        <v>29</v>
      </c>
      <c r="C16" s="92" t="s">
        <v>30</v>
      </c>
      <c r="D16" s="1"/>
      <c r="E16" s="92" t="s">
        <v>30</v>
      </c>
      <c r="F16" s="92" t="s">
        <v>28</v>
      </c>
      <c r="G16" s="92" t="s">
        <v>29</v>
      </c>
      <c r="H16" s="92" t="s">
        <v>33</v>
      </c>
      <c r="I16" s="92">
        <v>10301</v>
      </c>
    </row>
    <row r="17" spans="1:9">
      <c r="A17" s="92" t="s">
        <v>32</v>
      </c>
      <c r="B17" s="92" t="s">
        <v>29</v>
      </c>
      <c r="C17" s="92" t="s">
        <v>30</v>
      </c>
      <c r="D17" s="1"/>
      <c r="E17" s="92" t="s">
        <v>30</v>
      </c>
      <c r="F17" s="92" t="s">
        <v>32</v>
      </c>
      <c r="G17" s="92" t="s">
        <v>29</v>
      </c>
      <c r="H17" s="92" t="s">
        <v>35</v>
      </c>
      <c r="I17" s="92">
        <v>10302</v>
      </c>
    </row>
    <row r="18" spans="1:9">
      <c r="A18" s="92" t="s">
        <v>34</v>
      </c>
      <c r="B18" s="92" t="s">
        <v>29</v>
      </c>
      <c r="C18" s="92" t="s">
        <v>30</v>
      </c>
      <c r="D18" s="1"/>
      <c r="E18" s="92" t="s">
        <v>30</v>
      </c>
      <c r="F18" s="92" t="s">
        <v>34</v>
      </c>
      <c r="G18" s="92" t="s">
        <v>29</v>
      </c>
      <c r="H18" s="92" t="s">
        <v>37</v>
      </c>
      <c r="I18" s="92">
        <v>10303</v>
      </c>
    </row>
    <row r="19" spans="1:9">
      <c r="A19" s="92" t="s">
        <v>36</v>
      </c>
      <c r="B19" s="92" t="s">
        <v>29</v>
      </c>
      <c r="C19" s="92" t="s">
        <v>30</v>
      </c>
      <c r="D19" s="1"/>
      <c r="E19" s="92" t="s">
        <v>30</v>
      </c>
      <c r="F19" s="92" t="s">
        <v>36</v>
      </c>
      <c r="G19" s="92" t="s">
        <v>29</v>
      </c>
      <c r="H19" s="92" t="s">
        <v>40</v>
      </c>
      <c r="I19" s="92">
        <v>10304</v>
      </c>
    </row>
    <row r="20" spans="1:9">
      <c r="A20" s="92" t="s">
        <v>38</v>
      </c>
      <c r="B20" s="92" t="s">
        <v>29</v>
      </c>
      <c r="C20" s="92" t="s">
        <v>39</v>
      </c>
      <c r="D20" s="1"/>
      <c r="E20" s="92" t="s">
        <v>39</v>
      </c>
      <c r="F20" s="92" t="s">
        <v>38</v>
      </c>
      <c r="G20" s="92" t="s">
        <v>29</v>
      </c>
      <c r="H20" s="92" t="s">
        <v>42</v>
      </c>
      <c r="I20" s="92">
        <v>10401</v>
      </c>
    </row>
    <row r="21" spans="1:9">
      <c r="A21" s="92" t="s">
        <v>41</v>
      </c>
      <c r="B21" s="92" t="s">
        <v>29</v>
      </c>
      <c r="C21" s="92" t="s">
        <v>39</v>
      </c>
      <c r="D21" s="1"/>
      <c r="E21" s="92" t="s">
        <v>39</v>
      </c>
      <c r="F21" s="92" t="s">
        <v>41</v>
      </c>
      <c r="G21" s="92" t="s">
        <v>29</v>
      </c>
      <c r="H21" s="92" t="s">
        <v>44</v>
      </c>
      <c r="I21" s="92">
        <v>10402</v>
      </c>
    </row>
    <row r="22" spans="1:9">
      <c r="A22" s="92" t="s">
        <v>43</v>
      </c>
      <c r="B22" s="92" t="s">
        <v>29</v>
      </c>
      <c r="C22" s="92" t="s">
        <v>39</v>
      </c>
      <c r="D22" s="1"/>
      <c r="E22" s="92" t="s">
        <v>39</v>
      </c>
      <c r="F22" s="92" t="s">
        <v>43</v>
      </c>
      <c r="G22" s="92" t="s">
        <v>29</v>
      </c>
      <c r="H22" s="92" t="s">
        <v>46</v>
      </c>
      <c r="I22" s="92">
        <v>10403</v>
      </c>
    </row>
    <row r="23" spans="1:9">
      <c r="A23" s="92" t="s">
        <v>45</v>
      </c>
      <c r="B23" s="92" t="s">
        <v>29</v>
      </c>
      <c r="C23" s="92" t="s">
        <v>39</v>
      </c>
      <c r="D23" s="1"/>
      <c r="E23" s="92" t="s">
        <v>39</v>
      </c>
      <c r="F23" s="92" t="s">
        <v>45</v>
      </c>
      <c r="G23" s="92" t="s">
        <v>29</v>
      </c>
      <c r="H23" s="92" t="s">
        <v>48</v>
      </c>
      <c r="I23" s="92">
        <v>10404</v>
      </c>
    </row>
    <row r="24" spans="1:9">
      <c r="A24" s="92" t="s">
        <v>47</v>
      </c>
      <c r="B24" s="92" t="s">
        <v>29</v>
      </c>
      <c r="C24" s="92" t="s">
        <v>39</v>
      </c>
      <c r="D24" s="1"/>
      <c r="E24" s="92" t="s">
        <v>39</v>
      </c>
      <c r="F24" s="92" t="s">
        <v>47</v>
      </c>
      <c r="G24" s="92" t="s">
        <v>29</v>
      </c>
      <c r="H24" s="92" t="s">
        <v>50</v>
      </c>
      <c r="I24" s="92">
        <v>10405</v>
      </c>
    </row>
    <row r="25" spans="1:9">
      <c r="A25" s="92" t="s">
        <v>49</v>
      </c>
      <c r="B25" s="92" t="s">
        <v>29</v>
      </c>
      <c r="C25" s="92" t="s">
        <v>39</v>
      </c>
      <c r="D25" s="1"/>
      <c r="E25" s="92" t="s">
        <v>39</v>
      </c>
      <c r="F25" s="92" t="s">
        <v>49</v>
      </c>
      <c r="G25" s="92" t="s">
        <v>29</v>
      </c>
      <c r="H25" s="92" t="s">
        <v>52</v>
      </c>
      <c r="I25" s="92">
        <v>10406</v>
      </c>
    </row>
    <row r="26" spans="1:9">
      <c r="A26" s="92" t="s">
        <v>51</v>
      </c>
      <c r="B26" s="92" t="s">
        <v>29</v>
      </c>
      <c r="C26" s="92" t="s">
        <v>39</v>
      </c>
      <c r="D26" s="1"/>
      <c r="E26" s="92" t="s">
        <v>39</v>
      </c>
      <c r="F26" s="92" t="s">
        <v>51</v>
      </c>
      <c r="G26" s="92" t="s">
        <v>29</v>
      </c>
      <c r="H26" s="92" t="s">
        <v>54</v>
      </c>
      <c r="I26" s="92">
        <v>10407</v>
      </c>
    </row>
    <row r="27" spans="1:9">
      <c r="A27" s="92" t="s">
        <v>53</v>
      </c>
      <c r="B27" s="92" t="s">
        <v>29</v>
      </c>
      <c r="C27" s="92" t="s">
        <v>39</v>
      </c>
      <c r="D27" s="1"/>
      <c r="E27" s="92" t="s">
        <v>39</v>
      </c>
      <c r="F27" s="92" t="s">
        <v>53</v>
      </c>
      <c r="G27" s="92" t="s">
        <v>29</v>
      </c>
      <c r="H27" s="92" t="s">
        <v>56</v>
      </c>
      <c r="I27" s="92">
        <v>10408</v>
      </c>
    </row>
    <row r="28" spans="1:9">
      <c r="A28" s="92" t="s">
        <v>55</v>
      </c>
      <c r="B28" s="92" t="s">
        <v>29</v>
      </c>
      <c r="C28" s="92" t="s">
        <v>39</v>
      </c>
      <c r="D28" s="1"/>
      <c r="E28" s="92" t="s">
        <v>39</v>
      </c>
      <c r="F28" s="92" t="s">
        <v>55</v>
      </c>
      <c r="G28" s="92" t="s">
        <v>29</v>
      </c>
      <c r="H28" s="92" t="s">
        <v>58</v>
      </c>
      <c r="I28" s="92">
        <v>10409</v>
      </c>
    </row>
    <row r="29" spans="1:9">
      <c r="A29" s="92" t="s">
        <v>57</v>
      </c>
      <c r="B29" s="92" t="s">
        <v>29</v>
      </c>
      <c r="C29" s="92" t="s">
        <v>39</v>
      </c>
      <c r="D29" s="1"/>
      <c r="E29" s="92" t="s">
        <v>39</v>
      </c>
      <c r="F29" s="92" t="s">
        <v>57</v>
      </c>
      <c r="G29" s="92" t="s">
        <v>29</v>
      </c>
      <c r="H29" s="92" t="s">
        <v>61</v>
      </c>
      <c r="I29" s="92">
        <v>10410</v>
      </c>
    </row>
    <row r="30" spans="1:9">
      <c r="A30" s="92" t="s">
        <v>59</v>
      </c>
      <c r="B30" s="92" t="s">
        <v>29</v>
      </c>
      <c r="C30" s="92" t="s">
        <v>60</v>
      </c>
      <c r="D30" s="1"/>
      <c r="E30" s="92" t="s">
        <v>60</v>
      </c>
      <c r="F30" s="92" t="s">
        <v>59</v>
      </c>
      <c r="G30" s="92" t="s">
        <v>29</v>
      </c>
      <c r="H30" s="92" t="s">
        <v>63</v>
      </c>
      <c r="I30" s="92">
        <v>20201</v>
      </c>
    </row>
    <row r="31" spans="1:9">
      <c r="A31" s="92" t="s">
        <v>62</v>
      </c>
      <c r="B31" s="92" t="s">
        <v>29</v>
      </c>
      <c r="C31" s="92" t="s">
        <v>60</v>
      </c>
      <c r="D31" s="1"/>
      <c r="E31" s="92" t="s">
        <v>60</v>
      </c>
      <c r="F31" s="92" t="s">
        <v>62</v>
      </c>
      <c r="G31" s="92" t="s">
        <v>29</v>
      </c>
      <c r="H31" s="92" t="s">
        <v>65</v>
      </c>
      <c r="I31" s="92">
        <v>20202</v>
      </c>
    </row>
    <row r="32" spans="1:9">
      <c r="A32" s="92" t="s">
        <v>64</v>
      </c>
      <c r="B32" s="92" t="s">
        <v>29</v>
      </c>
      <c r="C32" s="92" t="s">
        <v>60</v>
      </c>
      <c r="D32" s="1"/>
      <c r="E32" s="92" t="s">
        <v>60</v>
      </c>
      <c r="F32" s="92" t="s">
        <v>64</v>
      </c>
      <c r="G32" s="92" t="s">
        <v>29</v>
      </c>
      <c r="H32" s="92" t="s">
        <v>67</v>
      </c>
      <c r="I32" s="92">
        <v>20204</v>
      </c>
    </row>
    <row r="33" spans="1:9">
      <c r="A33" s="92" t="s">
        <v>66</v>
      </c>
      <c r="B33" s="92" t="s">
        <v>29</v>
      </c>
      <c r="C33" s="92" t="s">
        <v>60</v>
      </c>
      <c r="D33" s="1"/>
      <c r="E33" s="92" t="s">
        <v>60</v>
      </c>
      <c r="F33" s="92" t="s">
        <v>66</v>
      </c>
      <c r="G33" s="92" t="s">
        <v>29</v>
      </c>
      <c r="H33" s="92" t="s">
        <v>69</v>
      </c>
      <c r="I33" s="92">
        <v>20205</v>
      </c>
    </row>
    <row r="34" spans="1:9">
      <c r="A34" s="92" t="s">
        <v>68</v>
      </c>
      <c r="B34" s="92" t="s">
        <v>29</v>
      </c>
      <c r="C34" s="92" t="s">
        <v>60</v>
      </c>
      <c r="D34" s="1"/>
      <c r="E34" s="92" t="s">
        <v>60</v>
      </c>
      <c r="F34" s="92" t="s">
        <v>68</v>
      </c>
      <c r="G34" s="92" t="s">
        <v>29</v>
      </c>
      <c r="H34" s="92" t="s">
        <v>70</v>
      </c>
      <c r="I34" s="92">
        <v>20207</v>
      </c>
    </row>
    <row r="35" spans="1:9">
      <c r="A35" s="92" t="s">
        <v>504</v>
      </c>
      <c r="B35" s="92" t="s">
        <v>29</v>
      </c>
      <c r="C35" s="92" t="s">
        <v>503</v>
      </c>
      <c r="D35" s="1"/>
      <c r="E35" s="92" t="s">
        <v>503</v>
      </c>
      <c r="F35" s="92" t="s">
        <v>504</v>
      </c>
      <c r="G35" s="92" t="s">
        <v>29</v>
      </c>
      <c r="H35" s="92" t="s">
        <v>73</v>
      </c>
      <c r="I35" s="92">
        <v>30202</v>
      </c>
    </row>
    <row r="36" spans="1:9">
      <c r="A36" s="92" t="s">
        <v>505</v>
      </c>
      <c r="B36" s="92" t="s">
        <v>71</v>
      </c>
      <c r="C36" s="92" t="s">
        <v>72</v>
      </c>
      <c r="D36" s="1"/>
      <c r="E36" s="92" t="s">
        <v>72</v>
      </c>
      <c r="F36" s="92" t="s">
        <v>505</v>
      </c>
      <c r="G36" s="92" t="s">
        <v>71</v>
      </c>
      <c r="H36" s="92" t="s">
        <v>74</v>
      </c>
      <c r="I36" s="163">
        <v>20301</v>
      </c>
    </row>
    <row r="37" spans="1:9">
      <c r="A37" s="92" t="s">
        <v>535</v>
      </c>
      <c r="B37" s="92" t="s">
        <v>71</v>
      </c>
      <c r="C37" s="92" t="s">
        <v>72</v>
      </c>
      <c r="D37" s="1"/>
      <c r="E37" s="92" t="s">
        <v>72</v>
      </c>
      <c r="F37" s="3" t="s">
        <v>535</v>
      </c>
      <c r="G37" s="92" t="s">
        <v>71</v>
      </c>
      <c r="H37" s="92" t="s">
        <v>75</v>
      </c>
      <c r="I37" s="163">
        <v>20302</v>
      </c>
    </row>
    <row r="38" spans="1:9">
      <c r="A38" s="92" t="s">
        <v>536</v>
      </c>
      <c r="B38" s="92" t="s">
        <v>71</v>
      </c>
      <c r="C38" s="92" t="s">
        <v>72</v>
      </c>
      <c r="D38" s="45"/>
      <c r="E38" s="92" t="s">
        <v>72</v>
      </c>
      <c r="F38" s="3" t="s">
        <v>536</v>
      </c>
      <c r="G38" s="92" t="s">
        <v>71</v>
      </c>
      <c r="H38" s="92" t="s">
        <v>76</v>
      </c>
      <c r="I38" s="163">
        <v>20311</v>
      </c>
    </row>
    <row r="39" spans="1:9">
      <c r="A39" s="92" t="s">
        <v>77</v>
      </c>
      <c r="B39" s="92" t="s">
        <v>71</v>
      </c>
      <c r="C39" s="92" t="s">
        <v>72</v>
      </c>
      <c r="D39" s="1"/>
      <c r="E39" s="92" t="s">
        <v>72</v>
      </c>
      <c r="F39" s="92" t="s">
        <v>77</v>
      </c>
      <c r="G39" s="92" t="s">
        <v>71</v>
      </c>
      <c r="H39" s="92" t="s">
        <v>78</v>
      </c>
      <c r="I39" s="163">
        <v>20303</v>
      </c>
    </row>
    <row r="40" spans="1:9">
      <c r="A40" s="92" t="s">
        <v>79</v>
      </c>
      <c r="B40" s="92" t="s">
        <v>71</v>
      </c>
      <c r="C40" s="92" t="s">
        <v>72</v>
      </c>
      <c r="D40" s="1"/>
      <c r="E40" s="92" t="s">
        <v>72</v>
      </c>
      <c r="F40" s="92" t="s">
        <v>79</v>
      </c>
      <c r="G40" s="92" t="s">
        <v>71</v>
      </c>
      <c r="H40" s="92" t="s">
        <v>80</v>
      </c>
      <c r="I40" s="163">
        <v>20304</v>
      </c>
    </row>
    <row r="41" spans="1:9">
      <c r="A41" s="92" t="s">
        <v>81</v>
      </c>
      <c r="B41" s="92" t="s">
        <v>71</v>
      </c>
      <c r="C41" s="92" t="s">
        <v>72</v>
      </c>
      <c r="D41" s="1"/>
      <c r="E41" s="92" t="s">
        <v>72</v>
      </c>
      <c r="F41" s="92" t="s">
        <v>81</v>
      </c>
      <c r="G41" s="92" t="s">
        <v>71</v>
      </c>
      <c r="H41" s="92" t="s">
        <v>82</v>
      </c>
      <c r="I41" s="163">
        <v>20305</v>
      </c>
    </row>
    <row r="42" spans="1:9">
      <c r="A42" s="92" t="s">
        <v>83</v>
      </c>
      <c r="B42" s="92" t="s">
        <v>71</v>
      </c>
      <c r="C42" s="92" t="s">
        <v>72</v>
      </c>
      <c r="D42" s="1"/>
      <c r="E42" s="92" t="s">
        <v>72</v>
      </c>
      <c r="F42" s="92" t="s">
        <v>83</v>
      </c>
      <c r="G42" s="92" t="s">
        <v>71</v>
      </c>
      <c r="H42" s="92" t="s">
        <v>84</v>
      </c>
      <c r="I42" s="163">
        <v>20306</v>
      </c>
    </row>
    <row r="43" spans="1:9">
      <c r="A43" s="92" t="s">
        <v>85</v>
      </c>
      <c r="B43" s="92" t="s">
        <v>71</v>
      </c>
      <c r="C43" s="92" t="s">
        <v>72</v>
      </c>
      <c r="D43" s="1"/>
      <c r="E43" s="92" t="s">
        <v>72</v>
      </c>
      <c r="F43" s="92" t="s">
        <v>85</v>
      </c>
      <c r="G43" s="92" t="s">
        <v>71</v>
      </c>
      <c r="H43" s="92" t="s">
        <v>86</v>
      </c>
      <c r="I43" s="163">
        <v>20307</v>
      </c>
    </row>
    <row r="44" spans="1:9">
      <c r="A44" s="92" t="s">
        <v>87</v>
      </c>
      <c r="B44" s="92" t="s">
        <v>71</v>
      </c>
      <c r="C44" s="92" t="s">
        <v>72</v>
      </c>
      <c r="D44" s="1"/>
      <c r="E44" s="92" t="s">
        <v>72</v>
      </c>
      <c r="F44" s="92" t="s">
        <v>87</v>
      </c>
      <c r="G44" s="92" t="s">
        <v>71</v>
      </c>
      <c r="H44" s="92" t="s">
        <v>88</v>
      </c>
      <c r="I44" s="163">
        <v>20308</v>
      </c>
    </row>
    <row r="45" spans="1:9">
      <c r="A45" s="92" t="s">
        <v>89</v>
      </c>
      <c r="B45" s="92" t="s">
        <v>71</v>
      </c>
      <c r="C45" s="92" t="s">
        <v>72</v>
      </c>
      <c r="D45" s="1"/>
      <c r="E45" s="92" t="s">
        <v>72</v>
      </c>
      <c r="F45" s="92" t="s">
        <v>89</v>
      </c>
      <c r="G45" s="92" t="s">
        <v>71</v>
      </c>
      <c r="H45" s="92" t="s">
        <v>90</v>
      </c>
      <c r="I45" s="163">
        <v>20309</v>
      </c>
    </row>
    <row r="46" spans="1:9">
      <c r="A46" s="92" t="s">
        <v>91</v>
      </c>
      <c r="B46" s="92" t="s">
        <v>71</v>
      </c>
      <c r="C46" s="92" t="s">
        <v>72</v>
      </c>
      <c r="D46" s="1"/>
      <c r="E46" s="92" t="s">
        <v>72</v>
      </c>
      <c r="F46" s="92" t="s">
        <v>91</v>
      </c>
      <c r="G46" s="92" t="s">
        <v>71</v>
      </c>
      <c r="H46" s="92" t="s">
        <v>92</v>
      </c>
      <c r="I46" s="163">
        <v>20310</v>
      </c>
    </row>
    <row r="47" spans="1:9">
      <c r="A47" s="92" t="s">
        <v>506</v>
      </c>
      <c r="B47" s="92" t="s">
        <v>71</v>
      </c>
      <c r="C47" s="92" t="s">
        <v>503</v>
      </c>
      <c r="D47" s="1"/>
      <c r="E47" s="92" t="s">
        <v>503</v>
      </c>
      <c r="F47" s="92" t="s">
        <v>506</v>
      </c>
      <c r="G47" s="92" t="s">
        <v>71</v>
      </c>
      <c r="H47" s="92" t="s">
        <v>93</v>
      </c>
      <c r="I47" s="92">
        <v>30201</v>
      </c>
    </row>
    <row r="48" spans="1:9">
      <c r="A48" s="92" t="s">
        <v>94</v>
      </c>
      <c r="B48" s="92" t="s">
        <v>71</v>
      </c>
      <c r="C48" s="92" t="s">
        <v>95</v>
      </c>
      <c r="D48" s="1"/>
      <c r="E48" s="92" t="s">
        <v>95</v>
      </c>
      <c r="F48" s="92" t="s">
        <v>94</v>
      </c>
      <c r="G48" s="92" t="s">
        <v>71</v>
      </c>
      <c r="H48" s="92" t="s">
        <v>96</v>
      </c>
      <c r="I48" s="92">
        <v>50501</v>
      </c>
    </row>
    <row r="49" spans="1:9">
      <c r="A49" s="92" t="s">
        <v>97</v>
      </c>
      <c r="B49" s="92" t="s">
        <v>71</v>
      </c>
      <c r="C49" s="92" t="s">
        <v>95</v>
      </c>
      <c r="D49" s="1"/>
      <c r="E49" s="92" t="s">
        <v>95</v>
      </c>
      <c r="F49" s="92" t="s">
        <v>97</v>
      </c>
      <c r="G49" s="92" t="s">
        <v>71</v>
      </c>
      <c r="H49" s="92" t="s">
        <v>98</v>
      </c>
      <c r="I49" s="92">
        <v>50502</v>
      </c>
    </row>
    <row r="50" spans="1:9">
      <c r="A50" s="92" t="s">
        <v>99</v>
      </c>
      <c r="B50" s="92" t="s">
        <v>71</v>
      </c>
      <c r="C50" s="92" t="s">
        <v>95</v>
      </c>
      <c r="D50" s="1"/>
      <c r="E50" s="92" t="s">
        <v>95</v>
      </c>
      <c r="F50" s="92" t="s">
        <v>99</v>
      </c>
      <c r="G50" s="92" t="s">
        <v>71</v>
      </c>
      <c r="H50" s="92" t="s">
        <v>100</v>
      </c>
      <c r="I50" s="92">
        <v>50503</v>
      </c>
    </row>
    <row r="51" spans="1:9">
      <c r="A51" s="92" t="s">
        <v>102</v>
      </c>
      <c r="B51" s="92" t="s">
        <v>103</v>
      </c>
      <c r="C51" s="92" t="s">
        <v>104</v>
      </c>
      <c r="D51" s="1"/>
      <c r="E51" s="92" t="s">
        <v>104</v>
      </c>
      <c r="F51" s="92" t="s">
        <v>102</v>
      </c>
      <c r="G51" s="92" t="s">
        <v>103</v>
      </c>
      <c r="H51" s="92" t="s">
        <v>101</v>
      </c>
      <c r="I51" s="92">
        <v>10601</v>
      </c>
    </row>
    <row r="52" spans="1:9">
      <c r="A52" s="92" t="s">
        <v>106</v>
      </c>
      <c r="B52" s="92" t="s">
        <v>103</v>
      </c>
      <c r="C52" s="92" t="s">
        <v>104</v>
      </c>
      <c r="D52" s="1"/>
      <c r="E52" s="92" t="s">
        <v>104</v>
      </c>
      <c r="F52" s="92" t="s">
        <v>106</v>
      </c>
      <c r="G52" s="92" t="s">
        <v>103</v>
      </c>
      <c r="H52" s="92" t="s">
        <v>105</v>
      </c>
      <c r="I52" s="92">
        <v>10602</v>
      </c>
    </row>
    <row r="53" spans="1:9">
      <c r="A53" s="92" t="s">
        <v>108</v>
      </c>
      <c r="B53" s="92" t="s">
        <v>103</v>
      </c>
      <c r="C53" s="92" t="s">
        <v>104</v>
      </c>
      <c r="D53" s="1"/>
      <c r="E53" s="92" t="s">
        <v>104</v>
      </c>
      <c r="F53" s="92" t="s">
        <v>108</v>
      </c>
      <c r="G53" s="92" t="s">
        <v>103</v>
      </c>
      <c r="H53" s="92" t="s">
        <v>107</v>
      </c>
      <c r="I53" s="92">
        <v>10603</v>
      </c>
    </row>
    <row r="54" spans="1:9">
      <c r="A54" s="92" t="s">
        <v>110</v>
      </c>
      <c r="B54" s="92" t="s">
        <v>103</v>
      </c>
      <c r="C54" s="92" t="s">
        <v>104</v>
      </c>
      <c r="D54" s="1"/>
      <c r="E54" s="92" t="s">
        <v>104</v>
      </c>
      <c r="F54" s="92" t="s">
        <v>110</v>
      </c>
      <c r="G54" s="92" t="s">
        <v>103</v>
      </c>
      <c r="H54" s="92" t="s">
        <v>109</v>
      </c>
      <c r="I54" s="92">
        <v>10604</v>
      </c>
    </row>
    <row r="55" spans="1:9">
      <c r="A55" s="92" t="s">
        <v>112</v>
      </c>
      <c r="B55" s="92" t="s">
        <v>103</v>
      </c>
      <c r="C55" s="92" t="s">
        <v>104</v>
      </c>
      <c r="D55" s="1"/>
      <c r="E55" s="92" t="s">
        <v>104</v>
      </c>
      <c r="F55" s="92" t="s">
        <v>112</v>
      </c>
      <c r="G55" s="92" t="s">
        <v>103</v>
      </c>
      <c r="H55" s="92" t="s">
        <v>111</v>
      </c>
      <c r="I55" s="92">
        <v>10605</v>
      </c>
    </row>
    <row r="56" spans="1:9">
      <c r="A56" s="92" t="s">
        <v>114</v>
      </c>
      <c r="B56" s="92" t="s">
        <v>103</v>
      </c>
      <c r="C56" s="92" t="s">
        <v>104</v>
      </c>
      <c r="D56" s="1"/>
      <c r="E56" s="92" t="s">
        <v>104</v>
      </c>
      <c r="F56" s="92" t="s">
        <v>114</v>
      </c>
      <c r="G56" s="92" t="s">
        <v>103</v>
      </c>
      <c r="H56" s="92" t="s">
        <v>113</v>
      </c>
      <c r="I56" s="92">
        <v>10606</v>
      </c>
    </row>
    <row r="57" spans="1:9">
      <c r="A57" s="92" t="s">
        <v>116</v>
      </c>
      <c r="B57" s="92" t="s">
        <v>103</v>
      </c>
      <c r="C57" s="92" t="s">
        <v>104</v>
      </c>
      <c r="D57" s="1"/>
      <c r="E57" s="92" t="s">
        <v>104</v>
      </c>
      <c r="F57" s="92" t="s">
        <v>116</v>
      </c>
      <c r="G57" s="92" t="s">
        <v>103</v>
      </c>
      <c r="H57" s="92" t="s">
        <v>115</v>
      </c>
      <c r="I57" s="92">
        <v>10607</v>
      </c>
    </row>
    <row r="58" spans="1:9">
      <c r="A58" s="92" t="s">
        <v>118</v>
      </c>
      <c r="B58" s="92" t="s">
        <v>103</v>
      </c>
      <c r="C58" s="92" t="s">
        <v>104</v>
      </c>
      <c r="D58" s="1"/>
      <c r="E58" s="92" t="s">
        <v>104</v>
      </c>
      <c r="F58" s="92" t="s">
        <v>118</v>
      </c>
      <c r="G58" s="92" t="s">
        <v>103</v>
      </c>
      <c r="H58" s="92" t="s">
        <v>117</v>
      </c>
      <c r="I58" s="92">
        <v>10608</v>
      </c>
    </row>
    <row r="59" spans="1:9">
      <c r="A59" s="92" t="s">
        <v>211</v>
      </c>
      <c r="B59" s="92" t="s">
        <v>103</v>
      </c>
      <c r="C59" s="92" t="s">
        <v>60</v>
      </c>
      <c r="D59" s="1"/>
      <c r="E59" s="92" t="s">
        <v>60</v>
      </c>
      <c r="F59" s="92" t="s">
        <v>211</v>
      </c>
      <c r="G59" s="92" t="s">
        <v>103</v>
      </c>
      <c r="H59" s="92" t="s">
        <v>119</v>
      </c>
      <c r="I59" s="92">
        <v>20203</v>
      </c>
    </row>
    <row r="60" spans="1:9">
      <c r="A60" s="92" t="s">
        <v>213</v>
      </c>
      <c r="B60" s="92" t="s">
        <v>103</v>
      </c>
      <c r="C60" s="92" t="s">
        <v>60</v>
      </c>
      <c r="D60" s="1"/>
      <c r="E60" s="92" t="s">
        <v>60</v>
      </c>
      <c r="F60" s="92" t="s">
        <v>213</v>
      </c>
      <c r="G60" s="92" t="s">
        <v>103</v>
      </c>
      <c r="H60" s="92" t="s">
        <v>122</v>
      </c>
      <c r="I60" s="92">
        <v>20206</v>
      </c>
    </row>
    <row r="61" spans="1:9">
      <c r="A61" s="92" t="s">
        <v>120</v>
      </c>
      <c r="B61" s="92" t="s">
        <v>103</v>
      </c>
      <c r="C61" s="92" t="s">
        <v>121</v>
      </c>
      <c r="D61" s="1"/>
      <c r="E61" s="92" t="s">
        <v>121</v>
      </c>
      <c r="F61" s="92" t="s">
        <v>120</v>
      </c>
      <c r="G61" s="92" t="s">
        <v>103</v>
      </c>
      <c r="H61" s="92" t="s">
        <v>123</v>
      </c>
      <c r="I61" s="92">
        <v>40101</v>
      </c>
    </row>
    <row r="62" spans="1:9">
      <c r="A62" s="92" t="s">
        <v>507</v>
      </c>
      <c r="B62" s="92" t="s">
        <v>103</v>
      </c>
      <c r="C62" s="92" t="s">
        <v>121</v>
      </c>
      <c r="D62" s="1"/>
      <c r="E62" s="92" t="s">
        <v>121</v>
      </c>
      <c r="F62" s="92" t="s">
        <v>507</v>
      </c>
      <c r="G62" s="92" t="s">
        <v>103</v>
      </c>
      <c r="H62" s="92" t="s">
        <v>124</v>
      </c>
      <c r="I62" s="92">
        <v>40102</v>
      </c>
    </row>
    <row r="63" spans="1:9">
      <c r="A63" s="92" t="s">
        <v>508</v>
      </c>
      <c r="B63" s="92" t="s">
        <v>103</v>
      </c>
      <c r="C63" s="92" t="s">
        <v>121</v>
      </c>
      <c r="D63" s="1"/>
      <c r="E63" s="92" t="s">
        <v>121</v>
      </c>
      <c r="F63" s="92" t="s">
        <v>508</v>
      </c>
      <c r="G63" s="92" t="s">
        <v>103</v>
      </c>
      <c r="H63" s="92" t="s">
        <v>126</v>
      </c>
      <c r="I63" s="92">
        <v>40103</v>
      </c>
    </row>
    <row r="64" spans="1:9">
      <c r="A64" s="92" t="s">
        <v>125</v>
      </c>
      <c r="B64" s="92" t="s">
        <v>103</v>
      </c>
      <c r="C64" s="92" t="s">
        <v>121</v>
      </c>
      <c r="D64" s="1"/>
      <c r="E64" s="92" t="s">
        <v>121</v>
      </c>
      <c r="F64" s="92" t="s">
        <v>125</v>
      </c>
      <c r="G64" s="92" t="s">
        <v>103</v>
      </c>
      <c r="H64" s="92" t="s">
        <v>128</v>
      </c>
      <c r="I64" s="92">
        <v>40104</v>
      </c>
    </row>
    <row r="65" spans="1:9">
      <c r="A65" s="92" t="s">
        <v>127</v>
      </c>
      <c r="B65" s="92" t="s">
        <v>103</v>
      </c>
      <c r="C65" s="92" t="s">
        <v>121</v>
      </c>
      <c r="D65" s="1"/>
      <c r="E65" s="92" t="s">
        <v>121</v>
      </c>
      <c r="F65" s="92" t="s">
        <v>127</v>
      </c>
      <c r="G65" s="92" t="s">
        <v>103</v>
      </c>
      <c r="H65" s="92" t="s">
        <v>130</v>
      </c>
      <c r="I65" s="92">
        <v>40105</v>
      </c>
    </row>
    <row r="66" spans="1:9">
      <c r="A66" s="92" t="s">
        <v>129</v>
      </c>
      <c r="B66" s="92" t="s">
        <v>103</v>
      </c>
      <c r="C66" s="92" t="s">
        <v>121</v>
      </c>
      <c r="D66" s="1"/>
      <c r="E66" s="92" t="s">
        <v>121</v>
      </c>
      <c r="F66" s="92" t="s">
        <v>129</v>
      </c>
      <c r="G66" s="92" t="s">
        <v>103</v>
      </c>
      <c r="H66" s="92" t="s">
        <v>132</v>
      </c>
      <c r="I66" s="92">
        <v>40106</v>
      </c>
    </row>
    <row r="67" spans="1:9">
      <c r="A67" s="92" t="s">
        <v>509</v>
      </c>
      <c r="B67" s="92" t="s">
        <v>103</v>
      </c>
      <c r="C67" s="92" t="s">
        <v>121</v>
      </c>
      <c r="D67" s="1"/>
      <c r="E67" s="92" t="s">
        <v>121</v>
      </c>
      <c r="F67" s="92" t="s">
        <v>509</v>
      </c>
      <c r="G67" s="92" t="s">
        <v>103</v>
      </c>
      <c r="H67" s="92" t="s">
        <v>134</v>
      </c>
      <c r="I67" s="92">
        <v>40107</v>
      </c>
    </row>
    <row r="68" spans="1:9">
      <c r="A68" s="92" t="s">
        <v>131</v>
      </c>
      <c r="B68" s="92" t="s">
        <v>103</v>
      </c>
      <c r="C68" s="92" t="s">
        <v>121</v>
      </c>
      <c r="D68" s="1"/>
      <c r="E68" s="92" t="s">
        <v>121</v>
      </c>
      <c r="F68" s="92" t="s">
        <v>131</v>
      </c>
      <c r="G68" s="92" t="s">
        <v>103</v>
      </c>
      <c r="H68" s="92" t="s">
        <v>135</v>
      </c>
      <c r="I68" s="92">
        <v>40108</v>
      </c>
    </row>
    <row r="69" spans="1:9">
      <c r="A69" s="92" t="s">
        <v>133</v>
      </c>
      <c r="B69" s="92" t="s">
        <v>103</v>
      </c>
      <c r="C69" s="92" t="s">
        <v>121</v>
      </c>
      <c r="D69" s="1"/>
      <c r="E69" s="92" t="s">
        <v>121</v>
      </c>
      <c r="F69" s="92" t="s">
        <v>133</v>
      </c>
      <c r="G69" s="92" t="s">
        <v>103</v>
      </c>
      <c r="H69" s="92" t="s">
        <v>137</v>
      </c>
      <c r="I69" s="92">
        <v>40109</v>
      </c>
    </row>
    <row r="70" spans="1:9">
      <c r="A70" s="92" t="s">
        <v>510</v>
      </c>
      <c r="B70" s="92" t="s">
        <v>103</v>
      </c>
      <c r="C70" s="92" t="s">
        <v>121</v>
      </c>
      <c r="D70" s="1"/>
      <c r="E70" s="92" t="s">
        <v>121</v>
      </c>
      <c r="F70" s="92" t="s">
        <v>510</v>
      </c>
      <c r="G70" s="92" t="s">
        <v>103</v>
      </c>
      <c r="H70" s="92" t="s">
        <v>139</v>
      </c>
      <c r="I70" s="92">
        <v>40110</v>
      </c>
    </row>
    <row r="71" spans="1:9">
      <c r="A71" s="92" t="s">
        <v>511</v>
      </c>
      <c r="B71" s="92" t="s">
        <v>103</v>
      </c>
      <c r="C71" s="92" t="s">
        <v>121</v>
      </c>
      <c r="D71" s="1"/>
      <c r="E71" s="92" t="s">
        <v>121</v>
      </c>
      <c r="F71" s="92" t="s">
        <v>511</v>
      </c>
      <c r="G71" s="92" t="s">
        <v>103</v>
      </c>
      <c r="H71" s="92" t="s">
        <v>141</v>
      </c>
      <c r="I71" s="92">
        <v>40111</v>
      </c>
    </row>
    <row r="72" spans="1:9">
      <c r="A72" s="92" t="s">
        <v>136</v>
      </c>
      <c r="B72" s="92" t="s">
        <v>103</v>
      </c>
      <c r="C72" s="92" t="s">
        <v>121</v>
      </c>
      <c r="D72" s="1"/>
      <c r="E72" s="92" t="s">
        <v>121</v>
      </c>
      <c r="F72" s="92" t="s">
        <v>136</v>
      </c>
      <c r="G72" s="92" t="s">
        <v>103</v>
      </c>
      <c r="H72" s="92" t="s">
        <v>142</v>
      </c>
      <c r="I72" s="92">
        <v>40112</v>
      </c>
    </row>
    <row r="73" spans="1:9">
      <c r="A73" s="92" t="s">
        <v>138</v>
      </c>
      <c r="B73" s="92" t="s">
        <v>103</v>
      </c>
      <c r="C73" s="92" t="s">
        <v>121</v>
      </c>
      <c r="D73" s="1"/>
      <c r="E73" s="92" t="s">
        <v>121</v>
      </c>
      <c r="F73" s="92" t="s">
        <v>138</v>
      </c>
      <c r="G73" s="92" t="s">
        <v>103</v>
      </c>
      <c r="H73" s="92" t="s">
        <v>144</v>
      </c>
      <c r="I73" s="92">
        <v>40201</v>
      </c>
    </row>
    <row r="74" spans="1:9">
      <c r="A74" s="92" t="s">
        <v>512</v>
      </c>
      <c r="B74" s="92" t="s">
        <v>103</v>
      </c>
      <c r="C74" s="92" t="s">
        <v>121</v>
      </c>
      <c r="D74" s="1"/>
      <c r="E74" s="92" t="s">
        <v>121</v>
      </c>
      <c r="F74" s="92" t="s">
        <v>512</v>
      </c>
      <c r="G74" s="92" t="s">
        <v>103</v>
      </c>
      <c r="H74" s="92" t="s">
        <v>146</v>
      </c>
      <c r="I74" s="92">
        <v>40202</v>
      </c>
    </row>
    <row r="75" spans="1:9">
      <c r="A75" s="92" t="s">
        <v>140</v>
      </c>
      <c r="B75" s="92" t="s">
        <v>103</v>
      </c>
      <c r="C75" s="92" t="s">
        <v>121</v>
      </c>
      <c r="D75" s="1"/>
      <c r="E75" s="92" t="s">
        <v>121</v>
      </c>
      <c r="F75" s="92" t="s">
        <v>140</v>
      </c>
      <c r="G75" s="92" t="s">
        <v>103</v>
      </c>
      <c r="H75" s="92" t="s">
        <v>148</v>
      </c>
      <c r="I75" s="92">
        <v>40203</v>
      </c>
    </row>
    <row r="76" spans="1:9">
      <c r="A76" s="92" t="s">
        <v>458</v>
      </c>
      <c r="B76" s="92" t="s">
        <v>103</v>
      </c>
      <c r="C76" s="92" t="s">
        <v>121</v>
      </c>
      <c r="D76" s="1"/>
      <c r="E76" s="92" t="s">
        <v>121</v>
      </c>
      <c r="F76" s="92" t="s">
        <v>458</v>
      </c>
      <c r="G76" s="92" t="s">
        <v>103</v>
      </c>
      <c r="H76" s="92" t="s">
        <v>150</v>
      </c>
      <c r="I76" s="92">
        <v>40301</v>
      </c>
    </row>
    <row r="77" spans="1:9">
      <c r="A77" s="92" t="s">
        <v>459</v>
      </c>
      <c r="B77" s="92" t="s">
        <v>103</v>
      </c>
      <c r="C77" s="92" t="s">
        <v>121</v>
      </c>
      <c r="D77" s="1"/>
      <c r="E77" s="92" t="s">
        <v>121</v>
      </c>
      <c r="F77" s="92" t="s">
        <v>459</v>
      </c>
      <c r="G77" s="92" t="s">
        <v>103</v>
      </c>
      <c r="H77" s="92" t="s">
        <v>152</v>
      </c>
      <c r="I77" s="92">
        <v>40302</v>
      </c>
    </row>
    <row r="78" spans="1:9">
      <c r="A78" s="92" t="s">
        <v>460</v>
      </c>
      <c r="B78" s="92" t="s">
        <v>103</v>
      </c>
      <c r="C78" s="92" t="s">
        <v>121</v>
      </c>
      <c r="D78" s="1"/>
      <c r="E78" s="92" t="s">
        <v>121</v>
      </c>
      <c r="F78" s="92" t="s">
        <v>460</v>
      </c>
      <c r="G78" s="92" t="s">
        <v>103</v>
      </c>
      <c r="H78" s="92" t="s">
        <v>154</v>
      </c>
      <c r="I78" s="92">
        <v>40303</v>
      </c>
    </row>
    <row r="79" spans="1:9">
      <c r="A79" s="92" t="s">
        <v>143</v>
      </c>
      <c r="B79" s="92" t="s">
        <v>103</v>
      </c>
      <c r="C79" s="92" t="s">
        <v>121</v>
      </c>
      <c r="D79" s="1"/>
      <c r="E79" s="92" t="s">
        <v>121</v>
      </c>
      <c r="F79" s="92" t="s">
        <v>143</v>
      </c>
      <c r="G79" s="92" t="s">
        <v>103</v>
      </c>
      <c r="H79" s="92" t="s">
        <v>156</v>
      </c>
      <c r="I79" s="92">
        <v>40401</v>
      </c>
    </row>
    <row r="80" spans="1:9">
      <c r="A80" s="92" t="s">
        <v>145</v>
      </c>
      <c r="B80" s="92" t="s">
        <v>103</v>
      </c>
      <c r="C80" s="92" t="s">
        <v>121</v>
      </c>
      <c r="D80" s="1"/>
      <c r="E80" s="92" t="s">
        <v>121</v>
      </c>
      <c r="F80" s="92" t="s">
        <v>145</v>
      </c>
      <c r="G80" s="92" t="s">
        <v>103</v>
      </c>
      <c r="H80" s="92" t="s">
        <v>158</v>
      </c>
      <c r="I80" s="92">
        <v>40402</v>
      </c>
    </row>
    <row r="81" spans="1:9">
      <c r="A81" s="92" t="s">
        <v>147</v>
      </c>
      <c r="B81" s="92" t="s">
        <v>103</v>
      </c>
      <c r="C81" s="92" t="s">
        <v>121</v>
      </c>
      <c r="D81" s="1"/>
      <c r="E81" s="92" t="s">
        <v>121</v>
      </c>
      <c r="F81" s="92" t="s">
        <v>147</v>
      </c>
      <c r="G81" s="92" t="s">
        <v>103</v>
      </c>
      <c r="H81" s="92" t="s">
        <v>160</v>
      </c>
      <c r="I81" s="92">
        <v>40403</v>
      </c>
    </row>
    <row r="82" spans="1:9">
      <c r="A82" s="92" t="s">
        <v>189</v>
      </c>
      <c r="B82" s="92" t="s">
        <v>103</v>
      </c>
      <c r="C82" s="92" t="s">
        <v>121</v>
      </c>
      <c r="D82" s="1"/>
      <c r="E82" s="92" t="s">
        <v>121</v>
      </c>
      <c r="F82" s="92" t="s">
        <v>189</v>
      </c>
      <c r="G82" s="92" t="s">
        <v>103</v>
      </c>
      <c r="H82" s="92" t="s">
        <v>162</v>
      </c>
      <c r="I82" s="92">
        <v>40404</v>
      </c>
    </row>
    <row r="83" spans="1:9">
      <c r="A83" s="92" t="s">
        <v>191</v>
      </c>
      <c r="B83" s="92" t="s">
        <v>103</v>
      </c>
      <c r="C83" s="92" t="s">
        <v>121</v>
      </c>
      <c r="D83" s="1"/>
      <c r="E83" s="92" t="s">
        <v>121</v>
      </c>
      <c r="F83" s="92" t="s">
        <v>191</v>
      </c>
      <c r="G83" s="92" t="s">
        <v>103</v>
      </c>
      <c r="H83" s="92" t="s">
        <v>164</v>
      </c>
      <c r="I83" s="92">
        <v>40405</v>
      </c>
    </row>
    <row r="84" spans="1:9">
      <c r="A84" s="92" t="s">
        <v>149</v>
      </c>
      <c r="B84" s="92" t="s">
        <v>103</v>
      </c>
      <c r="C84" s="92" t="s">
        <v>121</v>
      </c>
      <c r="D84" s="1"/>
      <c r="E84" s="92" t="s">
        <v>121</v>
      </c>
      <c r="F84" s="92" t="s">
        <v>149</v>
      </c>
      <c r="G84" s="92" t="s">
        <v>103</v>
      </c>
      <c r="H84" s="92" t="s">
        <v>166</v>
      </c>
      <c r="I84" s="92">
        <v>40406</v>
      </c>
    </row>
    <row r="85" spans="1:9">
      <c r="A85" s="92" t="s">
        <v>151</v>
      </c>
      <c r="B85" s="92" t="s">
        <v>103</v>
      </c>
      <c r="C85" s="92" t="s">
        <v>121</v>
      </c>
      <c r="D85" s="1"/>
      <c r="E85" s="92" t="s">
        <v>121</v>
      </c>
      <c r="F85" s="92" t="s">
        <v>151</v>
      </c>
      <c r="G85" s="92" t="s">
        <v>103</v>
      </c>
      <c r="H85" s="92" t="s">
        <v>168</v>
      </c>
      <c r="I85" s="92">
        <v>40407</v>
      </c>
    </row>
    <row r="86" spans="1:9">
      <c r="A86" s="92" t="s">
        <v>153</v>
      </c>
      <c r="B86" s="92" t="s">
        <v>103</v>
      </c>
      <c r="C86" s="92" t="s">
        <v>121</v>
      </c>
      <c r="D86" s="1"/>
      <c r="E86" s="92" t="s">
        <v>121</v>
      </c>
      <c r="F86" s="92" t="s">
        <v>153</v>
      </c>
      <c r="G86" s="92" t="s">
        <v>103</v>
      </c>
      <c r="H86" s="92" t="s">
        <v>170</v>
      </c>
      <c r="I86" s="92">
        <v>40408</v>
      </c>
    </row>
    <row r="87" spans="1:9">
      <c r="A87" s="92" t="s">
        <v>155</v>
      </c>
      <c r="B87" s="92" t="s">
        <v>103</v>
      </c>
      <c r="C87" s="92" t="s">
        <v>121</v>
      </c>
      <c r="D87" s="1"/>
      <c r="E87" s="92" t="s">
        <v>121</v>
      </c>
      <c r="F87" s="92" t="s">
        <v>155</v>
      </c>
      <c r="G87" s="92" t="s">
        <v>103</v>
      </c>
      <c r="H87" s="92" t="s">
        <v>172</v>
      </c>
      <c r="I87" s="92">
        <v>40409</v>
      </c>
    </row>
    <row r="88" spans="1:9">
      <c r="A88" s="92" t="s">
        <v>193</v>
      </c>
      <c r="B88" s="92" t="s">
        <v>103</v>
      </c>
      <c r="C88" s="92" t="s">
        <v>121</v>
      </c>
      <c r="D88" s="1"/>
      <c r="E88" s="92" t="s">
        <v>121</v>
      </c>
      <c r="F88" s="92" t="s">
        <v>193</v>
      </c>
      <c r="G88" s="92" t="s">
        <v>103</v>
      </c>
      <c r="H88" s="92" t="s">
        <v>174</v>
      </c>
      <c r="I88" s="92">
        <v>40410</v>
      </c>
    </row>
    <row r="89" spans="1:9">
      <c r="A89" s="92" t="s">
        <v>195</v>
      </c>
      <c r="B89" s="92" t="s">
        <v>103</v>
      </c>
      <c r="C89" s="92" t="s">
        <v>121</v>
      </c>
      <c r="D89" s="1"/>
      <c r="E89" s="92" t="s">
        <v>121</v>
      </c>
      <c r="F89" s="92" t="s">
        <v>195</v>
      </c>
      <c r="G89" s="92" t="s">
        <v>103</v>
      </c>
      <c r="H89" s="92" t="s">
        <v>176</v>
      </c>
      <c r="I89" s="92">
        <v>40411</v>
      </c>
    </row>
    <row r="90" spans="1:9">
      <c r="A90" s="92" t="s">
        <v>157</v>
      </c>
      <c r="B90" s="92" t="s">
        <v>103</v>
      </c>
      <c r="C90" s="92" t="s">
        <v>121</v>
      </c>
      <c r="D90" s="1"/>
      <c r="E90" s="92" t="s">
        <v>121</v>
      </c>
      <c r="F90" s="92" t="s">
        <v>157</v>
      </c>
      <c r="G90" s="92" t="s">
        <v>103</v>
      </c>
      <c r="H90" s="92" t="s">
        <v>178</v>
      </c>
      <c r="I90" s="92">
        <v>40412</v>
      </c>
    </row>
    <row r="91" spans="1:9">
      <c r="A91" s="92" t="s">
        <v>159</v>
      </c>
      <c r="B91" s="92" t="s">
        <v>103</v>
      </c>
      <c r="C91" s="92" t="s">
        <v>121</v>
      </c>
      <c r="D91" s="1"/>
      <c r="E91" s="92" t="s">
        <v>121</v>
      </c>
      <c r="F91" s="92" t="s">
        <v>159</v>
      </c>
      <c r="G91" s="92" t="s">
        <v>103</v>
      </c>
      <c r="H91" s="92" t="s">
        <v>180</v>
      </c>
      <c r="I91" s="92">
        <v>40413</v>
      </c>
    </row>
    <row r="92" spans="1:9">
      <c r="A92" s="92" t="s">
        <v>161</v>
      </c>
      <c r="B92" s="92" t="s">
        <v>103</v>
      </c>
      <c r="C92" s="92" t="s">
        <v>121</v>
      </c>
      <c r="D92" s="1"/>
      <c r="E92" s="92" t="s">
        <v>121</v>
      </c>
      <c r="F92" s="92" t="s">
        <v>161</v>
      </c>
      <c r="G92" s="92" t="s">
        <v>103</v>
      </c>
      <c r="H92" s="92" t="s">
        <v>182</v>
      </c>
      <c r="I92" s="92">
        <v>40414</v>
      </c>
    </row>
    <row r="93" spans="1:9">
      <c r="A93" s="92" t="s">
        <v>163</v>
      </c>
      <c r="B93" s="92" t="s">
        <v>103</v>
      </c>
      <c r="C93" s="92" t="s">
        <v>121</v>
      </c>
      <c r="D93" s="1"/>
      <c r="E93" s="92" t="s">
        <v>121</v>
      </c>
      <c r="F93" s="92" t="s">
        <v>163</v>
      </c>
      <c r="G93" s="92" t="s">
        <v>103</v>
      </c>
      <c r="H93" s="92" t="s">
        <v>184</v>
      </c>
      <c r="I93" s="92">
        <v>40415</v>
      </c>
    </row>
    <row r="94" spans="1:9">
      <c r="A94" s="92" t="s">
        <v>165</v>
      </c>
      <c r="B94" s="92" t="s">
        <v>103</v>
      </c>
      <c r="C94" s="92" t="s">
        <v>121</v>
      </c>
      <c r="D94" s="1"/>
      <c r="E94" s="92" t="s">
        <v>121</v>
      </c>
      <c r="F94" s="92" t="s">
        <v>165</v>
      </c>
      <c r="G94" s="92" t="s">
        <v>103</v>
      </c>
      <c r="H94" s="92" t="s">
        <v>186</v>
      </c>
      <c r="I94" s="92">
        <v>40416</v>
      </c>
    </row>
    <row r="95" spans="1:9">
      <c r="A95" s="92" t="s">
        <v>167</v>
      </c>
      <c r="B95" s="92" t="s">
        <v>103</v>
      </c>
      <c r="C95" s="92" t="s">
        <v>121</v>
      </c>
      <c r="D95" s="1"/>
      <c r="E95" s="92" t="s">
        <v>121</v>
      </c>
      <c r="F95" s="92" t="s">
        <v>167</v>
      </c>
      <c r="G95" s="92" t="s">
        <v>103</v>
      </c>
      <c r="H95" s="92" t="s">
        <v>188</v>
      </c>
      <c r="I95" s="92">
        <v>40417</v>
      </c>
    </row>
    <row r="96" spans="1:9">
      <c r="A96" s="92" t="s">
        <v>197</v>
      </c>
      <c r="B96" s="92" t="s">
        <v>103</v>
      </c>
      <c r="C96" s="92" t="s">
        <v>121</v>
      </c>
      <c r="D96" s="1"/>
      <c r="E96" s="92" t="s">
        <v>121</v>
      </c>
      <c r="F96" s="92" t="s">
        <v>197</v>
      </c>
      <c r="G96" s="92" t="s">
        <v>103</v>
      </c>
      <c r="H96" s="92" t="s">
        <v>190</v>
      </c>
      <c r="I96" s="92">
        <v>40418</v>
      </c>
    </row>
    <row r="97" spans="1:9">
      <c r="A97" s="92" t="s">
        <v>169</v>
      </c>
      <c r="B97" s="92" t="s">
        <v>103</v>
      </c>
      <c r="C97" s="92" t="s">
        <v>121</v>
      </c>
      <c r="D97" s="1"/>
      <c r="E97" s="92" t="s">
        <v>121</v>
      </c>
      <c r="F97" s="92" t="s">
        <v>169</v>
      </c>
      <c r="G97" s="92" t="s">
        <v>103</v>
      </c>
      <c r="H97" s="92" t="s">
        <v>192</v>
      </c>
      <c r="I97" s="92">
        <v>40419</v>
      </c>
    </row>
    <row r="98" spans="1:9">
      <c r="A98" s="92" t="s">
        <v>199</v>
      </c>
      <c r="B98" s="92" t="s">
        <v>103</v>
      </c>
      <c r="C98" s="92" t="s">
        <v>121</v>
      </c>
      <c r="D98" s="1"/>
      <c r="E98" s="92" t="s">
        <v>121</v>
      </c>
      <c r="F98" s="92" t="s">
        <v>199</v>
      </c>
      <c r="G98" s="92" t="s">
        <v>103</v>
      </c>
      <c r="H98" s="92" t="s">
        <v>194</v>
      </c>
      <c r="I98" s="92">
        <v>40420</v>
      </c>
    </row>
    <row r="99" spans="1:9">
      <c r="A99" s="92" t="s">
        <v>171</v>
      </c>
      <c r="B99" s="92" t="s">
        <v>103</v>
      </c>
      <c r="C99" s="92" t="s">
        <v>121</v>
      </c>
      <c r="D99" s="1"/>
      <c r="E99" s="92" t="s">
        <v>121</v>
      </c>
      <c r="F99" s="92" t="s">
        <v>171</v>
      </c>
      <c r="G99" s="92" t="s">
        <v>103</v>
      </c>
      <c r="H99" s="92" t="s">
        <v>196</v>
      </c>
      <c r="I99" s="92">
        <v>40421</v>
      </c>
    </row>
    <row r="100" spans="1:9">
      <c r="A100" s="92" t="s">
        <v>201</v>
      </c>
      <c r="B100" s="92" t="s">
        <v>103</v>
      </c>
      <c r="C100" s="92" t="s">
        <v>121</v>
      </c>
      <c r="D100" s="1"/>
      <c r="E100" s="92" t="s">
        <v>121</v>
      </c>
      <c r="F100" s="92" t="s">
        <v>201</v>
      </c>
      <c r="G100" s="92" t="s">
        <v>103</v>
      </c>
      <c r="H100" s="92" t="s">
        <v>198</v>
      </c>
      <c r="I100" s="92">
        <v>40422</v>
      </c>
    </row>
    <row r="101" spans="1:9">
      <c r="A101" s="92" t="s">
        <v>173</v>
      </c>
      <c r="B101" s="92" t="s">
        <v>103</v>
      </c>
      <c r="C101" s="92" t="s">
        <v>121</v>
      </c>
      <c r="D101" s="1"/>
      <c r="E101" s="92" t="s">
        <v>121</v>
      </c>
      <c r="F101" s="92" t="s">
        <v>173</v>
      </c>
      <c r="G101" s="92" t="s">
        <v>103</v>
      </c>
      <c r="H101" s="92" t="s">
        <v>200</v>
      </c>
      <c r="I101" s="92">
        <v>40423</v>
      </c>
    </row>
    <row r="102" spans="1:9">
      <c r="A102" s="92" t="s">
        <v>175</v>
      </c>
      <c r="B102" s="92" t="s">
        <v>103</v>
      </c>
      <c r="C102" s="92" t="s">
        <v>121</v>
      </c>
      <c r="D102" s="1"/>
      <c r="E102" s="92" t="s">
        <v>121</v>
      </c>
      <c r="F102" s="92" t="s">
        <v>175</v>
      </c>
      <c r="G102" s="92" t="s">
        <v>103</v>
      </c>
      <c r="H102" s="92" t="s">
        <v>202</v>
      </c>
      <c r="I102" s="92">
        <v>40424</v>
      </c>
    </row>
    <row r="103" spans="1:9">
      <c r="A103" s="92" t="s">
        <v>177</v>
      </c>
      <c r="B103" s="92" t="s">
        <v>103</v>
      </c>
      <c r="C103" s="92" t="s">
        <v>121</v>
      </c>
      <c r="D103" s="1"/>
      <c r="E103" s="92" t="s">
        <v>121</v>
      </c>
      <c r="F103" s="92" t="s">
        <v>177</v>
      </c>
      <c r="G103" s="92" t="s">
        <v>103</v>
      </c>
      <c r="H103" s="92" t="s">
        <v>204</v>
      </c>
      <c r="I103" s="92">
        <v>40425</v>
      </c>
    </row>
    <row r="104" spans="1:9">
      <c r="A104" s="92" t="s">
        <v>179</v>
      </c>
      <c r="B104" s="92" t="s">
        <v>103</v>
      </c>
      <c r="C104" s="92" t="s">
        <v>121</v>
      </c>
      <c r="D104" s="1"/>
      <c r="E104" s="92" t="s">
        <v>121</v>
      </c>
      <c r="F104" s="92" t="s">
        <v>179</v>
      </c>
      <c r="G104" s="92" t="s">
        <v>103</v>
      </c>
      <c r="H104" s="92" t="s">
        <v>206</v>
      </c>
      <c r="I104" s="92">
        <v>40426</v>
      </c>
    </row>
    <row r="105" spans="1:9">
      <c r="A105" s="92" t="s">
        <v>203</v>
      </c>
      <c r="B105" s="92" t="s">
        <v>103</v>
      </c>
      <c r="C105" s="92" t="s">
        <v>121</v>
      </c>
      <c r="D105" s="1"/>
      <c r="E105" s="92" t="s">
        <v>121</v>
      </c>
      <c r="F105" s="92" t="s">
        <v>203</v>
      </c>
      <c r="G105" s="92" t="s">
        <v>103</v>
      </c>
      <c r="H105" s="92" t="s">
        <v>208</v>
      </c>
      <c r="I105" s="92">
        <v>40427</v>
      </c>
    </row>
    <row r="106" spans="1:9">
      <c r="A106" s="92" t="s">
        <v>181</v>
      </c>
      <c r="B106" s="92" t="s">
        <v>103</v>
      </c>
      <c r="C106" s="92" t="s">
        <v>121</v>
      </c>
      <c r="D106" s="1"/>
      <c r="E106" s="92" t="s">
        <v>121</v>
      </c>
      <c r="F106" s="92" t="s">
        <v>181</v>
      </c>
      <c r="G106" s="92" t="s">
        <v>103</v>
      </c>
      <c r="H106" s="92" t="s">
        <v>210</v>
      </c>
      <c r="I106" s="92">
        <v>40428</v>
      </c>
    </row>
    <row r="107" spans="1:9">
      <c r="A107" s="92" t="s">
        <v>183</v>
      </c>
      <c r="B107" s="92" t="s">
        <v>103</v>
      </c>
      <c r="C107" s="92" t="s">
        <v>121</v>
      </c>
      <c r="D107" s="1"/>
      <c r="E107" s="92" t="s">
        <v>121</v>
      </c>
      <c r="F107" s="92" t="s">
        <v>183</v>
      </c>
      <c r="G107" s="92" t="s">
        <v>103</v>
      </c>
      <c r="H107" s="92" t="s">
        <v>212</v>
      </c>
      <c r="I107" s="92">
        <v>40429</v>
      </c>
    </row>
    <row r="108" spans="1:9">
      <c r="A108" s="92" t="s">
        <v>185</v>
      </c>
      <c r="B108" s="92" t="s">
        <v>103</v>
      </c>
      <c r="C108" s="92" t="s">
        <v>121</v>
      </c>
      <c r="D108" s="1"/>
      <c r="E108" s="92" t="s">
        <v>121</v>
      </c>
      <c r="F108" s="92" t="s">
        <v>185</v>
      </c>
      <c r="G108" s="92" t="s">
        <v>103</v>
      </c>
      <c r="H108" s="92" t="s">
        <v>214</v>
      </c>
      <c r="I108" s="92">
        <v>40430</v>
      </c>
    </row>
    <row r="109" spans="1:9">
      <c r="A109" s="92" t="s">
        <v>205</v>
      </c>
      <c r="B109" s="92" t="s">
        <v>103</v>
      </c>
      <c r="C109" s="92" t="s">
        <v>121</v>
      </c>
      <c r="D109" s="1"/>
      <c r="E109" s="92" t="s">
        <v>121</v>
      </c>
      <c r="F109" s="92" t="s">
        <v>205</v>
      </c>
      <c r="G109" s="92" t="s">
        <v>103</v>
      </c>
      <c r="H109" s="92" t="s">
        <v>216</v>
      </c>
      <c r="I109" s="92">
        <v>40431</v>
      </c>
    </row>
    <row r="110" spans="1:9">
      <c r="A110" s="92" t="s">
        <v>187</v>
      </c>
      <c r="B110" s="92" t="s">
        <v>103</v>
      </c>
      <c r="C110" s="92" t="s">
        <v>121</v>
      </c>
      <c r="D110" s="1"/>
      <c r="E110" s="92" t="s">
        <v>121</v>
      </c>
      <c r="F110" s="92" t="s">
        <v>187</v>
      </c>
      <c r="G110" s="92" t="s">
        <v>103</v>
      </c>
      <c r="H110" s="92" t="s">
        <v>220</v>
      </c>
      <c r="I110" s="92">
        <v>40432</v>
      </c>
    </row>
    <row r="111" spans="1:9">
      <c r="A111" s="92" t="s">
        <v>207</v>
      </c>
      <c r="B111" s="92" t="s">
        <v>103</v>
      </c>
      <c r="C111" s="92" t="s">
        <v>121</v>
      </c>
      <c r="D111" s="1"/>
      <c r="E111" s="92" t="s">
        <v>121</v>
      </c>
      <c r="F111" s="92" t="s">
        <v>207</v>
      </c>
      <c r="G111" s="92" t="s">
        <v>103</v>
      </c>
      <c r="H111" s="92" t="s">
        <v>222</v>
      </c>
      <c r="I111" s="92">
        <v>40433</v>
      </c>
    </row>
    <row r="112" spans="1:9">
      <c r="A112" s="92" t="s">
        <v>209</v>
      </c>
      <c r="B112" s="92" t="s">
        <v>103</v>
      </c>
      <c r="C112" s="92" t="s">
        <v>121</v>
      </c>
      <c r="D112" s="1"/>
      <c r="E112" s="92" t="s">
        <v>121</v>
      </c>
      <c r="F112" s="92" t="s">
        <v>209</v>
      </c>
      <c r="G112" s="92" t="s">
        <v>103</v>
      </c>
      <c r="H112" s="92" t="s">
        <v>224</v>
      </c>
      <c r="I112" s="92">
        <v>40434</v>
      </c>
    </row>
    <row r="113" spans="1:9">
      <c r="A113" s="92" t="s">
        <v>458</v>
      </c>
      <c r="B113" s="92" t="s">
        <v>103</v>
      </c>
      <c r="C113" s="92" t="s">
        <v>215</v>
      </c>
      <c r="D113" s="1"/>
      <c r="E113" s="92" t="s">
        <v>215</v>
      </c>
      <c r="F113" s="3" t="s">
        <v>458</v>
      </c>
      <c r="G113" s="92" t="s">
        <v>103</v>
      </c>
      <c r="H113" s="92" t="s">
        <v>226</v>
      </c>
      <c r="I113" s="92">
        <v>50301</v>
      </c>
    </row>
    <row r="114" spans="1:9">
      <c r="A114" s="92" t="s">
        <v>461</v>
      </c>
      <c r="B114" s="92" t="s">
        <v>103</v>
      </c>
      <c r="C114" s="92" t="s">
        <v>215</v>
      </c>
      <c r="D114" s="1"/>
      <c r="E114" s="92" t="s">
        <v>215</v>
      </c>
      <c r="F114" s="92" t="s">
        <v>461</v>
      </c>
      <c r="G114" s="92" t="s">
        <v>103</v>
      </c>
      <c r="H114" s="92" t="s">
        <v>228</v>
      </c>
      <c r="I114" s="92">
        <v>50302</v>
      </c>
    </row>
    <row r="115" spans="1:9">
      <c r="A115" s="92" t="s">
        <v>462</v>
      </c>
      <c r="B115" s="92" t="s">
        <v>103</v>
      </c>
      <c r="C115" s="92" t="s">
        <v>215</v>
      </c>
      <c r="D115" s="1"/>
      <c r="E115" s="92" t="s">
        <v>215</v>
      </c>
      <c r="F115" s="92" t="s">
        <v>462</v>
      </c>
      <c r="G115" s="92" t="s">
        <v>103</v>
      </c>
      <c r="H115" s="92" t="s">
        <v>230</v>
      </c>
      <c r="I115" s="92">
        <v>50303</v>
      </c>
    </row>
    <row r="116" spans="1:9">
      <c r="A116" s="92" t="s">
        <v>217</v>
      </c>
      <c r="B116" s="92" t="s">
        <v>218</v>
      </c>
      <c r="C116" s="92" t="s">
        <v>219</v>
      </c>
      <c r="D116" s="1"/>
      <c r="E116" s="92" t="s">
        <v>219</v>
      </c>
      <c r="F116" s="92" t="s">
        <v>217</v>
      </c>
      <c r="G116" s="92" t="s">
        <v>218</v>
      </c>
      <c r="H116" s="92" t="s">
        <v>232</v>
      </c>
      <c r="I116" s="92">
        <v>10801</v>
      </c>
    </row>
    <row r="117" spans="1:9">
      <c r="A117" s="92" t="s">
        <v>221</v>
      </c>
      <c r="B117" s="92" t="s">
        <v>218</v>
      </c>
      <c r="C117" s="92" t="s">
        <v>219</v>
      </c>
      <c r="D117" s="1"/>
      <c r="E117" s="92" t="s">
        <v>219</v>
      </c>
      <c r="F117" s="92" t="s">
        <v>221</v>
      </c>
      <c r="G117" s="92" t="s">
        <v>218</v>
      </c>
      <c r="H117" s="92" t="s">
        <v>236</v>
      </c>
      <c r="I117" s="92">
        <v>10802</v>
      </c>
    </row>
    <row r="118" spans="1:9">
      <c r="A118" s="92" t="s">
        <v>223</v>
      </c>
      <c r="B118" s="92" t="s">
        <v>218</v>
      </c>
      <c r="C118" s="92" t="s">
        <v>219</v>
      </c>
      <c r="D118" s="1"/>
      <c r="E118" s="92" t="s">
        <v>219</v>
      </c>
      <c r="F118" s="92" t="s">
        <v>223</v>
      </c>
      <c r="G118" s="92" t="s">
        <v>218</v>
      </c>
      <c r="H118" s="92" t="s">
        <v>238</v>
      </c>
      <c r="I118" s="92">
        <v>10803</v>
      </c>
    </row>
    <row r="119" spans="1:9">
      <c r="A119" s="92" t="s">
        <v>225</v>
      </c>
      <c r="B119" s="92" t="s">
        <v>218</v>
      </c>
      <c r="C119" s="92" t="s">
        <v>219</v>
      </c>
      <c r="D119" s="1"/>
      <c r="E119" s="92" t="s">
        <v>219</v>
      </c>
      <c r="F119" s="92" t="s">
        <v>225</v>
      </c>
      <c r="G119" s="92" t="s">
        <v>218</v>
      </c>
      <c r="H119" s="92" t="s">
        <v>240</v>
      </c>
      <c r="I119" s="92">
        <v>10804</v>
      </c>
    </row>
    <row r="120" spans="1:9">
      <c r="A120" s="92" t="s">
        <v>227</v>
      </c>
      <c r="B120" s="92" t="s">
        <v>218</v>
      </c>
      <c r="C120" s="92" t="s">
        <v>219</v>
      </c>
      <c r="D120" s="1"/>
      <c r="E120" s="92" t="s">
        <v>219</v>
      </c>
      <c r="F120" s="92" t="s">
        <v>227</v>
      </c>
      <c r="G120" s="92" t="s">
        <v>218</v>
      </c>
      <c r="H120" s="92" t="s">
        <v>242</v>
      </c>
      <c r="I120" s="92">
        <v>10805</v>
      </c>
    </row>
    <row r="121" spans="1:9">
      <c r="A121" s="92" t="s">
        <v>229</v>
      </c>
      <c r="B121" s="92" t="s">
        <v>218</v>
      </c>
      <c r="C121" s="92" t="s">
        <v>219</v>
      </c>
      <c r="D121" s="1"/>
      <c r="E121" s="92" t="s">
        <v>219</v>
      </c>
      <c r="F121" s="92" t="s">
        <v>229</v>
      </c>
      <c r="G121" s="92" t="s">
        <v>218</v>
      </c>
      <c r="H121" s="92" t="s">
        <v>244</v>
      </c>
      <c r="I121" s="92">
        <v>10806</v>
      </c>
    </row>
    <row r="122" spans="1:9">
      <c r="A122" s="92" t="s">
        <v>231</v>
      </c>
      <c r="B122" s="92" t="s">
        <v>218</v>
      </c>
      <c r="C122" s="92" t="s">
        <v>219</v>
      </c>
      <c r="D122" s="1"/>
      <c r="E122" s="92" t="s">
        <v>219</v>
      </c>
      <c r="F122" s="92" t="s">
        <v>231</v>
      </c>
      <c r="G122" s="92" t="s">
        <v>218</v>
      </c>
      <c r="H122" s="92" t="s">
        <v>246</v>
      </c>
      <c r="I122" s="92">
        <v>10807</v>
      </c>
    </row>
    <row r="123" spans="1:9">
      <c r="A123" s="92" t="s">
        <v>463</v>
      </c>
      <c r="B123" s="92" t="s">
        <v>218</v>
      </c>
      <c r="C123" s="92" t="s">
        <v>219</v>
      </c>
      <c r="D123" s="1"/>
      <c r="E123" s="92" t="s">
        <v>219</v>
      </c>
      <c r="F123" s="92" t="s">
        <v>463</v>
      </c>
      <c r="G123" s="92" t="s">
        <v>218</v>
      </c>
      <c r="H123" s="92" t="s">
        <v>248</v>
      </c>
      <c r="I123" s="92">
        <v>10808</v>
      </c>
    </row>
    <row r="124" spans="1:9">
      <c r="A124" s="92" t="s">
        <v>233</v>
      </c>
      <c r="B124" s="92" t="s">
        <v>234</v>
      </c>
      <c r="C124" s="92" t="s">
        <v>235</v>
      </c>
      <c r="D124" s="1"/>
      <c r="E124" s="92" t="s">
        <v>235</v>
      </c>
      <c r="F124" s="92" t="s">
        <v>233</v>
      </c>
      <c r="G124" s="92" t="s">
        <v>234</v>
      </c>
      <c r="H124" s="92" t="s">
        <v>251</v>
      </c>
      <c r="I124" s="92">
        <v>10901</v>
      </c>
    </row>
    <row r="125" spans="1:9">
      <c r="A125" s="92" t="s">
        <v>237</v>
      </c>
      <c r="B125" s="92" t="s">
        <v>234</v>
      </c>
      <c r="C125" s="92" t="s">
        <v>235</v>
      </c>
      <c r="D125" s="1"/>
      <c r="E125" s="92" t="s">
        <v>235</v>
      </c>
      <c r="F125" s="92" t="s">
        <v>237</v>
      </c>
      <c r="G125" s="92" t="s">
        <v>234</v>
      </c>
      <c r="H125" s="92" t="s">
        <v>253</v>
      </c>
      <c r="I125" s="92">
        <v>10902</v>
      </c>
    </row>
    <row r="126" spans="1:9">
      <c r="A126" s="92" t="s">
        <v>239</v>
      </c>
      <c r="B126" s="92" t="s">
        <v>234</v>
      </c>
      <c r="C126" s="92" t="s">
        <v>235</v>
      </c>
      <c r="D126" s="1"/>
      <c r="E126" s="92" t="s">
        <v>235</v>
      </c>
      <c r="F126" s="92" t="s">
        <v>239</v>
      </c>
      <c r="G126" s="92" t="s">
        <v>234</v>
      </c>
      <c r="H126" s="92" t="s">
        <v>255</v>
      </c>
      <c r="I126" s="92">
        <v>10903</v>
      </c>
    </row>
    <row r="127" spans="1:9">
      <c r="A127" s="92" t="s">
        <v>241</v>
      </c>
      <c r="B127" s="92" t="s">
        <v>234</v>
      </c>
      <c r="C127" s="92" t="s">
        <v>235</v>
      </c>
      <c r="D127" s="1"/>
      <c r="E127" s="92" t="s">
        <v>235</v>
      </c>
      <c r="F127" s="92" t="s">
        <v>241</v>
      </c>
      <c r="G127" s="92" t="s">
        <v>234</v>
      </c>
      <c r="H127" s="92" t="s">
        <v>256</v>
      </c>
      <c r="I127" s="92">
        <v>10904</v>
      </c>
    </row>
    <row r="128" spans="1:9">
      <c r="A128" s="92" t="s">
        <v>243</v>
      </c>
      <c r="B128" s="92" t="s">
        <v>234</v>
      </c>
      <c r="C128" s="92" t="s">
        <v>235</v>
      </c>
      <c r="D128" s="1"/>
      <c r="E128" s="92" t="s">
        <v>235</v>
      </c>
      <c r="F128" s="92" t="s">
        <v>243</v>
      </c>
      <c r="G128" s="92" t="s">
        <v>234</v>
      </c>
      <c r="H128" s="92" t="s">
        <v>257</v>
      </c>
      <c r="I128" s="92">
        <v>10905</v>
      </c>
    </row>
    <row r="129" spans="1:9">
      <c r="A129" s="92" t="s">
        <v>245</v>
      </c>
      <c r="B129" s="92" t="s">
        <v>234</v>
      </c>
      <c r="C129" s="92" t="s">
        <v>235</v>
      </c>
      <c r="D129" s="1"/>
      <c r="E129" s="92" t="s">
        <v>235</v>
      </c>
      <c r="F129" s="92" t="s">
        <v>245</v>
      </c>
      <c r="G129" s="92" t="s">
        <v>234</v>
      </c>
      <c r="H129" s="92" t="s">
        <v>259</v>
      </c>
      <c r="I129" s="92">
        <v>10906</v>
      </c>
    </row>
    <row r="130" spans="1:9">
      <c r="A130" s="92" t="s">
        <v>247</v>
      </c>
      <c r="B130" s="92" t="s">
        <v>234</v>
      </c>
      <c r="C130" s="92" t="s">
        <v>235</v>
      </c>
      <c r="D130" s="1"/>
      <c r="E130" s="92" t="s">
        <v>235</v>
      </c>
      <c r="F130" s="92" t="s">
        <v>247</v>
      </c>
      <c r="G130" s="92" t="s">
        <v>234</v>
      </c>
      <c r="H130" s="92" t="s">
        <v>261</v>
      </c>
      <c r="I130" s="92">
        <v>10907</v>
      </c>
    </row>
    <row r="131" spans="1:9">
      <c r="A131" s="92" t="s">
        <v>249</v>
      </c>
      <c r="B131" s="92" t="s">
        <v>234</v>
      </c>
      <c r="C131" s="92" t="s">
        <v>250</v>
      </c>
      <c r="D131" s="1"/>
      <c r="E131" s="92" t="s">
        <v>250</v>
      </c>
      <c r="F131" s="92" t="s">
        <v>249</v>
      </c>
      <c r="G131" s="92" t="s">
        <v>234</v>
      </c>
      <c r="H131" s="92" t="s">
        <v>263</v>
      </c>
      <c r="I131" s="92">
        <v>20401</v>
      </c>
    </row>
    <row r="132" spans="1:9">
      <c r="A132" s="92" t="s">
        <v>252</v>
      </c>
      <c r="B132" s="92" t="s">
        <v>234</v>
      </c>
      <c r="C132" s="92" t="s">
        <v>250</v>
      </c>
      <c r="D132" s="1"/>
      <c r="E132" s="92" t="s">
        <v>250</v>
      </c>
      <c r="F132" s="92" t="s">
        <v>252</v>
      </c>
      <c r="G132" s="92" t="s">
        <v>234</v>
      </c>
      <c r="H132" s="92" t="s">
        <v>265</v>
      </c>
      <c r="I132" s="92">
        <v>20402</v>
      </c>
    </row>
    <row r="133" spans="1:9">
      <c r="A133" s="92" t="s">
        <v>254</v>
      </c>
      <c r="B133" s="92" t="s">
        <v>234</v>
      </c>
      <c r="C133" s="92" t="s">
        <v>250</v>
      </c>
      <c r="D133" s="1"/>
      <c r="E133" s="92" t="s">
        <v>250</v>
      </c>
      <c r="F133" s="92" t="s">
        <v>254</v>
      </c>
      <c r="G133" s="92" t="s">
        <v>234</v>
      </c>
      <c r="H133" s="92" t="s">
        <v>267</v>
      </c>
      <c r="I133" s="92">
        <v>20403</v>
      </c>
    </row>
    <row r="134" spans="1:9">
      <c r="A134" s="92" t="s">
        <v>464</v>
      </c>
      <c r="B134" s="92" t="s">
        <v>234</v>
      </c>
      <c r="C134" s="92" t="s">
        <v>250</v>
      </c>
      <c r="D134" s="1"/>
      <c r="E134" s="92" t="s">
        <v>250</v>
      </c>
      <c r="F134" s="92" t="s">
        <v>464</v>
      </c>
      <c r="G134" s="92" t="s">
        <v>234</v>
      </c>
      <c r="H134" s="92" t="s">
        <v>268</v>
      </c>
      <c r="I134" s="92">
        <v>20405</v>
      </c>
    </row>
    <row r="135" spans="1:9">
      <c r="A135" s="92" t="s">
        <v>465</v>
      </c>
      <c r="B135" s="92" t="s">
        <v>234</v>
      </c>
      <c r="C135" s="92" t="s">
        <v>250</v>
      </c>
      <c r="D135" s="1"/>
      <c r="E135" s="92" t="s">
        <v>250</v>
      </c>
      <c r="F135" s="92" t="s">
        <v>465</v>
      </c>
      <c r="G135" s="92" t="s">
        <v>234</v>
      </c>
      <c r="H135" s="92" t="s">
        <v>270</v>
      </c>
      <c r="I135" s="92">
        <v>20406</v>
      </c>
    </row>
    <row r="136" spans="1:9">
      <c r="A136" s="92" t="s">
        <v>258</v>
      </c>
      <c r="B136" s="92" t="s">
        <v>234</v>
      </c>
      <c r="C136" s="92" t="s">
        <v>250</v>
      </c>
      <c r="D136" s="1"/>
      <c r="E136" s="92" t="s">
        <v>250</v>
      </c>
      <c r="F136" s="92" t="s">
        <v>258</v>
      </c>
      <c r="G136" s="92" t="s">
        <v>234</v>
      </c>
      <c r="H136" s="92" t="s">
        <v>272</v>
      </c>
      <c r="I136" s="92">
        <v>20407</v>
      </c>
    </row>
    <row r="137" spans="1:9">
      <c r="A137" s="92" t="s">
        <v>466</v>
      </c>
      <c r="B137" s="92" t="s">
        <v>234</v>
      </c>
      <c r="C137" s="92" t="s">
        <v>250</v>
      </c>
      <c r="D137" s="1"/>
      <c r="E137" s="92" t="s">
        <v>250</v>
      </c>
      <c r="F137" s="92" t="s">
        <v>466</v>
      </c>
      <c r="G137" s="92" t="s">
        <v>234</v>
      </c>
      <c r="H137" s="92" t="s">
        <v>274</v>
      </c>
      <c r="I137" s="92">
        <v>20408</v>
      </c>
    </row>
    <row r="138" spans="1:9">
      <c r="A138" s="92" t="s">
        <v>467</v>
      </c>
      <c r="B138" s="92" t="s">
        <v>234</v>
      </c>
      <c r="C138" s="92" t="s">
        <v>260</v>
      </c>
      <c r="D138" s="1"/>
      <c r="E138" s="92" t="s">
        <v>260</v>
      </c>
      <c r="F138" s="92" t="s">
        <v>467</v>
      </c>
      <c r="G138" s="92" t="s">
        <v>234</v>
      </c>
      <c r="H138" s="92" t="s">
        <v>276</v>
      </c>
      <c r="I138" s="92">
        <v>50201</v>
      </c>
    </row>
    <row r="139" spans="1:9">
      <c r="A139" s="92" t="s">
        <v>262</v>
      </c>
      <c r="B139" s="92" t="s">
        <v>234</v>
      </c>
      <c r="C139" s="92" t="s">
        <v>260</v>
      </c>
      <c r="D139" s="1"/>
      <c r="E139" s="92" t="s">
        <v>260</v>
      </c>
      <c r="F139" s="92" t="s">
        <v>262</v>
      </c>
      <c r="G139" s="92" t="s">
        <v>234</v>
      </c>
      <c r="H139" s="92" t="s">
        <v>278</v>
      </c>
      <c r="I139" s="92">
        <v>50202</v>
      </c>
    </row>
    <row r="140" spans="1:9">
      <c r="A140" s="92" t="s">
        <v>264</v>
      </c>
      <c r="B140" s="92" t="s">
        <v>234</v>
      </c>
      <c r="C140" s="92" t="s">
        <v>260</v>
      </c>
      <c r="D140" s="1"/>
      <c r="E140" s="92" t="s">
        <v>260</v>
      </c>
      <c r="F140" s="92" t="s">
        <v>264</v>
      </c>
      <c r="G140" s="92" t="s">
        <v>234</v>
      </c>
      <c r="H140" s="92" t="s">
        <v>281</v>
      </c>
      <c r="I140" s="92">
        <v>50203</v>
      </c>
    </row>
    <row r="141" spans="1:9">
      <c r="A141" s="92" t="s">
        <v>266</v>
      </c>
      <c r="B141" s="92" t="s">
        <v>234</v>
      </c>
      <c r="C141" s="92" t="s">
        <v>260</v>
      </c>
      <c r="D141" s="1"/>
      <c r="E141" s="92" t="s">
        <v>260</v>
      </c>
      <c r="F141" s="92" t="s">
        <v>266</v>
      </c>
      <c r="G141" s="92" t="s">
        <v>234</v>
      </c>
      <c r="H141" s="92" t="s">
        <v>283</v>
      </c>
      <c r="I141" s="92">
        <v>50204</v>
      </c>
    </row>
    <row r="142" spans="1:9">
      <c r="A142" s="92" t="s">
        <v>468</v>
      </c>
      <c r="B142" s="92" t="s">
        <v>234</v>
      </c>
      <c r="C142" s="92" t="s">
        <v>260</v>
      </c>
      <c r="D142" s="1"/>
      <c r="E142" s="92" t="s">
        <v>260</v>
      </c>
      <c r="F142" s="92" t="s">
        <v>468</v>
      </c>
      <c r="G142" s="92" t="s">
        <v>234</v>
      </c>
      <c r="H142" s="92" t="s">
        <v>285</v>
      </c>
      <c r="I142" s="92">
        <v>50205</v>
      </c>
    </row>
    <row r="143" spans="1:9">
      <c r="A143" s="92" t="s">
        <v>269</v>
      </c>
      <c r="B143" s="92" t="s">
        <v>234</v>
      </c>
      <c r="C143" s="92" t="s">
        <v>260</v>
      </c>
      <c r="D143" s="1"/>
      <c r="E143" s="92" t="s">
        <v>260</v>
      </c>
      <c r="F143" s="92" t="s">
        <v>269</v>
      </c>
      <c r="G143" s="92" t="s">
        <v>234</v>
      </c>
      <c r="H143" s="92" t="s">
        <v>287</v>
      </c>
      <c r="I143" s="92">
        <v>50206</v>
      </c>
    </row>
    <row r="144" spans="1:9">
      <c r="A144" s="92" t="s">
        <v>271</v>
      </c>
      <c r="B144" s="92" t="s">
        <v>234</v>
      </c>
      <c r="C144" s="92" t="s">
        <v>260</v>
      </c>
      <c r="D144" s="1"/>
      <c r="E144" s="92" t="s">
        <v>260</v>
      </c>
      <c r="F144" s="92" t="s">
        <v>271</v>
      </c>
      <c r="G144" s="92" t="s">
        <v>234</v>
      </c>
      <c r="H144" s="92" t="s">
        <v>289</v>
      </c>
      <c r="I144" s="92">
        <v>50207</v>
      </c>
    </row>
    <row r="145" spans="1:9">
      <c r="A145" s="92" t="s">
        <v>273</v>
      </c>
      <c r="B145" s="92" t="s">
        <v>234</v>
      </c>
      <c r="C145" s="92" t="s">
        <v>260</v>
      </c>
      <c r="D145" s="1"/>
      <c r="E145" s="92" t="s">
        <v>260</v>
      </c>
      <c r="F145" s="92" t="s">
        <v>273</v>
      </c>
      <c r="G145" s="92" t="s">
        <v>234</v>
      </c>
      <c r="H145" s="92" t="s">
        <v>291</v>
      </c>
      <c r="I145" s="92">
        <v>50208</v>
      </c>
    </row>
    <row r="146" spans="1:9">
      <c r="A146" s="92" t="s">
        <v>275</v>
      </c>
      <c r="B146" s="92" t="s">
        <v>234</v>
      </c>
      <c r="C146" s="92" t="s">
        <v>260</v>
      </c>
      <c r="D146" s="1"/>
      <c r="E146" s="92" t="s">
        <v>260</v>
      </c>
      <c r="F146" s="92" t="s">
        <v>275</v>
      </c>
      <c r="G146" s="92" t="s">
        <v>234</v>
      </c>
      <c r="H146" s="92" t="s">
        <v>293</v>
      </c>
      <c r="I146" s="92">
        <v>50209</v>
      </c>
    </row>
    <row r="147" spans="1:9">
      <c r="A147" s="92" t="s">
        <v>277</v>
      </c>
      <c r="B147" s="92" t="s">
        <v>234</v>
      </c>
      <c r="C147" s="92" t="s">
        <v>260</v>
      </c>
      <c r="D147" s="1"/>
      <c r="E147" s="92" t="s">
        <v>260</v>
      </c>
      <c r="F147" s="92" t="s">
        <v>277</v>
      </c>
      <c r="G147" s="92" t="s">
        <v>234</v>
      </c>
      <c r="H147" s="92" t="s">
        <v>296</v>
      </c>
      <c r="I147" s="92">
        <v>50210</v>
      </c>
    </row>
    <row r="148" spans="1:9">
      <c r="A148" s="92" t="s">
        <v>469</v>
      </c>
      <c r="B148" s="92" t="s">
        <v>279</v>
      </c>
      <c r="C148" s="92" t="s">
        <v>280</v>
      </c>
      <c r="D148" s="1"/>
      <c r="E148" s="92" t="s">
        <v>280</v>
      </c>
      <c r="F148" s="92" t="s">
        <v>469</v>
      </c>
      <c r="G148" s="92" t="s">
        <v>279</v>
      </c>
      <c r="H148" s="92" t="s">
        <v>298</v>
      </c>
      <c r="I148" s="92">
        <v>11001</v>
      </c>
    </row>
    <row r="149" spans="1:9">
      <c r="A149" s="92" t="s">
        <v>282</v>
      </c>
      <c r="B149" s="92" t="s">
        <v>279</v>
      </c>
      <c r="C149" s="92" t="s">
        <v>280</v>
      </c>
      <c r="D149" s="1"/>
      <c r="E149" s="92" t="s">
        <v>280</v>
      </c>
      <c r="F149" s="92" t="s">
        <v>282</v>
      </c>
      <c r="G149" s="92" t="s">
        <v>279</v>
      </c>
      <c r="H149" s="92" t="s">
        <v>300</v>
      </c>
      <c r="I149" s="92">
        <v>11001</v>
      </c>
    </row>
    <row r="150" spans="1:9">
      <c r="A150" s="92" t="s">
        <v>284</v>
      </c>
      <c r="B150" s="92" t="s">
        <v>279</v>
      </c>
      <c r="C150" s="92" t="s">
        <v>280</v>
      </c>
      <c r="D150" s="1"/>
      <c r="E150" s="92" t="s">
        <v>280</v>
      </c>
      <c r="F150" s="92" t="s">
        <v>284</v>
      </c>
      <c r="G150" s="92" t="s">
        <v>279</v>
      </c>
      <c r="H150" s="92" t="s">
        <v>301</v>
      </c>
      <c r="I150" s="92">
        <v>11001</v>
      </c>
    </row>
    <row r="151" spans="1:9">
      <c r="A151" s="92" t="s">
        <v>286</v>
      </c>
      <c r="B151" s="92" t="s">
        <v>279</v>
      </c>
      <c r="C151" s="92" t="s">
        <v>280</v>
      </c>
      <c r="D151" s="1"/>
      <c r="E151" s="92" t="s">
        <v>280</v>
      </c>
      <c r="F151" s="92" t="s">
        <v>286</v>
      </c>
      <c r="G151" s="92" t="s">
        <v>279</v>
      </c>
      <c r="H151" s="92" t="s">
        <v>302</v>
      </c>
      <c r="I151" s="92">
        <v>11001</v>
      </c>
    </row>
    <row r="152" spans="1:9">
      <c r="A152" s="92" t="s">
        <v>288</v>
      </c>
      <c r="B152" s="92" t="s">
        <v>279</v>
      </c>
      <c r="C152" s="92" t="s">
        <v>280</v>
      </c>
      <c r="D152" s="1"/>
      <c r="E152" s="92" t="s">
        <v>280</v>
      </c>
      <c r="F152" s="92" t="s">
        <v>288</v>
      </c>
      <c r="G152" s="92" t="s">
        <v>279</v>
      </c>
      <c r="H152" s="92" t="s">
        <v>304</v>
      </c>
      <c r="I152" s="92">
        <v>11001</v>
      </c>
    </row>
    <row r="153" spans="1:9">
      <c r="A153" s="92" t="s">
        <v>470</v>
      </c>
      <c r="B153" s="92" t="s">
        <v>279</v>
      </c>
      <c r="C153" s="92" t="s">
        <v>280</v>
      </c>
      <c r="D153" s="1"/>
      <c r="E153" s="92" t="s">
        <v>280</v>
      </c>
      <c r="F153" s="92" t="s">
        <v>470</v>
      </c>
      <c r="G153" s="92" t="s">
        <v>279</v>
      </c>
      <c r="H153" s="92" t="s">
        <v>308</v>
      </c>
      <c r="I153" s="92">
        <v>11001</v>
      </c>
    </row>
    <row r="154" spans="1:9">
      <c r="A154" s="92" t="s">
        <v>290</v>
      </c>
      <c r="B154" s="92" t="s">
        <v>279</v>
      </c>
      <c r="C154" s="92" t="s">
        <v>280</v>
      </c>
      <c r="D154" s="1"/>
      <c r="E154" s="92" t="s">
        <v>280</v>
      </c>
      <c r="F154" s="92" t="s">
        <v>290</v>
      </c>
      <c r="G154" s="92" t="s">
        <v>279</v>
      </c>
      <c r="H154" s="92" t="s">
        <v>310</v>
      </c>
      <c r="I154" s="92">
        <v>11001</v>
      </c>
    </row>
    <row r="155" spans="1:9">
      <c r="A155" s="92" t="s">
        <v>292</v>
      </c>
      <c r="B155" s="92" t="s">
        <v>279</v>
      </c>
      <c r="C155" s="92" t="s">
        <v>280</v>
      </c>
      <c r="D155" s="1"/>
      <c r="E155" s="92" t="s">
        <v>280</v>
      </c>
      <c r="F155" s="92" t="s">
        <v>292</v>
      </c>
      <c r="G155" s="92" t="s">
        <v>279</v>
      </c>
      <c r="H155" s="92" t="s">
        <v>312</v>
      </c>
      <c r="I155" s="92">
        <v>11001</v>
      </c>
    </row>
    <row r="156" spans="1:9">
      <c r="A156" s="92" t="s">
        <v>294</v>
      </c>
      <c r="B156" s="92" t="s">
        <v>279</v>
      </c>
      <c r="C156" s="92" t="s">
        <v>295</v>
      </c>
      <c r="D156" s="1"/>
      <c r="E156" s="92" t="s">
        <v>295</v>
      </c>
      <c r="F156" s="92" t="s">
        <v>294</v>
      </c>
      <c r="G156" s="92" t="s">
        <v>279</v>
      </c>
      <c r="H156" s="92" t="s">
        <v>315</v>
      </c>
      <c r="I156" s="92">
        <v>11001</v>
      </c>
    </row>
    <row r="157" spans="1:9">
      <c r="A157" s="92" t="s">
        <v>297</v>
      </c>
      <c r="B157" s="92" t="s">
        <v>279</v>
      </c>
      <c r="C157" s="92" t="s">
        <v>295</v>
      </c>
      <c r="D157" s="1"/>
      <c r="E157" s="92" t="s">
        <v>295</v>
      </c>
      <c r="F157" s="92" t="s">
        <v>297</v>
      </c>
      <c r="G157" s="92" t="s">
        <v>279</v>
      </c>
      <c r="H157" s="92" t="s">
        <v>317</v>
      </c>
      <c r="I157" s="92">
        <v>11001</v>
      </c>
    </row>
    <row r="158" spans="1:9">
      <c r="A158" s="92" t="s">
        <v>513</v>
      </c>
      <c r="B158" s="92" t="s">
        <v>279</v>
      </c>
      <c r="C158" s="92" t="s">
        <v>299</v>
      </c>
      <c r="D158" s="1"/>
      <c r="E158" s="92" t="s">
        <v>299</v>
      </c>
      <c r="F158" s="92" t="s">
        <v>513</v>
      </c>
      <c r="G158" s="92" t="s">
        <v>279</v>
      </c>
      <c r="H158" s="92" t="s">
        <v>319</v>
      </c>
      <c r="I158" s="92">
        <v>50401</v>
      </c>
    </row>
    <row r="159" spans="1:9">
      <c r="A159" s="92" t="s">
        <v>514</v>
      </c>
      <c r="B159" s="92" t="s">
        <v>279</v>
      </c>
      <c r="C159" s="92" t="s">
        <v>299</v>
      </c>
      <c r="D159" s="1"/>
      <c r="E159" s="92" t="s">
        <v>299</v>
      </c>
      <c r="F159" s="92" t="s">
        <v>514</v>
      </c>
      <c r="G159" s="92" t="s">
        <v>279</v>
      </c>
      <c r="H159" s="92" t="s">
        <v>321</v>
      </c>
      <c r="I159" s="92">
        <v>50402</v>
      </c>
    </row>
    <row r="160" spans="1:9">
      <c r="A160" s="92" t="s">
        <v>515</v>
      </c>
      <c r="B160" s="92" t="s">
        <v>279</v>
      </c>
      <c r="C160" s="92" t="s">
        <v>299</v>
      </c>
      <c r="D160" s="1"/>
      <c r="E160" s="92" t="s">
        <v>299</v>
      </c>
      <c r="F160" s="92" t="s">
        <v>515</v>
      </c>
      <c r="G160" s="92" t="s">
        <v>279</v>
      </c>
      <c r="H160" s="92" t="s">
        <v>322</v>
      </c>
      <c r="I160" s="92">
        <v>50403</v>
      </c>
    </row>
    <row r="161" spans="1:9">
      <c r="A161" s="3" t="s">
        <v>303</v>
      </c>
      <c r="B161" s="3" t="s">
        <v>279</v>
      </c>
      <c r="C161" s="3" t="s">
        <v>299</v>
      </c>
      <c r="D161" s="1"/>
      <c r="E161" s="3" t="s">
        <v>299</v>
      </c>
      <c r="F161" s="3" t="s">
        <v>303</v>
      </c>
      <c r="G161" s="3" t="s">
        <v>279</v>
      </c>
      <c r="H161" s="92" t="s">
        <v>324</v>
      </c>
      <c r="I161" s="3">
        <v>50406</v>
      </c>
    </row>
    <row r="162" spans="1:9">
      <c r="A162" s="92" t="s">
        <v>305</v>
      </c>
      <c r="B162" s="92" t="s">
        <v>306</v>
      </c>
      <c r="C162" s="92" t="s">
        <v>307</v>
      </c>
      <c r="D162" s="1"/>
      <c r="E162" s="92" t="s">
        <v>307</v>
      </c>
      <c r="F162" s="92" t="s">
        <v>305</v>
      </c>
      <c r="G162" s="92" t="s">
        <v>306</v>
      </c>
      <c r="H162" s="92" t="s">
        <v>326</v>
      </c>
      <c r="I162" s="92">
        <v>11301</v>
      </c>
    </row>
    <row r="163" spans="1:9">
      <c r="A163" s="92" t="s">
        <v>305</v>
      </c>
      <c r="B163" s="92" t="s">
        <v>306</v>
      </c>
      <c r="C163" s="92" t="s">
        <v>307</v>
      </c>
      <c r="D163" s="1"/>
      <c r="E163" s="92" t="s">
        <v>307</v>
      </c>
      <c r="F163" s="92" t="s">
        <v>305</v>
      </c>
      <c r="G163" s="92" t="s">
        <v>306</v>
      </c>
      <c r="H163" s="92" t="s">
        <v>328</v>
      </c>
      <c r="I163" s="92">
        <v>11301</v>
      </c>
    </row>
    <row r="164" spans="1:9">
      <c r="A164" s="92" t="s">
        <v>309</v>
      </c>
      <c r="B164" s="92" t="s">
        <v>306</v>
      </c>
      <c r="C164" s="92" t="s">
        <v>307</v>
      </c>
      <c r="D164" s="1"/>
      <c r="E164" s="92" t="s">
        <v>307</v>
      </c>
      <c r="F164" s="92" t="s">
        <v>309</v>
      </c>
      <c r="G164" s="92" t="s">
        <v>306</v>
      </c>
      <c r="H164" s="92" t="s">
        <v>329</v>
      </c>
      <c r="I164" s="92">
        <v>11302</v>
      </c>
    </row>
    <row r="165" spans="1:9">
      <c r="A165" s="92" t="s">
        <v>311</v>
      </c>
      <c r="B165" s="92" t="s">
        <v>306</v>
      </c>
      <c r="C165" s="92" t="s">
        <v>307</v>
      </c>
      <c r="D165" s="1"/>
      <c r="E165" s="92" t="s">
        <v>307</v>
      </c>
      <c r="F165" s="92" t="s">
        <v>311</v>
      </c>
      <c r="G165" s="92" t="s">
        <v>306</v>
      </c>
      <c r="H165" s="92" t="s">
        <v>332</v>
      </c>
      <c r="I165" s="92">
        <v>11303</v>
      </c>
    </row>
    <row r="166" spans="1:9">
      <c r="A166" s="92" t="s">
        <v>313</v>
      </c>
      <c r="B166" s="92" t="s">
        <v>306</v>
      </c>
      <c r="C166" s="92" t="s">
        <v>314</v>
      </c>
      <c r="D166" s="1"/>
      <c r="E166" s="92" t="s">
        <v>314</v>
      </c>
      <c r="F166" s="92" t="s">
        <v>313</v>
      </c>
      <c r="G166" s="92" t="s">
        <v>306</v>
      </c>
      <c r="H166" s="92" t="s">
        <v>334</v>
      </c>
      <c r="I166" s="92">
        <v>20501</v>
      </c>
    </row>
    <row r="167" spans="1:9">
      <c r="A167" s="92" t="s">
        <v>316</v>
      </c>
      <c r="B167" s="92" t="s">
        <v>306</v>
      </c>
      <c r="C167" s="92" t="s">
        <v>314</v>
      </c>
      <c r="D167" s="1"/>
      <c r="E167" s="92" t="s">
        <v>314</v>
      </c>
      <c r="F167" s="92" t="s">
        <v>316</v>
      </c>
      <c r="G167" s="92" t="s">
        <v>306</v>
      </c>
      <c r="H167" s="92" t="s">
        <v>336</v>
      </c>
      <c r="I167" s="92">
        <v>20502</v>
      </c>
    </row>
    <row r="168" spans="1:9">
      <c r="A168" s="92" t="s">
        <v>318</v>
      </c>
      <c r="B168" s="92" t="s">
        <v>306</v>
      </c>
      <c r="C168" s="92" t="s">
        <v>314</v>
      </c>
      <c r="D168" s="1"/>
      <c r="E168" s="92" t="s">
        <v>314</v>
      </c>
      <c r="F168" s="92" t="s">
        <v>318</v>
      </c>
      <c r="G168" s="92" t="s">
        <v>306</v>
      </c>
      <c r="H168" s="92" t="s">
        <v>338</v>
      </c>
      <c r="I168" s="92">
        <v>20503</v>
      </c>
    </row>
    <row r="169" spans="1:9">
      <c r="A169" s="92" t="s">
        <v>320</v>
      </c>
      <c r="B169" s="92" t="s">
        <v>306</v>
      </c>
      <c r="C169" s="92" t="s">
        <v>314</v>
      </c>
      <c r="D169" s="1"/>
      <c r="E169" s="92" t="s">
        <v>314</v>
      </c>
      <c r="F169" s="92" t="s">
        <v>320</v>
      </c>
      <c r="G169" s="92" t="s">
        <v>306</v>
      </c>
      <c r="H169" s="92" t="s">
        <v>339</v>
      </c>
      <c r="I169" s="92">
        <v>20504</v>
      </c>
    </row>
    <row r="170" spans="1:9">
      <c r="A170" s="92" t="s">
        <v>537</v>
      </c>
      <c r="B170" s="92" t="s">
        <v>306</v>
      </c>
      <c r="C170" s="92" t="s">
        <v>314</v>
      </c>
      <c r="D170" s="1"/>
      <c r="E170" s="92" t="s">
        <v>314</v>
      </c>
      <c r="F170" s="3" t="s">
        <v>537</v>
      </c>
      <c r="G170" s="92" t="s">
        <v>306</v>
      </c>
      <c r="H170" s="92" t="s">
        <v>343</v>
      </c>
      <c r="I170" s="92">
        <v>20505</v>
      </c>
    </row>
    <row r="171" spans="1:9">
      <c r="A171" s="92" t="s">
        <v>516</v>
      </c>
      <c r="B171" s="92" t="s">
        <v>306</v>
      </c>
      <c r="C171" s="92" t="s">
        <v>323</v>
      </c>
      <c r="D171" s="1"/>
      <c r="E171" s="92" t="s">
        <v>323</v>
      </c>
      <c r="F171" s="92" t="s">
        <v>516</v>
      </c>
      <c r="G171" s="92" t="s">
        <v>306</v>
      </c>
      <c r="H171" s="92" t="s">
        <v>345</v>
      </c>
      <c r="I171" s="92">
        <v>20601</v>
      </c>
    </row>
    <row r="172" spans="1:9">
      <c r="A172" s="92" t="s">
        <v>325</v>
      </c>
      <c r="B172" s="92" t="s">
        <v>306</v>
      </c>
      <c r="C172" s="92" t="s">
        <v>323</v>
      </c>
      <c r="D172" s="1"/>
      <c r="E172" s="92" t="s">
        <v>323</v>
      </c>
      <c r="F172" s="92" t="s">
        <v>325</v>
      </c>
      <c r="G172" s="92" t="s">
        <v>306</v>
      </c>
      <c r="H172" s="92" t="s">
        <v>347</v>
      </c>
      <c r="I172" s="92">
        <v>20602</v>
      </c>
    </row>
    <row r="173" spans="1:9">
      <c r="A173" s="92" t="s">
        <v>517</v>
      </c>
      <c r="B173" s="92" t="s">
        <v>306</v>
      </c>
      <c r="C173" s="92" t="s">
        <v>323</v>
      </c>
      <c r="D173" s="1"/>
      <c r="E173" s="92" t="s">
        <v>323</v>
      </c>
      <c r="F173" s="92" t="s">
        <v>517</v>
      </c>
      <c r="G173" s="92" t="s">
        <v>306</v>
      </c>
      <c r="H173" s="92" t="s">
        <v>349</v>
      </c>
      <c r="I173" s="92">
        <v>20603</v>
      </c>
    </row>
    <row r="174" spans="1:9">
      <c r="A174" s="92" t="s">
        <v>327</v>
      </c>
      <c r="B174" s="92" t="s">
        <v>306</v>
      </c>
      <c r="C174" s="92" t="s">
        <v>323</v>
      </c>
      <c r="D174" s="1"/>
      <c r="E174" s="92" t="s">
        <v>323</v>
      </c>
      <c r="F174" s="92" t="s">
        <v>327</v>
      </c>
      <c r="G174" s="92" t="s">
        <v>306</v>
      </c>
      <c r="H174" s="92" t="s">
        <v>351</v>
      </c>
      <c r="I174" s="92">
        <v>20604</v>
      </c>
    </row>
    <row r="175" spans="1:9">
      <c r="A175" s="92" t="s">
        <v>330</v>
      </c>
      <c r="B175" s="92" t="s">
        <v>306</v>
      </c>
      <c r="C175" s="92" t="s">
        <v>331</v>
      </c>
      <c r="D175" s="1"/>
      <c r="E175" s="92" t="s">
        <v>331</v>
      </c>
      <c r="F175" s="92" t="s">
        <v>330</v>
      </c>
      <c r="G175" s="92" t="s">
        <v>306</v>
      </c>
      <c r="H175" s="92" t="s">
        <v>353</v>
      </c>
      <c r="I175" s="92">
        <v>50701</v>
      </c>
    </row>
    <row r="176" spans="1:9">
      <c r="A176" s="92" t="s">
        <v>333</v>
      </c>
      <c r="B176" s="92" t="s">
        <v>306</v>
      </c>
      <c r="C176" s="92" t="s">
        <v>331</v>
      </c>
      <c r="D176" s="1"/>
      <c r="E176" s="92" t="s">
        <v>331</v>
      </c>
      <c r="F176" s="92" t="s">
        <v>333</v>
      </c>
      <c r="G176" s="92" t="s">
        <v>306</v>
      </c>
      <c r="H176" s="92" t="s">
        <v>355</v>
      </c>
      <c r="I176" s="92">
        <v>50702</v>
      </c>
    </row>
    <row r="177" spans="1:9">
      <c r="A177" s="92" t="s">
        <v>335</v>
      </c>
      <c r="B177" s="92" t="s">
        <v>306</v>
      </c>
      <c r="C177" s="92" t="s">
        <v>331</v>
      </c>
      <c r="D177" s="1"/>
      <c r="E177" s="92" t="s">
        <v>331</v>
      </c>
      <c r="F177" s="92" t="s">
        <v>335</v>
      </c>
      <c r="G177" s="92" t="s">
        <v>306</v>
      </c>
      <c r="H177" s="92" t="s">
        <v>356</v>
      </c>
      <c r="I177" s="92">
        <v>50703</v>
      </c>
    </row>
    <row r="178" spans="1:9">
      <c r="A178" s="92" t="s">
        <v>337</v>
      </c>
      <c r="B178" s="92" t="s">
        <v>306</v>
      </c>
      <c r="C178" s="92" t="s">
        <v>331</v>
      </c>
      <c r="D178" s="1"/>
      <c r="E178" s="92" t="s">
        <v>331</v>
      </c>
      <c r="F178" s="92" t="s">
        <v>337</v>
      </c>
      <c r="G178" s="92" t="s">
        <v>306</v>
      </c>
      <c r="H178" s="92" t="s">
        <v>358</v>
      </c>
      <c r="I178" s="92">
        <v>50704</v>
      </c>
    </row>
    <row r="179" spans="1:9">
      <c r="A179" s="92" t="s">
        <v>471</v>
      </c>
      <c r="B179" s="92" t="s">
        <v>306</v>
      </c>
      <c r="C179" s="92" t="s">
        <v>331</v>
      </c>
      <c r="D179" s="1"/>
      <c r="E179" s="92" t="s">
        <v>331</v>
      </c>
      <c r="F179" s="92" t="s">
        <v>471</v>
      </c>
      <c r="G179" s="92" t="s">
        <v>306</v>
      </c>
      <c r="H179" s="92" t="s">
        <v>360</v>
      </c>
      <c r="I179" s="92">
        <v>50705</v>
      </c>
    </row>
    <row r="180" spans="1:9">
      <c r="A180" s="92" t="s">
        <v>340</v>
      </c>
      <c r="B180" s="92" t="s">
        <v>341</v>
      </c>
      <c r="C180" s="92" t="s">
        <v>342</v>
      </c>
      <c r="D180" s="1"/>
      <c r="E180" s="92" t="s">
        <v>342</v>
      </c>
      <c r="F180" s="92" t="s">
        <v>340</v>
      </c>
      <c r="G180" s="92" t="s">
        <v>341</v>
      </c>
      <c r="H180" s="92" t="s">
        <v>363</v>
      </c>
      <c r="I180" s="92">
        <v>10501</v>
      </c>
    </row>
    <row r="181" spans="1:9">
      <c r="A181" s="92" t="s">
        <v>344</v>
      </c>
      <c r="B181" s="92" t="s">
        <v>341</v>
      </c>
      <c r="C181" s="92" t="s">
        <v>342</v>
      </c>
      <c r="D181" s="1"/>
      <c r="E181" s="92" t="s">
        <v>342</v>
      </c>
      <c r="F181" s="92" t="s">
        <v>344</v>
      </c>
      <c r="G181" s="92" t="s">
        <v>341</v>
      </c>
      <c r="H181" s="92" t="s">
        <v>365</v>
      </c>
      <c r="I181" s="92">
        <v>10502</v>
      </c>
    </row>
    <row r="182" spans="1:9">
      <c r="A182" s="92" t="s">
        <v>346</v>
      </c>
      <c r="B182" s="92" t="s">
        <v>341</v>
      </c>
      <c r="C182" s="92" t="s">
        <v>342</v>
      </c>
      <c r="D182" s="1"/>
      <c r="E182" s="92" t="s">
        <v>342</v>
      </c>
      <c r="F182" s="92" t="s">
        <v>346</v>
      </c>
      <c r="G182" s="92" t="s">
        <v>341</v>
      </c>
      <c r="H182" s="92" t="s">
        <v>367</v>
      </c>
      <c r="I182" s="92">
        <v>10503</v>
      </c>
    </row>
    <row r="183" spans="1:9">
      <c r="A183" s="92" t="s">
        <v>348</v>
      </c>
      <c r="B183" s="92" t="s">
        <v>341</v>
      </c>
      <c r="C183" s="92" t="s">
        <v>342</v>
      </c>
      <c r="D183" s="1"/>
      <c r="E183" s="92" t="s">
        <v>342</v>
      </c>
      <c r="F183" s="92" t="s">
        <v>348</v>
      </c>
      <c r="G183" s="92" t="s">
        <v>341</v>
      </c>
      <c r="H183" s="92" t="s">
        <v>369</v>
      </c>
      <c r="I183" s="92">
        <v>10504</v>
      </c>
    </row>
    <row r="184" spans="1:9">
      <c r="A184" s="92" t="s">
        <v>350</v>
      </c>
      <c r="B184" s="92" t="s">
        <v>341</v>
      </c>
      <c r="C184" s="92" t="s">
        <v>342</v>
      </c>
      <c r="D184" s="1"/>
      <c r="E184" s="92" t="s">
        <v>342</v>
      </c>
      <c r="F184" s="92" t="s">
        <v>350</v>
      </c>
      <c r="G184" s="92" t="s">
        <v>341</v>
      </c>
      <c r="H184" s="92" t="s">
        <v>371</v>
      </c>
      <c r="I184" s="92">
        <v>10505</v>
      </c>
    </row>
    <row r="185" spans="1:9">
      <c r="A185" s="92" t="s">
        <v>352</v>
      </c>
      <c r="B185" s="92" t="s">
        <v>341</v>
      </c>
      <c r="C185" s="92" t="s">
        <v>342</v>
      </c>
      <c r="D185" s="1"/>
      <c r="E185" s="92" t="s">
        <v>342</v>
      </c>
      <c r="F185" s="92" t="s">
        <v>352</v>
      </c>
      <c r="G185" s="92" t="s">
        <v>341</v>
      </c>
      <c r="H185" s="92" t="s">
        <v>373</v>
      </c>
      <c r="I185" s="92">
        <v>10506</v>
      </c>
    </row>
    <row r="186" spans="1:9">
      <c r="A186" s="92" t="s">
        <v>354</v>
      </c>
      <c r="B186" s="92" t="s">
        <v>341</v>
      </c>
      <c r="C186" s="92" t="s">
        <v>342</v>
      </c>
      <c r="D186" s="1"/>
      <c r="E186" s="92" t="s">
        <v>342</v>
      </c>
      <c r="F186" s="92" t="s">
        <v>354</v>
      </c>
      <c r="G186" s="92" t="s">
        <v>341</v>
      </c>
      <c r="H186" s="92" t="s">
        <v>375</v>
      </c>
      <c r="I186" s="92">
        <v>10507</v>
      </c>
    </row>
    <row r="187" spans="1:9">
      <c r="A187" s="92" t="s">
        <v>472</v>
      </c>
      <c r="B187" s="92" t="s">
        <v>341</v>
      </c>
      <c r="C187" s="92" t="s">
        <v>342</v>
      </c>
      <c r="D187" s="1"/>
      <c r="E187" s="92" t="s">
        <v>342</v>
      </c>
      <c r="F187" s="92" t="s">
        <v>472</v>
      </c>
      <c r="G187" s="92" t="s">
        <v>341</v>
      </c>
      <c r="H187" s="92" t="s">
        <v>377</v>
      </c>
      <c r="I187" s="92">
        <v>10508</v>
      </c>
    </row>
    <row r="188" spans="1:9">
      <c r="A188" s="92" t="s">
        <v>473</v>
      </c>
      <c r="B188" s="92" t="s">
        <v>341</v>
      </c>
      <c r="C188" s="92" t="s">
        <v>342</v>
      </c>
      <c r="D188" s="1"/>
      <c r="E188" s="92" t="s">
        <v>342</v>
      </c>
      <c r="F188" s="92" t="s">
        <v>473</v>
      </c>
      <c r="G188" s="92" t="s">
        <v>341</v>
      </c>
      <c r="H188" s="92" t="s">
        <v>378</v>
      </c>
      <c r="I188" s="92">
        <v>10509</v>
      </c>
    </row>
    <row r="189" spans="1:9">
      <c r="A189" s="92" t="s">
        <v>357</v>
      </c>
      <c r="B189" s="92" t="s">
        <v>341</v>
      </c>
      <c r="C189" s="92" t="s">
        <v>342</v>
      </c>
      <c r="D189" s="1"/>
      <c r="E189" s="92" t="s">
        <v>342</v>
      </c>
      <c r="F189" s="92" t="s">
        <v>357</v>
      </c>
      <c r="G189" s="92" t="s">
        <v>341</v>
      </c>
      <c r="H189" s="92" t="s">
        <v>379</v>
      </c>
      <c r="I189" s="92">
        <v>10510</v>
      </c>
    </row>
    <row r="190" spans="1:9">
      <c r="A190" s="92" t="s">
        <v>359</v>
      </c>
      <c r="B190" s="92" t="s">
        <v>341</v>
      </c>
      <c r="C190" s="92" t="s">
        <v>342</v>
      </c>
      <c r="D190" s="1"/>
      <c r="E190" s="92" t="s">
        <v>342</v>
      </c>
      <c r="F190" s="92" t="s">
        <v>359</v>
      </c>
      <c r="G190" s="92" t="s">
        <v>341</v>
      </c>
      <c r="H190" s="92" t="s">
        <v>381</v>
      </c>
      <c r="I190" s="92">
        <v>10511</v>
      </c>
    </row>
    <row r="191" spans="1:9">
      <c r="A191" s="92" t="s">
        <v>361</v>
      </c>
      <c r="B191" s="92" t="s">
        <v>341</v>
      </c>
      <c r="C191" s="92" t="s">
        <v>362</v>
      </c>
      <c r="D191" s="1"/>
      <c r="E191" s="92" t="s">
        <v>362</v>
      </c>
      <c r="F191" s="92" t="s">
        <v>361</v>
      </c>
      <c r="G191" s="92" t="s">
        <v>341</v>
      </c>
      <c r="H191" s="92" t="s">
        <v>384</v>
      </c>
      <c r="I191" s="92">
        <v>11101</v>
      </c>
    </row>
    <row r="192" spans="1:9">
      <c r="A192" s="92" t="s">
        <v>364</v>
      </c>
      <c r="B192" s="92" t="s">
        <v>341</v>
      </c>
      <c r="C192" s="92" t="s">
        <v>362</v>
      </c>
      <c r="D192" s="1"/>
      <c r="E192" s="92" t="s">
        <v>362</v>
      </c>
      <c r="F192" s="92" t="s">
        <v>364</v>
      </c>
      <c r="G192" s="92" t="s">
        <v>341</v>
      </c>
      <c r="H192" s="92" t="s">
        <v>386</v>
      </c>
      <c r="I192" s="92">
        <v>11102</v>
      </c>
    </row>
    <row r="193" spans="1:9">
      <c r="A193" s="92" t="s">
        <v>366</v>
      </c>
      <c r="B193" s="92" t="s">
        <v>341</v>
      </c>
      <c r="C193" s="92" t="s">
        <v>362</v>
      </c>
      <c r="D193" s="1"/>
      <c r="E193" s="92" t="s">
        <v>362</v>
      </c>
      <c r="F193" s="92" t="s">
        <v>366</v>
      </c>
      <c r="G193" s="92" t="s">
        <v>341</v>
      </c>
      <c r="H193" s="92" t="s">
        <v>388</v>
      </c>
      <c r="I193" s="92">
        <v>11103</v>
      </c>
    </row>
    <row r="194" spans="1:9">
      <c r="A194" s="92" t="s">
        <v>368</v>
      </c>
      <c r="B194" s="92" t="s">
        <v>341</v>
      </c>
      <c r="C194" s="92" t="s">
        <v>362</v>
      </c>
      <c r="D194" s="1"/>
      <c r="E194" s="92" t="s">
        <v>362</v>
      </c>
      <c r="F194" s="92" t="s">
        <v>368</v>
      </c>
      <c r="G194" s="92" t="s">
        <v>341</v>
      </c>
      <c r="H194" s="92" t="s">
        <v>390</v>
      </c>
      <c r="I194" s="92">
        <v>11104</v>
      </c>
    </row>
    <row r="195" spans="1:9">
      <c r="A195" s="92" t="s">
        <v>370</v>
      </c>
      <c r="B195" s="92" t="s">
        <v>341</v>
      </c>
      <c r="C195" s="92" t="s">
        <v>362</v>
      </c>
      <c r="D195" s="1"/>
      <c r="E195" s="92" t="s">
        <v>362</v>
      </c>
      <c r="F195" s="92" t="s">
        <v>370</v>
      </c>
      <c r="G195" s="92" t="s">
        <v>341</v>
      </c>
      <c r="H195" s="92" t="s">
        <v>392</v>
      </c>
      <c r="I195" s="92">
        <v>11105</v>
      </c>
    </row>
    <row r="196" spans="1:9">
      <c r="A196" s="92" t="s">
        <v>372</v>
      </c>
      <c r="B196" s="92" t="s">
        <v>341</v>
      </c>
      <c r="C196" s="92" t="s">
        <v>362</v>
      </c>
      <c r="D196" s="1"/>
      <c r="E196" s="92" t="s">
        <v>362</v>
      </c>
      <c r="F196" s="92" t="s">
        <v>372</v>
      </c>
      <c r="G196" s="92" t="s">
        <v>341</v>
      </c>
      <c r="H196" s="92" t="s">
        <v>393</v>
      </c>
      <c r="I196" s="92">
        <v>11106</v>
      </c>
    </row>
    <row r="197" spans="1:9">
      <c r="A197" s="92" t="s">
        <v>374</v>
      </c>
      <c r="B197" s="92" t="s">
        <v>341</v>
      </c>
      <c r="C197" s="92" t="s">
        <v>250</v>
      </c>
      <c r="D197" s="1"/>
      <c r="E197" s="92" t="s">
        <v>250</v>
      </c>
      <c r="F197" s="92" t="s">
        <v>374</v>
      </c>
      <c r="G197" s="92" t="s">
        <v>341</v>
      </c>
      <c r="H197" s="92" t="s">
        <v>394</v>
      </c>
      <c r="I197" s="92">
        <v>20404</v>
      </c>
    </row>
    <row r="198" spans="1:9">
      <c r="A198" s="92" t="s">
        <v>376</v>
      </c>
      <c r="B198" s="92" t="s">
        <v>341</v>
      </c>
      <c r="C198" s="92" t="s">
        <v>299</v>
      </c>
      <c r="D198" s="1"/>
      <c r="E198" s="92" t="s">
        <v>299</v>
      </c>
      <c r="F198" s="92" t="s">
        <v>376</v>
      </c>
      <c r="G198" s="92" t="s">
        <v>341</v>
      </c>
      <c r="H198" s="92" t="s">
        <v>396</v>
      </c>
      <c r="I198" s="92">
        <v>50404</v>
      </c>
    </row>
    <row r="199" spans="1:9">
      <c r="A199" s="92" t="s">
        <v>518</v>
      </c>
      <c r="B199" s="92" t="s">
        <v>341</v>
      </c>
      <c r="C199" s="92" t="s">
        <v>299</v>
      </c>
      <c r="D199" s="1"/>
      <c r="E199" s="92" t="s">
        <v>299</v>
      </c>
      <c r="F199" s="92" t="s">
        <v>518</v>
      </c>
      <c r="G199" s="92" t="s">
        <v>341</v>
      </c>
      <c r="H199" s="92" t="s">
        <v>397</v>
      </c>
      <c r="I199" s="92">
        <v>50405</v>
      </c>
    </row>
    <row r="200" spans="1:9">
      <c r="A200" s="92" t="s">
        <v>303</v>
      </c>
      <c r="B200" s="92" t="s">
        <v>341</v>
      </c>
      <c r="C200" s="92" t="s">
        <v>299</v>
      </c>
      <c r="D200" s="1"/>
      <c r="E200" s="3" t="s">
        <v>299</v>
      </c>
      <c r="F200" s="3" t="s">
        <v>303</v>
      </c>
      <c r="G200" s="3" t="s">
        <v>341</v>
      </c>
      <c r="H200" s="92" t="s">
        <v>400</v>
      </c>
      <c r="I200" s="3">
        <v>50406</v>
      </c>
    </row>
    <row r="201" spans="1:9">
      <c r="A201" s="92" t="s">
        <v>474</v>
      </c>
      <c r="B201" s="92" t="s">
        <v>341</v>
      </c>
      <c r="C201" s="92" t="s">
        <v>380</v>
      </c>
      <c r="D201" s="1"/>
      <c r="E201" s="92" t="s">
        <v>380</v>
      </c>
      <c r="F201" s="92" t="s">
        <v>474</v>
      </c>
      <c r="G201" s="92" t="s">
        <v>341</v>
      </c>
      <c r="H201" s="92" t="s">
        <v>402</v>
      </c>
      <c r="I201" s="92">
        <v>50601</v>
      </c>
    </row>
    <row r="202" spans="1:9">
      <c r="A202" s="92" t="s">
        <v>475</v>
      </c>
      <c r="B202" s="92" t="s">
        <v>341</v>
      </c>
      <c r="C202" s="92" t="s">
        <v>380</v>
      </c>
      <c r="D202" s="1"/>
      <c r="E202" s="92" t="s">
        <v>380</v>
      </c>
      <c r="F202" s="92" t="s">
        <v>475</v>
      </c>
      <c r="G202" s="92" t="s">
        <v>341</v>
      </c>
      <c r="H202" s="92" t="s">
        <v>404</v>
      </c>
      <c r="I202" s="92">
        <v>50602</v>
      </c>
    </row>
    <row r="203" spans="1:9">
      <c r="A203" s="92" t="s">
        <v>476</v>
      </c>
      <c r="B203" s="92" t="s">
        <v>341</v>
      </c>
      <c r="C203" s="92" t="s">
        <v>380</v>
      </c>
      <c r="D203" s="1"/>
      <c r="E203" s="92" t="s">
        <v>380</v>
      </c>
      <c r="F203" s="92" t="s">
        <v>476</v>
      </c>
      <c r="G203" s="92" t="s">
        <v>341</v>
      </c>
      <c r="H203" s="92" t="s">
        <v>482</v>
      </c>
      <c r="I203" s="92">
        <v>50603</v>
      </c>
    </row>
    <row r="204" spans="1:9">
      <c r="A204" s="92" t="s">
        <v>477</v>
      </c>
      <c r="B204" s="92" t="s">
        <v>341</v>
      </c>
      <c r="C204" s="92" t="s">
        <v>380</v>
      </c>
      <c r="D204" s="1"/>
      <c r="E204" s="92" t="s">
        <v>380</v>
      </c>
      <c r="F204" s="92" t="s">
        <v>477</v>
      </c>
      <c r="G204" s="92" t="s">
        <v>341</v>
      </c>
      <c r="H204" s="92" t="s">
        <v>483</v>
      </c>
      <c r="I204" s="92">
        <v>50604</v>
      </c>
    </row>
    <row r="205" spans="1:9">
      <c r="A205" s="92" t="s">
        <v>398</v>
      </c>
      <c r="B205" s="92" t="s">
        <v>382</v>
      </c>
      <c r="C205" s="92" t="s">
        <v>399</v>
      </c>
      <c r="D205" s="1"/>
      <c r="E205" s="92" t="s">
        <v>399</v>
      </c>
      <c r="F205" s="92" t="s">
        <v>398</v>
      </c>
      <c r="G205" s="92" t="s">
        <v>382</v>
      </c>
      <c r="H205" s="92" t="s">
        <v>484</v>
      </c>
      <c r="I205" s="92">
        <v>10701</v>
      </c>
    </row>
    <row r="206" spans="1:9">
      <c r="A206" s="92" t="s">
        <v>401</v>
      </c>
      <c r="B206" s="92" t="s">
        <v>382</v>
      </c>
      <c r="C206" s="92" t="s">
        <v>399</v>
      </c>
      <c r="D206" s="1"/>
      <c r="E206" s="92" t="s">
        <v>399</v>
      </c>
      <c r="F206" s="92" t="s">
        <v>401</v>
      </c>
      <c r="G206" s="92" t="s">
        <v>382</v>
      </c>
      <c r="H206" s="92" t="s">
        <v>485</v>
      </c>
      <c r="I206" s="92">
        <v>10702</v>
      </c>
    </row>
    <row r="207" spans="1:9">
      <c r="A207" s="92" t="s">
        <v>403</v>
      </c>
      <c r="B207" s="92" t="s">
        <v>382</v>
      </c>
      <c r="C207" s="92" t="s">
        <v>399</v>
      </c>
      <c r="D207" s="1"/>
      <c r="E207" s="92" t="s">
        <v>399</v>
      </c>
      <c r="F207" s="92" t="s">
        <v>403</v>
      </c>
      <c r="G207" s="92" t="s">
        <v>382</v>
      </c>
      <c r="H207" s="92" t="s">
        <v>486</v>
      </c>
      <c r="I207" s="92">
        <v>10703</v>
      </c>
    </row>
    <row r="208" spans="1:9">
      <c r="A208" s="92" t="s">
        <v>478</v>
      </c>
      <c r="B208" s="92" t="s">
        <v>382</v>
      </c>
      <c r="C208" s="92" t="s">
        <v>383</v>
      </c>
      <c r="D208" s="1"/>
      <c r="E208" s="92" t="s">
        <v>383</v>
      </c>
      <c r="F208" s="92" t="s">
        <v>478</v>
      </c>
      <c r="G208" s="92" t="s">
        <v>382</v>
      </c>
      <c r="H208" s="92" t="s">
        <v>487</v>
      </c>
      <c r="I208" s="92">
        <v>11201</v>
      </c>
    </row>
    <row r="209" spans="1:9">
      <c r="A209" s="92" t="s">
        <v>479</v>
      </c>
      <c r="B209" s="92" t="s">
        <v>382</v>
      </c>
      <c r="C209" s="92" t="s">
        <v>383</v>
      </c>
      <c r="D209" s="1"/>
      <c r="E209" s="92" t="s">
        <v>383</v>
      </c>
      <c r="F209" s="92" t="s">
        <v>479</v>
      </c>
      <c r="G209" s="92" t="s">
        <v>382</v>
      </c>
      <c r="H209" s="92" t="s">
        <v>488</v>
      </c>
      <c r="I209" s="92">
        <v>11201</v>
      </c>
    </row>
    <row r="210" spans="1:9">
      <c r="A210" s="92" t="s">
        <v>385</v>
      </c>
      <c r="B210" s="92" t="s">
        <v>382</v>
      </c>
      <c r="C210" s="92" t="s">
        <v>383</v>
      </c>
      <c r="D210" s="1"/>
      <c r="E210" s="92" t="s">
        <v>383</v>
      </c>
      <c r="F210" s="92" t="s">
        <v>385</v>
      </c>
      <c r="G210" s="92" t="s">
        <v>382</v>
      </c>
      <c r="H210" s="92" t="s">
        <v>489</v>
      </c>
      <c r="I210" s="92">
        <v>11201</v>
      </c>
    </row>
    <row r="211" spans="1:9">
      <c r="A211" s="92" t="s">
        <v>387</v>
      </c>
      <c r="B211" s="92" t="s">
        <v>382</v>
      </c>
      <c r="C211" s="92" t="s">
        <v>383</v>
      </c>
      <c r="D211" s="1"/>
      <c r="E211" s="92" t="s">
        <v>383</v>
      </c>
      <c r="F211" s="92" t="s">
        <v>387</v>
      </c>
      <c r="G211" s="92" t="s">
        <v>382</v>
      </c>
      <c r="H211" s="92" t="s">
        <v>490</v>
      </c>
      <c r="I211" s="92">
        <v>11201</v>
      </c>
    </row>
    <row r="212" spans="1:9">
      <c r="A212" s="92" t="s">
        <v>389</v>
      </c>
      <c r="B212" s="92" t="s">
        <v>382</v>
      </c>
      <c r="C212" s="92" t="s">
        <v>383</v>
      </c>
      <c r="D212" s="1"/>
      <c r="E212" s="92" t="s">
        <v>383</v>
      </c>
      <c r="F212" s="92" t="s">
        <v>389</v>
      </c>
      <c r="G212" s="92" t="s">
        <v>382</v>
      </c>
      <c r="H212" s="92" t="s">
        <v>491</v>
      </c>
      <c r="I212" s="92">
        <v>11201</v>
      </c>
    </row>
    <row r="213" spans="1:9">
      <c r="A213" s="92" t="s">
        <v>391</v>
      </c>
      <c r="B213" s="92" t="s">
        <v>382</v>
      </c>
      <c r="C213" s="92" t="s">
        <v>383</v>
      </c>
      <c r="D213" s="1"/>
      <c r="E213" s="92" t="s">
        <v>383</v>
      </c>
      <c r="F213" s="92" t="s">
        <v>391</v>
      </c>
      <c r="G213" s="92" t="s">
        <v>382</v>
      </c>
      <c r="H213" s="92" t="s">
        <v>492</v>
      </c>
      <c r="I213" s="92">
        <v>11201</v>
      </c>
    </row>
    <row r="214" spans="1:9">
      <c r="A214" s="92" t="s">
        <v>480</v>
      </c>
      <c r="B214" s="92" t="s">
        <v>382</v>
      </c>
      <c r="C214" s="92" t="s">
        <v>295</v>
      </c>
      <c r="D214" s="1"/>
      <c r="E214" s="92" t="s">
        <v>295</v>
      </c>
      <c r="F214" s="92" t="s">
        <v>480</v>
      </c>
      <c r="G214" s="92" t="s">
        <v>382</v>
      </c>
      <c r="H214" s="92" t="s">
        <v>493</v>
      </c>
      <c r="I214" s="92">
        <v>11201</v>
      </c>
    </row>
    <row r="215" spans="1:9">
      <c r="A215" s="92" t="s">
        <v>481</v>
      </c>
      <c r="B215" s="92" t="s">
        <v>382</v>
      </c>
      <c r="C215" s="92" t="s">
        <v>295</v>
      </c>
      <c r="D215" s="1"/>
      <c r="E215" s="92" t="s">
        <v>295</v>
      </c>
      <c r="F215" s="92" t="s">
        <v>481</v>
      </c>
      <c r="G215" s="92" t="s">
        <v>382</v>
      </c>
      <c r="H215" s="92" t="s">
        <v>534</v>
      </c>
      <c r="I215" s="92">
        <v>11201</v>
      </c>
    </row>
    <row r="216" spans="1:9">
      <c r="A216" s="92" t="s">
        <v>395</v>
      </c>
      <c r="B216" s="92" t="s">
        <v>382</v>
      </c>
      <c r="C216" s="92" t="s">
        <v>295</v>
      </c>
      <c r="E216" s="92" t="s">
        <v>295</v>
      </c>
      <c r="F216" s="92" t="s">
        <v>395</v>
      </c>
      <c r="G216" s="92" t="s">
        <v>382</v>
      </c>
      <c r="H216" s="92" t="s">
        <v>538</v>
      </c>
      <c r="I216" s="92">
        <v>11201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>
      <selection activeCell="A6" sqref="A6"/>
    </sheetView>
  </sheetViews>
  <sheetFormatPr defaultRowHeight="30" customHeight="1"/>
  <cols>
    <col min="1" max="10" width="8.625" customWidth="1"/>
  </cols>
  <sheetData>
    <row r="1" spans="1:10" ht="30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30" customHeight="1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ht="30" customHeight="1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ht="30" customHeight="1">
      <c r="A4" s="4"/>
      <c r="B4" s="4"/>
      <c r="C4" s="4"/>
      <c r="D4" s="4"/>
      <c r="E4" s="4"/>
      <c r="F4" s="4"/>
      <c r="G4" s="4"/>
      <c r="H4" s="4"/>
      <c r="I4" s="4"/>
      <c r="J4" s="4"/>
    </row>
    <row r="5" spans="1:10" ht="30" customHeight="1">
      <c r="A5" s="7" t="s">
        <v>500</v>
      </c>
      <c r="B5" s="4"/>
      <c r="C5" s="4"/>
      <c r="D5" s="4"/>
      <c r="E5" s="4"/>
      <c r="F5" s="4"/>
      <c r="G5" s="4"/>
      <c r="H5" s="4"/>
      <c r="I5" s="4"/>
      <c r="J5" s="4"/>
    </row>
    <row r="6" spans="1:10" ht="30" customHeight="1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60" customHeight="1">
      <c r="A7" s="8" t="s">
        <v>405</v>
      </c>
      <c r="B7" s="4"/>
      <c r="C7" s="4"/>
      <c r="D7" s="4"/>
      <c r="E7" s="4"/>
      <c r="F7" s="4"/>
      <c r="G7" s="4"/>
      <c r="H7" s="4"/>
      <c r="I7" s="4"/>
      <c r="J7" s="4"/>
    </row>
    <row r="8" spans="1:10" ht="30" customHeight="1">
      <c r="A8" s="4"/>
      <c r="B8" s="4"/>
      <c r="C8" s="4"/>
      <c r="D8" s="4"/>
      <c r="E8" s="4"/>
      <c r="F8" s="4"/>
      <c r="G8" s="4"/>
      <c r="H8" s="4"/>
      <c r="I8" s="4"/>
      <c r="J8" s="4"/>
    </row>
    <row r="9" spans="1:10" ht="30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0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</row>
    <row r="11" spans="1:10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</row>
    <row r="12" spans="1:10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</row>
    <row r="13" spans="1:10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</row>
    <row r="14" spans="1:10" ht="30" customHeight="1">
      <c r="A14" s="4"/>
      <c r="B14" s="4"/>
      <c r="C14" s="4"/>
      <c r="D14" s="4"/>
      <c r="E14" s="4"/>
      <c r="F14" s="4"/>
      <c r="G14" s="4"/>
      <c r="H14" s="4"/>
      <c r="I14" s="4"/>
      <c r="J14" s="4"/>
    </row>
    <row r="15" spans="1:10" ht="30" customHeight="1">
      <c r="A15" s="4"/>
      <c r="B15" s="4"/>
      <c r="C15" s="4"/>
      <c r="D15" s="4"/>
      <c r="E15" s="4"/>
      <c r="F15" s="4"/>
      <c r="G15" s="4"/>
      <c r="H15" s="4"/>
      <c r="I15" s="4"/>
      <c r="J15" s="4"/>
    </row>
    <row r="16" spans="1:10" ht="30" customHeight="1">
      <c r="A16" s="4"/>
      <c r="B16" s="4"/>
      <c r="C16" s="4"/>
      <c r="D16" s="4"/>
      <c r="E16" s="4"/>
      <c r="F16" s="4"/>
      <c r="G16" s="4"/>
      <c r="H16" s="4"/>
      <c r="I16" s="4"/>
      <c r="J16" s="4"/>
    </row>
    <row r="17" spans="1:10" ht="30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30" customHeight="1">
      <c r="A18" s="4"/>
      <c r="B18" s="4"/>
      <c r="C18" s="4"/>
      <c r="D18" s="4"/>
      <c r="E18" s="4"/>
      <c r="F18" s="4"/>
      <c r="G18" s="4"/>
      <c r="H18" s="4"/>
      <c r="I18" s="4"/>
      <c r="J18" s="4"/>
    </row>
    <row r="19" spans="1:10" ht="30" customHeight="1">
      <c r="A19" s="4"/>
      <c r="B19" s="4"/>
      <c r="C19" s="4"/>
      <c r="D19" s="4"/>
      <c r="E19" s="4"/>
      <c r="F19" s="4"/>
      <c r="G19" s="4"/>
      <c r="H19" s="4"/>
      <c r="I19" s="4"/>
      <c r="J19" s="4"/>
    </row>
    <row r="20" spans="1:10" ht="45" customHeight="1">
      <c r="A20" s="5" t="s">
        <v>406</v>
      </c>
      <c r="B20" s="4"/>
      <c r="C20" s="4"/>
      <c r="D20" s="4"/>
      <c r="E20" s="4"/>
      <c r="F20" s="4"/>
      <c r="G20" s="4"/>
      <c r="H20" s="4"/>
      <c r="I20" s="4"/>
      <c r="J20" s="4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>
      <selection activeCell="A4" sqref="A4"/>
    </sheetView>
  </sheetViews>
  <sheetFormatPr defaultRowHeight="30" customHeight="1"/>
  <sheetData>
    <row r="1" spans="1:13" ht="30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ht="30" customHeight="1">
      <c r="A3" s="7" t="s">
        <v>500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 ht="30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60" customHeight="1">
      <c r="A5" s="6" t="s">
        <v>405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0" customHeight="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0" customHeight="1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0" customHeight="1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0" customHeight="1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0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0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45" customHeight="1">
      <c r="A14" s="5" t="s">
        <v>406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D9" sqref="D9"/>
    </sheetView>
  </sheetViews>
  <sheetFormatPr defaultColWidth="9" defaultRowHeight="24.95" customHeight="1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>
      <c r="A1" s="34" t="s">
        <v>451</v>
      </c>
      <c r="B1" s="34"/>
      <c r="C1" s="34"/>
      <c r="D1" s="34"/>
      <c r="E1" s="34"/>
      <c r="F1" s="34"/>
      <c r="H1" s="36" t="s">
        <v>452</v>
      </c>
      <c r="I1" s="35"/>
      <c r="J1" s="36" t="s">
        <v>449</v>
      </c>
      <c r="K1" s="26">
        <f>IFERROR(INDEX('18년일출'!AE6:AE31,MATCH("*예비비*",'18년일출'!I6:I31,0)),0)</f>
        <v>0</v>
      </c>
      <c r="L1" s="36" t="s">
        <v>450</v>
      </c>
      <c r="M1" s="26">
        <f>I1+K1</f>
        <v>0</v>
      </c>
    </row>
    <row r="2" spans="1:13" ht="24.95" customHeight="1">
      <c r="M2" s="12" t="s">
        <v>446</v>
      </c>
    </row>
    <row r="3" spans="1:13" ht="24.95" customHeight="1">
      <c r="A3" s="168" t="s">
        <v>432</v>
      </c>
      <c r="B3" s="27" t="s">
        <v>445</v>
      </c>
      <c r="C3" s="28"/>
      <c r="D3" s="28"/>
      <c r="E3" s="28"/>
      <c r="F3" s="28"/>
      <c r="H3" s="168" t="s">
        <v>432</v>
      </c>
      <c r="I3" s="27" t="s">
        <v>447</v>
      </c>
      <c r="J3" s="28"/>
      <c r="K3" s="28"/>
      <c r="L3" s="28"/>
      <c r="M3" s="28"/>
    </row>
    <row r="4" spans="1:13" ht="24.95" customHeight="1">
      <c r="A4" s="168"/>
      <c r="B4" s="29" t="s">
        <v>433</v>
      </c>
      <c r="C4" s="29" t="s">
        <v>434</v>
      </c>
      <c r="D4" s="29" t="s">
        <v>435</v>
      </c>
      <c r="E4" s="29" t="s">
        <v>434</v>
      </c>
      <c r="F4" s="29" t="s">
        <v>436</v>
      </c>
      <c r="H4" s="168"/>
      <c r="I4" s="29" t="s">
        <v>433</v>
      </c>
      <c r="J4" s="29" t="s">
        <v>434</v>
      </c>
      <c r="K4" s="29" t="s">
        <v>435</v>
      </c>
      <c r="L4" s="29" t="s">
        <v>434</v>
      </c>
      <c r="M4" s="29" t="s">
        <v>436</v>
      </c>
    </row>
    <row r="5" spans="1:13" ht="24.95" customHeight="1">
      <c r="A5" s="30" t="s">
        <v>437</v>
      </c>
      <c r="B5" s="31" t="e">
        <f>SUM(B6:B13)/2</f>
        <v>#REF!</v>
      </c>
      <c r="C5" s="30" t="e">
        <f>IF(B5=SUM(#REF!),"OK","@@")</f>
        <v>#REF!</v>
      </c>
      <c r="D5" s="31">
        <f>SUM(D6:D13)/2</f>
        <v>0</v>
      </c>
      <c r="E5" s="30" t="e">
        <f>IF(D5=SUM('18년일출'!#REF!),"OK","@@")</f>
        <v>#REF!</v>
      </c>
      <c r="F5" s="31"/>
      <c r="H5" s="30" t="s">
        <v>437</v>
      </c>
      <c r="I5" s="31" t="e">
        <f>SUM(I6:I13)/2</f>
        <v>#REF!</v>
      </c>
      <c r="J5" s="30" t="e">
        <f>IF(I5=SUM(#REF!),"OK","@@")</f>
        <v>#REF!</v>
      </c>
      <c r="K5" s="31">
        <f>SUM(K6:K13)/2</f>
        <v>0</v>
      </c>
      <c r="L5" s="30" t="e">
        <f>IF(K5=SUM('18년일출'!#REF!),"OK","@@")</f>
        <v>#REF!</v>
      </c>
      <c r="M5" s="31"/>
    </row>
    <row r="6" spans="1:13" ht="24.95" customHeight="1">
      <c r="A6" s="32" t="s">
        <v>438</v>
      </c>
      <c r="B6" s="33" t="e">
        <f>SUM(B7:B8)</f>
        <v>#REF!</v>
      </c>
      <c r="C6" s="32" t="e">
        <f>IF(B6=#REF!,"OK","@@")</f>
        <v>#REF!</v>
      </c>
      <c r="D6" s="33">
        <f>SUM(D7:D8)</f>
        <v>0</v>
      </c>
      <c r="E6" s="32" t="e">
        <f>IF(D6='18년일출'!#REF!,"OK","@@")</f>
        <v>#REF!</v>
      </c>
      <c r="F6" s="33"/>
      <c r="H6" s="32" t="s">
        <v>438</v>
      </c>
      <c r="I6" s="33" t="e">
        <f>SUM(I7:I8)</f>
        <v>#REF!</v>
      </c>
      <c r="J6" s="32" t="e">
        <f>IF(I6=#REF!,"OK","@@")</f>
        <v>#REF!</v>
      </c>
      <c r="K6" s="33">
        <f>SUM(K7:K8)</f>
        <v>0</v>
      </c>
      <c r="L6" s="32" t="e">
        <f>IF(K6='18년일출'!#REF!,"OK","@@")</f>
        <v>#REF!</v>
      </c>
      <c r="M6" s="33"/>
    </row>
    <row r="7" spans="1:13" ht="24.95" customHeight="1">
      <c r="A7" s="24" t="s">
        <v>439</v>
      </c>
      <c r="B7" s="25" t="e">
        <f>SUMIFS(#REF!,#REF!,"도비")</f>
        <v>#REF!</v>
      </c>
      <c r="C7" s="24"/>
      <c r="D7" s="25">
        <f>SUMIFS('18년일출'!$Z$6:$Z$31,'18년일출'!$X$6:$X$31,"도비")</f>
        <v>0</v>
      </c>
      <c r="E7" s="24"/>
      <c r="F7" s="25"/>
      <c r="H7" s="24" t="s">
        <v>439</v>
      </c>
      <c r="I7" s="25" t="e">
        <f>SUMIFS(#REF!,#REF!,"국비")</f>
        <v>#REF!</v>
      </c>
      <c r="J7" s="24"/>
      <c r="K7" s="25">
        <f>SUMIFS('18년일출'!$AE$6:$AE$31,'18년일출'!$AC$6:$AC$31,"도비")</f>
        <v>0</v>
      </c>
      <c r="L7" s="24"/>
      <c r="M7" s="25"/>
    </row>
    <row r="8" spans="1:13" ht="24.95" customHeight="1">
      <c r="A8" s="24" t="s">
        <v>440</v>
      </c>
      <c r="B8" s="25" t="e">
        <f>SUMIFS(#REF!,#REF!,"국비")+SUMIFS(#REF!,#REF!,"지특")+SUMIFS(#REF!,#REF!,"기금")+SUMIFS(#REF!,#REF!,"특교")</f>
        <v>#REF!</v>
      </c>
      <c r="C8" s="24"/>
      <c r="D8" s="25">
        <f>SUMIFS('18년일출'!$Z$6:$Z$31,'18년일출'!$X$6:$X$31,"국비")+SUMIFS('18년일출'!$Z$6:$Z$31,'18년일출'!$X$6:$X$31,"지특")+SUMIFS('18년일출'!$Z$6:$Z$31,'18년일출'!$X$6:$X$31,"기금")+SUMIFS('18년일출'!$Z$6:$Z$31,'18년일출'!$X$6:$X$31,"특교")</f>
        <v>0</v>
      </c>
      <c r="E8" s="24"/>
      <c r="F8" s="25"/>
      <c r="H8" s="24" t="s">
        <v>440</v>
      </c>
      <c r="I8" s="25" t="e">
        <f>SUMIFS(#REF!,#REF!,"국비")+SUMIFS(#REF!,#REF!,"지특")+SUMIFS(#REF!,#REF!,"기금")+SUMIFS(#REF!,#REF!,"특교")</f>
        <v>#REF!</v>
      </c>
      <c r="J8" s="24"/>
      <c r="K8" s="25">
        <f>SUMIFS('18년일출'!$AE$6:$AE$31,'18년일출'!$AC$6:$AC$31,"국비")+SUMIFS('18년일출'!$AE$6:$AE$31,'18년일출'!$AC$6:$AC$31,"지특")+SUMIFS('18년일출'!$AE$6:$AE$31,'18년일출'!$AC$6:$AC$31,"기금")+SUMIFS('18년일출'!$AE$6:$AE$31,'18년일출'!$AC$6:$AC$31,"특교")</f>
        <v>0</v>
      </c>
      <c r="L8" s="24"/>
      <c r="M8" s="25"/>
    </row>
    <row r="9" spans="1:13" ht="24.95" customHeight="1">
      <c r="A9" s="32" t="s">
        <v>441</v>
      </c>
      <c r="B9" s="33" t="e">
        <f>SUM(B10:B13)</f>
        <v>#REF!</v>
      </c>
      <c r="C9" s="32" t="e">
        <f>IF(B9=#REF!,"OK","@@")</f>
        <v>#REF!</v>
      </c>
      <c r="D9" s="33">
        <f>SUM(D10:D13)</f>
        <v>0</v>
      </c>
      <c r="E9" s="32" t="e">
        <f>IF(D9='18년일출'!#REF!,"OK","@@")</f>
        <v>#REF!</v>
      </c>
      <c r="F9" s="33" t="e">
        <f>SUM(F10:F13)</f>
        <v>#REF!</v>
      </c>
      <c r="H9" s="32" t="s">
        <v>441</v>
      </c>
      <c r="I9" s="33" t="e">
        <f>SUM(I10:I13)</f>
        <v>#REF!</v>
      </c>
      <c r="J9" s="32" t="e">
        <f>IF(I9=#REF!,"OK","@@")</f>
        <v>#REF!</v>
      </c>
      <c r="K9" s="33">
        <f>SUM(K10:K13)</f>
        <v>0</v>
      </c>
      <c r="L9" s="32" t="e">
        <f>IF(K9='18년일출'!#REF!,"OK","@@")</f>
        <v>#REF!</v>
      </c>
      <c r="M9" s="33" t="e">
        <f>SUM(M10:M13)</f>
        <v>#REF!</v>
      </c>
    </row>
    <row r="10" spans="1:13" ht="24.95" customHeight="1">
      <c r="A10" s="24" t="s">
        <v>442</v>
      </c>
      <c r="B10" s="25" t="e">
        <f>SUMIFS(#REF!,#REF!,검증!A10)</f>
        <v>#REF!</v>
      </c>
      <c r="C10" s="24"/>
      <c r="D10" s="25">
        <f>SUMIFS('18년일출'!$Z$6:$Z$31,'18년일출'!$X$6:$X$31,검증!A10)</f>
        <v>0</v>
      </c>
      <c r="E10" s="24"/>
      <c r="F10" s="25" t="e">
        <f>D10-B10</f>
        <v>#REF!</v>
      </c>
      <c r="H10" s="24" t="s">
        <v>442</v>
      </c>
      <c r="I10" s="25" t="e">
        <f>SUMIFS(#REF!,#REF!,검증!H10)</f>
        <v>#REF!</v>
      </c>
      <c r="J10" s="24"/>
      <c r="K10" s="25">
        <f>SUMIFS('18년일출'!$AE$6:$AE$31,'18년일출'!$AC$6:$AC$31,검증!H10)</f>
        <v>0</v>
      </c>
      <c r="L10" s="24"/>
      <c r="M10" s="25" t="e">
        <f>K10-I10</f>
        <v>#REF!</v>
      </c>
    </row>
    <row r="11" spans="1:13" ht="24.95" customHeight="1">
      <c r="A11" s="24" t="s">
        <v>448</v>
      </c>
      <c r="B11" s="25" t="e">
        <f>SUMIFS(#REF!,#REF!,검증!A11)</f>
        <v>#REF!</v>
      </c>
      <c r="C11" s="24"/>
      <c r="D11" s="25">
        <f>SUMIFS('18년일출'!$Z$6:$Z$31,'18년일출'!$X$6:$X$31,검증!A11)</f>
        <v>0</v>
      </c>
      <c r="E11" s="24"/>
      <c r="F11" s="25" t="e">
        <f t="shared" ref="F11:F13" si="0">D11-B11</f>
        <v>#REF!</v>
      </c>
      <c r="H11" s="24" t="s">
        <v>448</v>
      </c>
      <c r="I11" s="25" t="e">
        <f>SUMIFS(#REF!,#REF!,검증!H11)</f>
        <v>#REF!</v>
      </c>
      <c r="J11" s="24"/>
      <c r="K11" s="25">
        <f>SUMIFS('18년일출'!$AE$6:$AE$31,'18년일출'!$AC$6:$AC$31,검증!H11)</f>
        <v>0</v>
      </c>
      <c r="L11" s="24"/>
      <c r="M11" s="25" t="e">
        <f t="shared" ref="M11:M13" si="1">K11-I11</f>
        <v>#REF!</v>
      </c>
    </row>
    <row r="12" spans="1:13" ht="24.95" customHeight="1">
      <c r="A12" s="24" t="s">
        <v>443</v>
      </c>
      <c r="B12" s="25" t="e">
        <f>SUMIFS(#REF!,#REF!,검증!A12)</f>
        <v>#REF!</v>
      </c>
      <c r="C12" s="24"/>
      <c r="D12" s="25">
        <f>SUMIFS('18년일출'!$Z$6:$Z$31,'18년일출'!$X$6:$X$31,검증!A12)</f>
        <v>0</v>
      </c>
      <c r="E12" s="24"/>
      <c r="F12" s="25" t="e">
        <f t="shared" si="0"/>
        <v>#REF!</v>
      </c>
      <c r="H12" s="24" t="s">
        <v>443</v>
      </c>
      <c r="I12" s="25" t="e">
        <f>SUMIFS(#REF!,#REF!,검증!H12)</f>
        <v>#REF!</v>
      </c>
      <c r="J12" s="24"/>
      <c r="K12" s="25">
        <f>SUMIFS('18년일출'!$AE$6:$AE$31,'18년일출'!$AC$6:$AC$31,검증!H12)</f>
        <v>0</v>
      </c>
      <c r="L12" s="24"/>
      <c r="M12" s="25" t="e">
        <f t="shared" si="1"/>
        <v>#REF!</v>
      </c>
    </row>
    <row r="13" spans="1:13" ht="24.95" customHeight="1">
      <c r="A13" s="24" t="s">
        <v>444</v>
      </c>
      <c r="B13" s="25" t="e">
        <f>SUMIFS(#REF!,#REF!,검증!A13)</f>
        <v>#REF!</v>
      </c>
      <c r="C13" s="24"/>
      <c r="D13" s="25">
        <f>SUMIFS('18년일출'!$Z$6:$Z$31,'18년일출'!$X$6:$X$31,검증!A13)</f>
        <v>0</v>
      </c>
      <c r="E13" s="24"/>
      <c r="F13" s="25" t="e">
        <f t="shared" si="0"/>
        <v>#REF!</v>
      </c>
      <c r="H13" s="24" t="s">
        <v>444</v>
      </c>
      <c r="I13" s="25" t="e">
        <f>SUMIFS(#REF!,#REF!,검증!H13)</f>
        <v>#REF!</v>
      </c>
      <c r="J13" s="24"/>
      <c r="K13" s="25">
        <f>SUMIFS('18년일출'!$AE$6:$AE$31,'18년일출'!$AC$6:$AC$31,검증!H13)</f>
        <v>0</v>
      </c>
      <c r="L13" s="24"/>
      <c r="M13" s="25" t="e">
        <f t="shared" si="1"/>
        <v>#REF!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R31"/>
  <sheetViews>
    <sheetView zoomScale="85" zoomScaleNormal="85" zoomScaleSheetLayoutView="70" workbookViewId="0">
      <pane xSplit="9" ySplit="5" topLeftCell="J24" activePane="bottomRight" state="frozen"/>
      <selection activeCell="G8" sqref="G8"/>
      <selection pane="topRight" activeCell="G8" sqref="G8"/>
      <selection pane="bottomLeft" activeCell="G8" sqref="G8"/>
      <selection pane="bottomRight" sqref="A1:Q31"/>
    </sheetView>
  </sheetViews>
  <sheetFormatPr defaultColWidth="9" defaultRowHeight="50.1" customHeight="1"/>
  <cols>
    <col min="1" max="1" width="5.25" style="70" customWidth="1"/>
    <col min="2" max="2" width="12.625" style="67" customWidth="1"/>
    <col min="3" max="3" width="12.125" style="67" customWidth="1"/>
    <col min="4" max="4" width="12.625" style="67" customWidth="1"/>
    <col min="5" max="5" width="7.125" style="67" customWidth="1"/>
    <col min="6" max="6" width="4.75" style="67" customWidth="1"/>
    <col min="7" max="8" width="7.125" style="67" customWidth="1"/>
    <col min="9" max="9" width="44.125" style="116" customWidth="1"/>
    <col min="10" max="10" width="16.5" style="67" customWidth="1"/>
    <col min="11" max="12" width="13.125" style="67" customWidth="1"/>
    <col min="13" max="14" width="15.625" style="67" customWidth="1"/>
    <col min="15" max="15" width="13.625" style="67" customWidth="1"/>
    <col min="16" max="16" width="13.625" style="124" customWidth="1"/>
    <col min="17" max="17" width="15.625" style="84" customWidth="1"/>
    <col min="18" max="18" width="6.625" style="67" customWidth="1"/>
    <col min="19" max="19" width="28.875" style="67" customWidth="1"/>
    <col min="20" max="20" width="25.375" style="124" customWidth="1"/>
    <col min="21" max="21" width="29.25" style="69" customWidth="1"/>
    <col min="22" max="22" width="6.625" style="67" customWidth="1"/>
    <col min="23" max="23" width="3.625" style="67" customWidth="1"/>
    <col min="24" max="24" width="6.625" style="67" customWidth="1"/>
    <col min="25" max="26" width="11.625" style="67" customWidth="1"/>
    <col min="27" max="27" width="6.625" style="67" customWidth="1"/>
    <col min="28" max="28" width="2.625" style="67" customWidth="1"/>
    <col min="29" max="29" width="6.625" style="67" customWidth="1"/>
    <col min="30" max="31" width="11.625" style="67" customWidth="1"/>
    <col min="32" max="32" width="6.625" style="67" customWidth="1"/>
    <col min="33" max="33" width="2.625" style="67" customWidth="1"/>
    <col min="34" max="34" width="12.625" style="67" customWidth="1"/>
    <col min="35" max="35" width="2.625" style="67" customWidth="1"/>
    <col min="36" max="37" width="7.625" style="67" customWidth="1"/>
    <col min="38" max="38" width="2.625" style="67" customWidth="1"/>
    <col min="39" max="39" width="10.625" style="67" customWidth="1"/>
    <col min="40" max="40" width="2.625" style="67" customWidth="1"/>
    <col min="41" max="41" width="6.625" style="67" customWidth="1"/>
    <col min="42" max="156" width="9" style="67" customWidth="1"/>
    <col min="157" max="16384" width="9" style="67"/>
  </cols>
  <sheetData>
    <row r="1" spans="1:44" ht="35.1" customHeight="1">
      <c r="A1" s="70" t="s">
        <v>526</v>
      </c>
      <c r="B1" s="64" t="s">
        <v>539</v>
      </c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138"/>
      <c r="Q1" s="76"/>
      <c r="R1" s="65"/>
      <c r="S1" s="65"/>
      <c r="T1" s="138"/>
      <c r="U1" s="66"/>
    </row>
    <row r="2" spans="1:44" ht="20.25" customHeight="1">
      <c r="B2" s="68" t="s">
        <v>427</v>
      </c>
      <c r="I2" s="142"/>
      <c r="J2" s="124"/>
      <c r="K2" s="124"/>
      <c r="L2" s="124"/>
      <c r="M2" s="77"/>
      <c r="N2" s="77"/>
      <c r="O2" s="77"/>
      <c r="P2" s="125" t="e">
        <f>Q2-#REF!</f>
        <v>#REF!</v>
      </c>
      <c r="Q2" s="78" t="e">
        <f>#REF!-#REF!</f>
        <v>#REF!</v>
      </c>
      <c r="S2" s="126">
        <v>6043819</v>
      </c>
      <c r="T2" s="141" t="e">
        <f>Q2+S2</f>
        <v>#REF!</v>
      </c>
      <c r="U2" s="127"/>
      <c r="Y2" s="70" t="s">
        <v>429</v>
      </c>
      <c r="AD2" s="70" t="s">
        <v>429</v>
      </c>
    </row>
    <row r="3" spans="1:44" ht="20.25" customHeight="1" thickBot="1">
      <c r="I3" s="122"/>
      <c r="J3" s="124" t="s">
        <v>579</v>
      </c>
      <c r="K3" s="167">
        <f>SUM(K6,L6)</f>
        <v>268231</v>
      </c>
      <c r="L3" s="167" t="s">
        <v>580</v>
      </c>
      <c r="M3" s="78">
        <f>SUM(M6:M161)/2</f>
        <v>29572920</v>
      </c>
      <c r="N3" s="78"/>
      <c r="O3" s="78">
        <f>SUM(O6:O161)/2</f>
        <v>0</v>
      </c>
      <c r="P3" s="78">
        <f>SUM(P6:P161)/2</f>
        <v>0</v>
      </c>
      <c r="Q3" s="78">
        <f>SUM(Q6:Q161)/2</f>
        <v>0</v>
      </c>
      <c r="S3" s="77"/>
      <c r="T3" s="77"/>
      <c r="U3" s="71" t="s">
        <v>415</v>
      </c>
      <c r="Y3" s="72" t="e">
        <f>IF(#REF!=#REF!,"OK","@@")</f>
        <v>#REF!</v>
      </c>
      <c r="Z3" s="79" t="e">
        <f>#REF!+#REF!-#REF!-#REF!</f>
        <v>#REF!</v>
      </c>
      <c r="AA3" s="72" t="str">
        <f>IF(COUNTIF(AA6:AA31,"검토")&gt;0,"@@","OK")</f>
        <v>OK</v>
      </c>
      <c r="AD3" s="72" t="e">
        <f>IF(#REF!=#REF!,"OK","@@")</f>
        <v>#REF!</v>
      </c>
      <c r="AE3" s="73" t="e">
        <f>#REF!+#REF!-#REF!-#REF!</f>
        <v>#REF!</v>
      </c>
      <c r="AF3" s="72" t="str">
        <f>IF(COUNTIF(AF6:AF31,"검토")&gt;0,"@@","OK")</f>
        <v>OK</v>
      </c>
    </row>
    <row r="4" spans="1:44" s="87" customFormat="1" ht="30" customHeight="1">
      <c r="A4" s="185" t="s">
        <v>499</v>
      </c>
      <c r="B4" s="185" t="s">
        <v>407</v>
      </c>
      <c r="C4" s="189" t="s">
        <v>408</v>
      </c>
      <c r="D4" s="191" t="s">
        <v>409</v>
      </c>
      <c r="E4" s="193" t="s">
        <v>414</v>
      </c>
      <c r="F4" s="193" t="s">
        <v>494</v>
      </c>
      <c r="G4" s="195" t="s">
        <v>496</v>
      </c>
      <c r="H4" s="193" t="s">
        <v>497</v>
      </c>
      <c r="I4" s="197" t="s">
        <v>495</v>
      </c>
      <c r="J4" s="204" t="s">
        <v>532</v>
      </c>
      <c r="K4" s="199" t="s">
        <v>519</v>
      </c>
      <c r="L4" s="200"/>
      <c r="M4" s="201" t="s">
        <v>523</v>
      </c>
      <c r="N4" s="171" t="s">
        <v>528</v>
      </c>
      <c r="O4" s="187" t="s">
        <v>529</v>
      </c>
      <c r="P4" s="188"/>
      <c r="Q4" s="171" t="s">
        <v>524</v>
      </c>
      <c r="R4" s="173" t="s">
        <v>413</v>
      </c>
      <c r="S4" s="183" t="s">
        <v>527</v>
      </c>
      <c r="T4" s="183" t="s">
        <v>522</v>
      </c>
      <c r="U4" s="182" t="s">
        <v>525</v>
      </c>
      <c r="V4" s="175" t="s">
        <v>416</v>
      </c>
      <c r="X4" s="176" t="s">
        <v>417</v>
      </c>
      <c r="Y4" s="176" t="s">
        <v>418</v>
      </c>
      <c r="Z4" s="176"/>
      <c r="AA4" s="176"/>
      <c r="AC4" s="170" t="s">
        <v>417</v>
      </c>
      <c r="AD4" s="181" t="s">
        <v>422</v>
      </c>
      <c r="AE4" s="181"/>
      <c r="AF4" s="181"/>
      <c r="AH4" s="176" t="s">
        <v>423</v>
      </c>
      <c r="AJ4" s="177" t="s">
        <v>430</v>
      </c>
      <c r="AK4" s="179" t="s">
        <v>431</v>
      </c>
      <c r="AM4" s="169" t="s">
        <v>424</v>
      </c>
      <c r="AO4" s="169" t="s">
        <v>425</v>
      </c>
    </row>
    <row r="5" spans="1:44" s="87" customFormat="1" ht="29.25" customHeight="1">
      <c r="A5" s="186"/>
      <c r="B5" s="186"/>
      <c r="C5" s="190"/>
      <c r="D5" s="192"/>
      <c r="E5" s="194"/>
      <c r="F5" s="203"/>
      <c r="G5" s="196"/>
      <c r="H5" s="203"/>
      <c r="I5" s="198"/>
      <c r="J5" s="205"/>
      <c r="K5" s="166" t="s">
        <v>410</v>
      </c>
      <c r="L5" s="166" t="s">
        <v>411</v>
      </c>
      <c r="M5" s="202"/>
      <c r="N5" s="172"/>
      <c r="O5" s="136" t="s">
        <v>410</v>
      </c>
      <c r="P5" s="137" t="s">
        <v>411</v>
      </c>
      <c r="Q5" s="172"/>
      <c r="R5" s="174"/>
      <c r="S5" s="184"/>
      <c r="T5" s="184"/>
      <c r="U5" s="173"/>
      <c r="V5" s="176"/>
      <c r="X5" s="176"/>
      <c r="Y5" s="114" t="s">
        <v>419</v>
      </c>
      <c r="Z5" s="114" t="s">
        <v>420</v>
      </c>
      <c r="AA5" s="114" t="s">
        <v>421</v>
      </c>
      <c r="AC5" s="170"/>
      <c r="AD5" s="88" t="s">
        <v>419</v>
      </c>
      <c r="AE5" s="88" t="s">
        <v>420</v>
      </c>
      <c r="AF5" s="88" t="s">
        <v>421</v>
      </c>
      <c r="AH5" s="176"/>
      <c r="AJ5" s="178"/>
      <c r="AK5" s="180"/>
      <c r="AM5" s="170"/>
      <c r="AO5" s="170"/>
      <c r="AQ5" s="87" t="s">
        <v>530</v>
      </c>
      <c r="AR5" s="87" t="s">
        <v>531</v>
      </c>
    </row>
    <row r="6" spans="1:44" ht="60" customHeight="1">
      <c r="A6" s="147"/>
      <c r="B6" s="119" t="s">
        <v>428</v>
      </c>
      <c r="C6" s="119"/>
      <c r="D6" s="119"/>
      <c r="E6" s="119"/>
      <c r="F6" s="83"/>
      <c r="G6" s="119"/>
      <c r="H6" s="119"/>
      <c r="I6" s="158"/>
      <c r="J6" s="148">
        <f>SUM(J7:J31)</f>
        <v>29304689</v>
      </c>
      <c r="K6" s="148">
        <f>SUM(K7:K31)</f>
        <v>-3245969</v>
      </c>
      <c r="L6" s="148">
        <f>SUM(L7:L31)</f>
        <v>3514200</v>
      </c>
      <c r="M6" s="148">
        <f>SUM(M7:M31)</f>
        <v>29572920</v>
      </c>
      <c r="N6" s="149"/>
      <c r="O6" s="150"/>
      <c r="P6" s="139"/>
      <c r="Q6" s="149"/>
      <c r="R6" s="151"/>
      <c r="S6" s="152"/>
      <c r="T6" s="153"/>
      <c r="U6" s="154"/>
      <c r="V6" s="75"/>
      <c r="X6" s="81"/>
      <c r="Y6" s="130"/>
      <c r="Z6" s="130"/>
      <c r="AA6" s="133"/>
      <c r="AB6" s="143"/>
      <c r="AC6" s="132"/>
      <c r="AD6" s="130"/>
      <c r="AE6" s="130"/>
      <c r="AF6" s="75"/>
      <c r="AH6" s="82"/>
      <c r="AJ6" s="80"/>
      <c r="AK6" s="74"/>
      <c r="AM6" s="75"/>
      <c r="AO6" s="75"/>
      <c r="AQ6" s="117">
        <f>SUBTOTAL(9,AQ7:AQ13)</f>
        <v>0</v>
      </c>
      <c r="AR6" s="118">
        <f>SUBTOTAL(9,AR7:AR13)</f>
        <v>0</v>
      </c>
    </row>
    <row r="7" spans="1:44" ht="60" customHeight="1">
      <c r="A7" s="131">
        <f>COUNTA($C$6:C7)-COUNTBLANK($C$6:C7)+1</f>
        <v>1</v>
      </c>
      <c r="B7" s="120" t="s">
        <v>543</v>
      </c>
      <c r="C7" s="120" t="s">
        <v>578</v>
      </c>
      <c r="D7" s="120" t="s">
        <v>587</v>
      </c>
      <c r="E7" s="131" t="s">
        <v>567</v>
      </c>
      <c r="F7" s="131" t="s">
        <v>588</v>
      </c>
      <c r="G7" s="131">
        <v>121</v>
      </c>
      <c r="H7" s="131">
        <v>41</v>
      </c>
      <c r="I7" s="134" t="s">
        <v>562</v>
      </c>
      <c r="J7" s="128">
        <v>1602000</v>
      </c>
      <c r="K7" s="128">
        <v>-237850</v>
      </c>
      <c r="L7" s="128"/>
      <c r="M7" s="161">
        <f t="shared" ref="M7" si="0">J7+K7+L7</f>
        <v>1364150</v>
      </c>
      <c r="N7" s="155"/>
      <c r="O7" s="156"/>
      <c r="P7" s="140"/>
      <c r="Q7" s="162"/>
      <c r="R7" s="157" t="str">
        <f t="shared" ref="R7" si="1">IF(AND((M7=0),(Q7&gt;0)),"O",IF(AND((K7&lt;0),(M7-Q7&lt;0)),"O","X"))</f>
        <v>X</v>
      </c>
      <c r="S7" s="164"/>
      <c r="T7" s="145"/>
      <c r="U7" s="121"/>
      <c r="V7" s="75"/>
      <c r="X7" s="81"/>
      <c r="Y7" s="130">
        <f t="shared" ref="Y7:Y31" si="2">IF($X7&lt;&gt;"도비",IF($V7="국도비","직접입력",SUM($K7:$L7)),)</f>
        <v>-237850</v>
      </c>
      <c r="Z7" s="130">
        <f t="shared" ref="Z7:Z31" si="3">IF($X7="도비",SUM($K7:$L7),IF($V7="국도비","직접입력",SUM($K7:$L7)-$Y7))</f>
        <v>0</v>
      </c>
      <c r="AA7" s="133" t="str">
        <f t="shared" ref="AA7:AA31" si="4">IF(SUM($K7:$L7)=SUM($Y7:$Z7),"OK","검토")</f>
        <v>OK</v>
      </c>
      <c r="AB7" s="143"/>
      <c r="AC7" s="132"/>
      <c r="AD7" s="130">
        <f t="shared" ref="AD7:AD31" si="5">IF($X7&lt;&gt;"도비",IF($V7="국도비","직접입력",SUM($O7:$P7)),)</f>
        <v>0</v>
      </c>
      <c r="AE7" s="130">
        <f t="shared" ref="AE7" si="6">IF($X7="도비",SUM(O7:P7),IF($V7="국도비","직접입력",SUM(O7:P7)-AD7))</f>
        <v>0</v>
      </c>
      <c r="AF7" s="133" t="str">
        <f t="shared" ref="AF7" si="7">IF(SUM(O7:P7)=SUM(AD7:AE7),"OK","검토")</f>
        <v>OK</v>
      </c>
      <c r="AH7" s="82" t="str">
        <f t="shared" ref="AH7" si="8">IF(V7="","",IF(V7="도비","세입없음","직접입력"))</f>
        <v/>
      </c>
      <c r="AJ7" s="102" t="str">
        <f t="shared" ref="AJ7:AJ31" si="9">IF(AH7="","",COUNTIF($AH$6:$AH$31,AH7))</f>
        <v/>
      </c>
      <c r="AK7" s="74" t="str">
        <f t="shared" ref="AK7" si="10">IF(X7="","",IF(AND(X7="도비",AH7="세입없음"),"OK",IF(AND(X7&lt;&gt;"도비",AH7&lt;&gt;""),"OK","@@")))</f>
        <v/>
      </c>
      <c r="AM7" s="75">
        <f t="array" ref="AM7">IF(D7="","",INDEX(구분표!$I$2:$I$313, MATCH(1,(구분표!$E$2:$E$313='18년일출'!C7)*(구분표!$F$2:$F$313='18년일출'!D7)*(구분표!$G$2:$G$313='18년일출'!B7),0)))</f>
        <v>20201</v>
      </c>
      <c r="AO7" s="75"/>
      <c r="AQ7" s="67">
        <f t="shared" ref="AQ7" si="11">IF(N7&lt;0,N7,0)</f>
        <v>0</v>
      </c>
      <c r="AR7" s="67">
        <f t="shared" ref="AR7" si="12">IF(N7&gt;0,N7,0)</f>
        <v>0</v>
      </c>
    </row>
    <row r="8" spans="1:44" ht="60" customHeight="1">
      <c r="A8" s="131">
        <f>COUNTA($C$6:C8)-COUNTBLANK($C$6:C8)+1</f>
        <v>2</v>
      </c>
      <c r="B8" s="120" t="s">
        <v>543</v>
      </c>
      <c r="C8" s="120" t="s">
        <v>578</v>
      </c>
      <c r="D8" s="120" t="s">
        <v>589</v>
      </c>
      <c r="E8" s="131" t="s">
        <v>567</v>
      </c>
      <c r="F8" s="131" t="s">
        <v>588</v>
      </c>
      <c r="G8" s="131">
        <v>126</v>
      </c>
      <c r="H8" s="131">
        <v>98</v>
      </c>
      <c r="I8" s="134" t="s">
        <v>563</v>
      </c>
      <c r="J8" s="128">
        <v>73000</v>
      </c>
      <c r="K8" s="128">
        <v>0</v>
      </c>
      <c r="L8" s="128">
        <v>27000</v>
      </c>
      <c r="M8" s="161">
        <f t="shared" ref="M8:M13" si="13">J8+K8+L8</f>
        <v>100000</v>
      </c>
      <c r="N8" s="155"/>
      <c r="O8" s="156"/>
      <c r="P8" s="140"/>
      <c r="Q8" s="162"/>
      <c r="R8" s="157" t="str">
        <f t="shared" ref="R8:R22" si="14">IF(AND((M8=0),(Q8&gt;0)),"O",IF(AND((K8&lt;0),(M8-Q8&lt;0)),"O","X"))</f>
        <v>X</v>
      </c>
      <c r="S8" s="146"/>
      <c r="T8" s="145"/>
      <c r="U8" s="121"/>
      <c r="V8" s="75"/>
      <c r="X8" s="81"/>
      <c r="Y8" s="130">
        <f t="shared" si="2"/>
        <v>27000</v>
      </c>
      <c r="Z8" s="130">
        <f t="shared" si="3"/>
        <v>0</v>
      </c>
      <c r="AA8" s="133" t="str">
        <f t="shared" si="4"/>
        <v>OK</v>
      </c>
      <c r="AB8" s="143"/>
      <c r="AC8" s="132"/>
      <c r="AD8" s="130">
        <f t="shared" si="5"/>
        <v>0</v>
      </c>
      <c r="AE8" s="130">
        <f t="shared" ref="AE8:AE13" si="15">IF($X8="도비",SUM(O8:P8),IF($V8="국도비","직접입력",SUM(O8:P8)-AD8))</f>
        <v>0</v>
      </c>
      <c r="AF8" s="133" t="str">
        <f t="shared" ref="AF8:AF13" si="16">IF(SUM(O8:P8)=SUM(AD8:AE8),"OK","검토")</f>
        <v>OK</v>
      </c>
      <c r="AH8" s="82" t="str">
        <f t="shared" ref="AH8:AH13" si="17">IF(V8="","",IF(V8="도비","세입없음","직접입력"))</f>
        <v/>
      </c>
      <c r="AJ8" s="80" t="str">
        <f t="shared" si="9"/>
        <v/>
      </c>
      <c r="AK8" s="74" t="str">
        <f t="shared" ref="AK8:AK26" si="18">IF(X8="","",IF(AND(X8="도비",AH8="세입없음"),"OK",IF(AND(X8&lt;&gt;"도비",AH8&lt;&gt;""),"OK","@@")))</f>
        <v/>
      </c>
      <c r="AM8" s="75">
        <f t="array" ref="AM8">IF(D8="","",INDEX(구분표!$I$2:$I$313, MATCH(1,(구분표!$E$2:$E$313='18년일출'!C8)*(구분표!$F$2:$F$313='18년일출'!D8)*(구분표!$G$2:$G$313='18년일출'!B8),0)))</f>
        <v>20202</v>
      </c>
      <c r="AO8" s="75"/>
      <c r="AQ8" s="67">
        <f t="shared" ref="AQ8:AQ13" si="19">IF(N8&lt;0,N8,0)</f>
        <v>0</v>
      </c>
      <c r="AR8" s="67">
        <f t="shared" ref="AR8:AR13" si="20">IF(N8&gt;0,N8,0)</f>
        <v>0</v>
      </c>
    </row>
    <row r="9" spans="1:44" ht="60" customHeight="1">
      <c r="A9" s="131">
        <f>COUNTA($C$6:C30)-COUNTBLANK($C$6:C30)+1</f>
        <v>24</v>
      </c>
      <c r="B9" s="120" t="s">
        <v>29</v>
      </c>
      <c r="C9" s="120" t="s">
        <v>575</v>
      </c>
      <c r="D9" s="120" t="s">
        <v>64</v>
      </c>
      <c r="E9" s="131" t="s">
        <v>567</v>
      </c>
      <c r="F9" s="131" t="s">
        <v>591</v>
      </c>
      <c r="G9" s="131">
        <v>129</v>
      </c>
      <c r="H9" s="131">
        <v>139</v>
      </c>
      <c r="I9" s="134" t="s">
        <v>576</v>
      </c>
      <c r="J9" s="128">
        <v>100000</v>
      </c>
      <c r="K9" s="128"/>
      <c r="L9" s="128">
        <v>100000</v>
      </c>
      <c r="M9" s="161">
        <f>J9+K9+L9</f>
        <v>200000</v>
      </c>
      <c r="N9" s="155"/>
      <c r="O9" s="156"/>
      <c r="P9" s="140"/>
      <c r="Q9" s="162"/>
      <c r="R9" s="157" t="str">
        <f t="shared" ref="R9" si="21">IF(AND((M9=0),(Q9&gt;0)),"O",IF(AND((K9&lt;0),(M9-Q9&lt;0)),"O","X"))</f>
        <v>X</v>
      </c>
      <c r="S9" s="164"/>
      <c r="T9" s="145"/>
      <c r="U9" s="121" t="s">
        <v>601</v>
      </c>
      <c r="V9" s="75"/>
      <c r="X9" s="81"/>
      <c r="Y9" s="130">
        <f>IF($X9&lt;&gt;"도비",IF($V9="국도비","직접입력",SUM($K9:$L9)),)</f>
        <v>100000</v>
      </c>
      <c r="Z9" s="130">
        <f>IF($X9="도비",SUM($K9:$L9),IF($V9="국도비","직접입력",SUM($K9:$L9)-$Y9))</f>
        <v>0</v>
      </c>
      <c r="AA9" s="133" t="str">
        <f>IF(SUM($K9:$L9)=SUM($Y9:$Z9),"OK","검토")</f>
        <v>OK</v>
      </c>
      <c r="AB9" s="143"/>
      <c r="AC9" s="133"/>
      <c r="AD9" s="130">
        <f>IF($X9&lt;&gt;"도비",IF($V9="국도비","직접입력",SUM($O9:$P9)),)</f>
        <v>0</v>
      </c>
      <c r="AE9" s="130">
        <f>IF($X9="도비",SUM(O9:P9),IF($V9="국도비","직접입력",SUM(O9:P9)-AD9))</f>
        <v>0</v>
      </c>
      <c r="AF9" s="133" t="str">
        <f>IF(SUM(O9:P9)=SUM(AD9:AE9),"OK","검토")</f>
        <v>OK</v>
      </c>
      <c r="AH9" s="82" t="str">
        <f>IF(V9="","",IF(V9="도비","세입없음","직접입력"))</f>
        <v/>
      </c>
      <c r="AJ9" s="102" t="str">
        <f t="shared" si="9"/>
        <v/>
      </c>
      <c r="AK9" s="74" t="str">
        <f t="shared" ref="AK9" si="22">IF(X9="","",IF(AND(X9="도비",AH9="세입없음"),"OK",IF(AND(X9&lt;&gt;"도비",AH9&lt;&gt;""),"OK","@@")))</f>
        <v/>
      </c>
      <c r="AM9" s="75">
        <f t="array" ref="AM9">IF(D9="","",INDEX(구분표!$I$2:$I$313, MATCH(1,(구분표!$E$2:$E$313='18년일출'!C9)*(구분표!$F$2:$F$313='18년일출'!D9)*(구분표!$G$2:$G$313='18년일출'!B9),0)))</f>
        <v>20204</v>
      </c>
      <c r="AO9" s="75"/>
      <c r="AQ9" s="67">
        <f>IF(N9&lt;0,N9,0)</f>
        <v>0</v>
      </c>
      <c r="AR9" s="67">
        <f>IF(N9&gt;0,N9,0)</f>
        <v>0</v>
      </c>
    </row>
    <row r="10" spans="1:44" ht="60" customHeight="1">
      <c r="A10" s="131">
        <f>COUNTA($C$6:C10)-COUNTBLANK($C$6:C10)+1</f>
        <v>4</v>
      </c>
      <c r="B10" s="120" t="s">
        <v>543</v>
      </c>
      <c r="C10" s="120" t="s">
        <v>578</v>
      </c>
      <c r="D10" s="120" t="s">
        <v>593</v>
      </c>
      <c r="E10" s="131" t="s">
        <v>590</v>
      </c>
      <c r="F10" s="131" t="s">
        <v>588</v>
      </c>
      <c r="G10" s="131">
        <v>136</v>
      </c>
      <c r="H10" s="131">
        <v>260</v>
      </c>
      <c r="I10" s="134" t="s">
        <v>564</v>
      </c>
      <c r="J10" s="128">
        <v>150000</v>
      </c>
      <c r="K10" s="128">
        <v>-50000</v>
      </c>
      <c r="L10" s="128">
        <v>0</v>
      </c>
      <c r="M10" s="161">
        <f t="shared" si="13"/>
        <v>100000</v>
      </c>
      <c r="N10" s="155"/>
      <c r="O10" s="156"/>
      <c r="P10" s="140"/>
      <c r="Q10" s="162"/>
      <c r="R10" s="157" t="str">
        <f t="shared" si="14"/>
        <v>X</v>
      </c>
      <c r="S10" s="146"/>
      <c r="T10" s="145"/>
      <c r="U10" s="121"/>
      <c r="V10" s="75"/>
      <c r="X10" s="81"/>
      <c r="Y10" s="130">
        <f t="shared" si="2"/>
        <v>-50000</v>
      </c>
      <c r="Z10" s="130">
        <f t="shared" si="3"/>
        <v>0</v>
      </c>
      <c r="AA10" s="133" t="str">
        <f t="shared" si="4"/>
        <v>OK</v>
      </c>
      <c r="AB10" s="143"/>
      <c r="AC10" s="132"/>
      <c r="AD10" s="130">
        <f t="shared" si="5"/>
        <v>0</v>
      </c>
      <c r="AE10" s="130">
        <f t="shared" si="15"/>
        <v>0</v>
      </c>
      <c r="AF10" s="133" t="str">
        <f t="shared" si="16"/>
        <v>OK</v>
      </c>
      <c r="AH10" s="82" t="str">
        <f t="shared" si="17"/>
        <v/>
      </c>
      <c r="AJ10" s="102" t="str">
        <f t="shared" si="9"/>
        <v/>
      </c>
      <c r="AK10" s="74" t="str">
        <f t="shared" ref="AK10" si="23">IF(X10="","",IF(AND(X10="도비",AH10="세입없음"),"OK",IF(AND(X10&lt;&gt;"도비",AH10&lt;&gt;""),"OK","@@")))</f>
        <v/>
      </c>
      <c r="AM10" s="75">
        <f t="array" ref="AM10">IF(D10="","",INDEX(구분표!$I$2:$I$313, MATCH(1,(구분표!$E$2:$E$313='18년일출'!C10)*(구분표!$F$2:$F$313='18년일출'!D10)*(구분표!$G$2:$G$313='18년일출'!B10),0)))</f>
        <v>20205</v>
      </c>
      <c r="AO10" s="75"/>
      <c r="AQ10" s="67">
        <f t="shared" si="19"/>
        <v>0</v>
      </c>
      <c r="AR10" s="67">
        <f t="shared" si="20"/>
        <v>0</v>
      </c>
    </row>
    <row r="11" spans="1:44" ht="60" customHeight="1">
      <c r="A11" s="131">
        <f>COUNTA($C$6:C11)-COUNTBLANK($C$6:C11)+1</f>
        <v>5</v>
      </c>
      <c r="B11" s="120" t="s">
        <v>543</v>
      </c>
      <c r="C11" s="120" t="s">
        <v>578</v>
      </c>
      <c r="D11" s="120" t="s">
        <v>594</v>
      </c>
      <c r="E11" s="131" t="s">
        <v>567</v>
      </c>
      <c r="F11" s="131" t="s">
        <v>588</v>
      </c>
      <c r="G11" s="131">
        <v>138</v>
      </c>
      <c r="H11" s="131">
        <v>271</v>
      </c>
      <c r="I11" s="134" t="s">
        <v>582</v>
      </c>
      <c r="J11" s="128">
        <v>560000</v>
      </c>
      <c r="K11" s="128">
        <v>0</v>
      </c>
      <c r="L11" s="128">
        <v>40000</v>
      </c>
      <c r="M11" s="161">
        <f t="shared" si="13"/>
        <v>600000</v>
      </c>
      <c r="N11" s="155"/>
      <c r="O11" s="156"/>
      <c r="P11" s="140"/>
      <c r="Q11" s="162"/>
      <c r="R11" s="157" t="str">
        <f t="shared" si="14"/>
        <v>X</v>
      </c>
      <c r="S11" s="146"/>
      <c r="T11" s="145"/>
      <c r="U11" s="121"/>
      <c r="V11" s="75"/>
      <c r="X11" s="81"/>
      <c r="Y11" s="130">
        <f t="shared" si="2"/>
        <v>40000</v>
      </c>
      <c r="Z11" s="130">
        <f t="shared" si="3"/>
        <v>0</v>
      </c>
      <c r="AA11" s="133" t="str">
        <f t="shared" si="4"/>
        <v>OK</v>
      </c>
      <c r="AB11" s="143"/>
      <c r="AC11" s="132"/>
      <c r="AD11" s="130">
        <f t="shared" si="5"/>
        <v>0</v>
      </c>
      <c r="AE11" s="130">
        <f t="shared" si="15"/>
        <v>0</v>
      </c>
      <c r="AF11" s="133" t="str">
        <f t="shared" si="16"/>
        <v>OK</v>
      </c>
      <c r="AH11" s="82" t="str">
        <f t="shared" si="17"/>
        <v/>
      </c>
      <c r="AJ11" s="102" t="str">
        <f t="shared" si="9"/>
        <v/>
      </c>
      <c r="AK11" s="74" t="str">
        <f t="shared" si="18"/>
        <v/>
      </c>
      <c r="AM11" s="75">
        <f t="array" ref="AM11">IF(D11="","",INDEX(구분표!$I$2:$I$313, MATCH(1,(구분표!$E$2:$E$313='18년일출'!C11)*(구분표!$F$2:$F$313='18년일출'!D11)*(구분표!$G$2:$G$313='18년일출'!B11),0)))</f>
        <v>20207</v>
      </c>
      <c r="AO11" s="75"/>
      <c r="AQ11" s="67">
        <f t="shared" si="19"/>
        <v>0</v>
      </c>
      <c r="AR11" s="67">
        <f t="shared" si="20"/>
        <v>0</v>
      </c>
    </row>
    <row r="12" spans="1:44" ht="60" customHeight="1">
      <c r="A12" s="131">
        <f>COUNTA($C$6:C12)-COUNTBLANK($C$6:C12)+1</f>
        <v>6</v>
      </c>
      <c r="B12" s="120" t="s">
        <v>543</v>
      </c>
      <c r="C12" s="120" t="s">
        <v>578</v>
      </c>
      <c r="D12" s="120" t="s">
        <v>594</v>
      </c>
      <c r="E12" s="131" t="s">
        <v>592</v>
      </c>
      <c r="F12" s="131" t="s">
        <v>591</v>
      </c>
      <c r="G12" s="131"/>
      <c r="H12" s="131"/>
      <c r="I12" s="134" t="s">
        <v>544</v>
      </c>
      <c r="J12" s="128">
        <v>0</v>
      </c>
      <c r="K12" s="128">
        <v>0</v>
      </c>
      <c r="L12" s="128">
        <v>200000</v>
      </c>
      <c r="M12" s="161">
        <f t="shared" si="13"/>
        <v>200000</v>
      </c>
      <c r="N12" s="155"/>
      <c r="O12" s="156"/>
      <c r="P12" s="140"/>
      <c r="Q12" s="162"/>
      <c r="R12" s="157" t="str">
        <f t="shared" si="14"/>
        <v>X</v>
      </c>
      <c r="S12" s="146"/>
      <c r="T12" s="146"/>
      <c r="U12" s="121"/>
      <c r="V12" s="75"/>
      <c r="X12" s="81"/>
      <c r="Y12" s="130">
        <f t="shared" si="2"/>
        <v>200000</v>
      </c>
      <c r="Z12" s="130">
        <f t="shared" si="3"/>
        <v>0</v>
      </c>
      <c r="AA12" s="133" t="str">
        <f t="shared" si="4"/>
        <v>OK</v>
      </c>
      <c r="AB12" s="143"/>
      <c r="AC12" s="132"/>
      <c r="AD12" s="130">
        <f t="shared" si="5"/>
        <v>0</v>
      </c>
      <c r="AE12" s="130">
        <f t="shared" si="15"/>
        <v>0</v>
      </c>
      <c r="AF12" s="133" t="str">
        <f t="shared" si="16"/>
        <v>OK</v>
      </c>
      <c r="AH12" s="82" t="str">
        <f t="shared" si="17"/>
        <v/>
      </c>
      <c r="AJ12" s="102" t="str">
        <f t="shared" si="9"/>
        <v/>
      </c>
      <c r="AK12" s="74" t="str">
        <f t="shared" ref="AK12" si="24">IF(X12="","",IF(AND(X12="도비",AH12="세입없음"),"OK",IF(AND(X12&lt;&gt;"도비",AH12&lt;&gt;""),"OK","@@")))</f>
        <v/>
      </c>
      <c r="AM12" s="75">
        <f t="array" ref="AM12">IF(D12="","",INDEX(구분표!$I$2:$I$313, MATCH(1,(구분표!$E$2:$E$313='18년일출'!C12)*(구분표!$F$2:$F$313='18년일출'!D12)*(구분표!$G$2:$G$313='18년일출'!B12),0)))</f>
        <v>20207</v>
      </c>
      <c r="AO12" s="75"/>
      <c r="AQ12" s="67">
        <f t="shared" si="19"/>
        <v>0</v>
      </c>
      <c r="AR12" s="67">
        <f t="shared" si="20"/>
        <v>0</v>
      </c>
    </row>
    <row r="13" spans="1:44" ht="60" customHeight="1">
      <c r="A13" s="131">
        <f>COUNTA($C$6:C13)-COUNTBLANK($C$6:C13)+1</f>
        <v>7</v>
      </c>
      <c r="B13" s="120" t="s">
        <v>543</v>
      </c>
      <c r="C13" s="120" t="s">
        <v>578</v>
      </c>
      <c r="D13" s="120" t="s">
        <v>594</v>
      </c>
      <c r="E13" s="131" t="s">
        <v>567</v>
      </c>
      <c r="F13" s="131" t="s">
        <v>591</v>
      </c>
      <c r="G13" s="131">
        <v>139</v>
      </c>
      <c r="H13" s="131">
        <v>314</v>
      </c>
      <c r="I13" s="134" t="s">
        <v>583</v>
      </c>
      <c r="J13" s="128">
        <v>970000</v>
      </c>
      <c r="K13" s="128">
        <v>0</v>
      </c>
      <c r="L13" s="128">
        <v>250000</v>
      </c>
      <c r="M13" s="161">
        <f t="shared" si="13"/>
        <v>1220000</v>
      </c>
      <c r="N13" s="155"/>
      <c r="O13" s="156"/>
      <c r="P13" s="140"/>
      <c r="Q13" s="162"/>
      <c r="R13" s="157" t="str">
        <f t="shared" ref="R13" si="25">IF(AND((M13=0),(Q13&gt;0)),"O",IF(AND((K13&lt;0),(M13-Q13&lt;0)),"O","X"))</f>
        <v>X</v>
      </c>
      <c r="S13" s="146"/>
      <c r="T13" s="164" t="s">
        <v>581</v>
      </c>
      <c r="U13" s="121"/>
      <c r="V13" s="75"/>
      <c r="X13" s="81"/>
      <c r="Y13" s="130">
        <f t="shared" si="2"/>
        <v>250000</v>
      </c>
      <c r="Z13" s="130">
        <f t="shared" si="3"/>
        <v>0</v>
      </c>
      <c r="AA13" s="133" t="str">
        <f t="shared" si="4"/>
        <v>OK</v>
      </c>
      <c r="AB13" s="143"/>
      <c r="AC13" s="133"/>
      <c r="AD13" s="130">
        <f t="shared" si="5"/>
        <v>0</v>
      </c>
      <c r="AE13" s="130">
        <f t="shared" si="15"/>
        <v>0</v>
      </c>
      <c r="AF13" s="133" t="str">
        <f t="shared" si="16"/>
        <v>OK</v>
      </c>
      <c r="AH13" s="82" t="str">
        <f t="shared" si="17"/>
        <v/>
      </c>
      <c r="AJ13" s="102" t="str">
        <f t="shared" si="9"/>
        <v/>
      </c>
      <c r="AK13" s="74" t="str">
        <f t="shared" ref="AK13" si="26">IF(X13="","",IF(AND(X13="도비",AH13="세입없음"),"OK",IF(AND(X13&lt;&gt;"도비",AH13&lt;&gt;""),"OK","@@")))</f>
        <v/>
      </c>
      <c r="AM13" s="75">
        <f t="array" ref="AM13">IF(D13="","",INDEX(구분표!$I$2:$I$313, MATCH(1,(구분표!$E$2:$E$313='18년일출'!C13)*(구분표!$F$2:$F$313='18년일출'!D13)*(구분표!$G$2:$G$313='18년일출'!B13),0)))</f>
        <v>20207</v>
      </c>
      <c r="AO13" s="75"/>
      <c r="AQ13" s="67">
        <f t="shared" si="19"/>
        <v>0</v>
      </c>
      <c r="AR13" s="67">
        <f t="shared" si="20"/>
        <v>0</v>
      </c>
    </row>
    <row r="14" spans="1:44" ht="60" customHeight="1">
      <c r="A14" s="131">
        <f>COUNTA($C$6:C14)-COUNTBLANK($C$6:C14)+1</f>
        <v>8</v>
      </c>
      <c r="B14" s="120" t="str">
        <f t="shared" ref="B14:B25" si="27">IF(C14="","",MID($B$6,2,7))</f>
        <v>기획재정위원회</v>
      </c>
      <c r="C14" s="120" t="s">
        <v>565</v>
      </c>
      <c r="D14" s="144" t="s">
        <v>595</v>
      </c>
      <c r="E14" s="131" t="s">
        <v>567</v>
      </c>
      <c r="F14" s="131" t="s">
        <v>591</v>
      </c>
      <c r="G14" s="131">
        <v>79</v>
      </c>
      <c r="H14" s="131">
        <v>68</v>
      </c>
      <c r="I14" s="134" t="s">
        <v>545</v>
      </c>
      <c r="J14" s="159">
        <v>14555000</v>
      </c>
      <c r="K14" s="128"/>
      <c r="L14" s="128">
        <v>1500000</v>
      </c>
      <c r="M14" s="161">
        <f t="shared" ref="M14:M23" si="28">J14+K14+L14</f>
        <v>16055000</v>
      </c>
      <c r="N14" s="155"/>
      <c r="O14" s="156"/>
      <c r="P14" s="140"/>
      <c r="Q14" s="162"/>
      <c r="R14" s="157" t="str">
        <f t="shared" si="14"/>
        <v>X</v>
      </c>
      <c r="S14" s="146"/>
      <c r="T14" s="145"/>
      <c r="U14" s="121"/>
      <c r="V14" s="75"/>
      <c r="X14" s="81"/>
      <c r="Y14" s="130">
        <f t="shared" si="2"/>
        <v>1500000</v>
      </c>
      <c r="Z14" s="130">
        <f t="shared" si="3"/>
        <v>0</v>
      </c>
      <c r="AA14" s="133" t="str">
        <f t="shared" si="4"/>
        <v>OK</v>
      </c>
      <c r="AB14" s="143"/>
      <c r="AC14" s="132"/>
      <c r="AD14" s="130">
        <f t="shared" si="5"/>
        <v>0</v>
      </c>
      <c r="AE14" s="130">
        <f t="shared" ref="AE14" si="29">IF($X14="도비",SUM(O14:P14),IF($V14="국도비","직접입력",SUM(O14:P14)-AD14))</f>
        <v>0</v>
      </c>
      <c r="AF14" s="133" t="str">
        <f t="shared" ref="AF14" si="30">IF(SUM(O14:P14)=SUM(AD14:AE14),"OK","검토")</f>
        <v>OK</v>
      </c>
      <c r="AH14" s="82" t="str">
        <f t="shared" ref="AH14:AH23" si="31">IF(V14="","",IF(V14="도비","세입없음","직접입력"))</f>
        <v/>
      </c>
      <c r="AI14" s="143"/>
      <c r="AJ14" s="135" t="str">
        <f t="shared" si="9"/>
        <v/>
      </c>
      <c r="AK14" s="129" t="str">
        <f t="shared" si="18"/>
        <v/>
      </c>
      <c r="AL14" s="143"/>
      <c r="AM14" s="133">
        <f t="array" ref="AM14">IF(D14="","",INDEX(구분표!$I$2:$I$313, MATCH(1,(구분표!$E$2:$E$313='18년일출'!C14)*(구분표!$F$2:$F$313='18년일출'!D14)*(구분표!$G$2:$G$313='18년일출'!B14),0)))</f>
        <v>10402</v>
      </c>
      <c r="AN14" s="143"/>
      <c r="AO14" s="133"/>
      <c r="AP14" s="143"/>
      <c r="AQ14" s="67">
        <f t="shared" ref="AQ14:AQ23" si="32">IF(N14&lt;0,N14,0)</f>
        <v>0</v>
      </c>
      <c r="AR14" s="67">
        <f t="shared" ref="AR14:AR23" si="33">IF(N14&gt;0,N14,0)</f>
        <v>0</v>
      </c>
    </row>
    <row r="15" spans="1:44" ht="60" customHeight="1">
      <c r="A15" s="131">
        <f>COUNTA($C$6:C15)-COUNTBLANK($C$6:C15)+1</f>
        <v>9</v>
      </c>
      <c r="B15" s="120" t="str">
        <f t="shared" si="27"/>
        <v>기획재정위원회</v>
      </c>
      <c r="C15" s="120" t="s">
        <v>565</v>
      </c>
      <c r="D15" s="144" t="s">
        <v>597</v>
      </c>
      <c r="E15" s="131" t="s">
        <v>567</v>
      </c>
      <c r="F15" s="131" t="s">
        <v>596</v>
      </c>
      <c r="G15" s="131">
        <v>88</v>
      </c>
      <c r="H15" s="131">
        <v>148</v>
      </c>
      <c r="I15" s="134" t="s">
        <v>546</v>
      </c>
      <c r="J15" s="128">
        <v>1000000</v>
      </c>
      <c r="K15" s="128">
        <v>-1000000</v>
      </c>
      <c r="L15" s="128"/>
      <c r="M15" s="161">
        <f t="shared" si="28"/>
        <v>0</v>
      </c>
      <c r="N15" s="155"/>
      <c r="O15" s="128"/>
      <c r="P15" s="140"/>
      <c r="Q15" s="162"/>
      <c r="R15" s="157" t="str">
        <f>IF(AND((M15=0),(Q15&gt;0)),"O",IF(AND((K15&lt;0),(M15-Q15&lt;0)),"O","X"))</f>
        <v>X</v>
      </c>
      <c r="S15" s="146"/>
      <c r="T15" s="146"/>
      <c r="U15" s="121"/>
      <c r="V15" s="133"/>
      <c r="W15" s="143"/>
      <c r="X15" s="132"/>
      <c r="Y15" s="130">
        <f t="shared" si="2"/>
        <v>-1000000</v>
      </c>
      <c r="Z15" s="130">
        <f t="shared" si="3"/>
        <v>0</v>
      </c>
      <c r="AA15" s="133" t="str">
        <f t="shared" si="4"/>
        <v>OK</v>
      </c>
      <c r="AB15" s="143"/>
      <c r="AC15" s="132"/>
      <c r="AD15" s="130">
        <f t="shared" si="5"/>
        <v>0</v>
      </c>
      <c r="AE15" s="130">
        <f t="shared" ref="AE15:AE23" si="34">IF($X15="도비",SUM(O15:P15),IF($V15="국도비","직접입력",SUM(O15:P15)-AD15))</f>
        <v>0</v>
      </c>
      <c r="AF15" s="133" t="str">
        <f t="shared" ref="AF15:AF23" si="35">IF(SUM(O15:P15)=SUM(AD15:AE15),"OK","검토")</f>
        <v>OK</v>
      </c>
      <c r="AG15" s="143"/>
      <c r="AH15" s="82" t="str">
        <f t="shared" si="31"/>
        <v/>
      </c>
      <c r="AI15" s="143"/>
      <c r="AJ15" s="135" t="str">
        <f t="shared" si="9"/>
        <v/>
      </c>
      <c r="AK15" s="129" t="str">
        <f>IF(X15="","",IF(AND(X15="도비",AH15="세입없음"),"OK",IF(AND(X15&lt;&gt;"도비",AH15&lt;&gt;""),"OK","@@")))</f>
        <v/>
      </c>
      <c r="AL15" s="143"/>
      <c r="AM15" s="133">
        <f t="array" ref="AM15">IF(D15="","",INDEX(구분표!$I$2:$I$313, MATCH(1,(구분표!$E$2:$E$313='18년일출'!C15)*(구분표!$F$2:$F$313='18년일출'!D15)*(구분표!$G$2:$G$313='18년일출'!B15),0)))</f>
        <v>10403</v>
      </c>
      <c r="AN15" s="143"/>
      <c r="AO15" s="133"/>
      <c r="AP15" s="143"/>
      <c r="AQ15" s="67">
        <f t="shared" si="32"/>
        <v>0</v>
      </c>
      <c r="AR15" s="67">
        <f t="shared" si="33"/>
        <v>0</v>
      </c>
    </row>
    <row r="16" spans="1:44" ht="60" customHeight="1">
      <c r="A16" s="131">
        <f>COUNTA($C$6:C16)-COUNTBLANK($C$6:C16)+1</f>
        <v>10</v>
      </c>
      <c r="B16" s="120" t="str">
        <f t="shared" si="27"/>
        <v>기획재정위원회</v>
      </c>
      <c r="C16" s="120" t="s">
        <v>565</v>
      </c>
      <c r="D16" s="144" t="s">
        <v>598</v>
      </c>
      <c r="E16" s="131" t="s">
        <v>590</v>
      </c>
      <c r="F16" s="131" t="s">
        <v>591</v>
      </c>
      <c r="G16" s="131">
        <v>99</v>
      </c>
      <c r="H16" s="131">
        <v>275</v>
      </c>
      <c r="I16" s="134" t="s">
        <v>547</v>
      </c>
      <c r="J16" s="128">
        <v>92000</v>
      </c>
      <c r="K16" s="128">
        <v>-92000</v>
      </c>
      <c r="L16" s="128"/>
      <c r="M16" s="161">
        <f t="shared" si="28"/>
        <v>0</v>
      </c>
      <c r="N16" s="155"/>
      <c r="O16" s="156"/>
      <c r="P16" s="140"/>
      <c r="Q16" s="162"/>
      <c r="R16" s="157" t="str">
        <f>IF(AND((M16=0),(Q16&gt;0)),"O",IF(AND((K16&lt;0),(M16-Q16&lt;0)),"O","X"))</f>
        <v>X</v>
      </c>
      <c r="S16" s="146"/>
      <c r="T16" s="146"/>
      <c r="U16" s="121"/>
      <c r="V16" s="133"/>
      <c r="W16" s="143"/>
      <c r="X16" s="132"/>
      <c r="Y16" s="130">
        <f t="shared" si="2"/>
        <v>-92000</v>
      </c>
      <c r="Z16" s="130">
        <f t="shared" si="3"/>
        <v>0</v>
      </c>
      <c r="AA16" s="133" t="str">
        <f t="shared" si="4"/>
        <v>OK</v>
      </c>
      <c r="AB16" s="143"/>
      <c r="AC16" s="132"/>
      <c r="AD16" s="130">
        <f t="shared" si="5"/>
        <v>0</v>
      </c>
      <c r="AE16" s="130">
        <f t="shared" si="34"/>
        <v>0</v>
      </c>
      <c r="AF16" s="133" t="str">
        <f t="shared" si="35"/>
        <v>OK</v>
      </c>
      <c r="AG16" s="143"/>
      <c r="AH16" s="82" t="str">
        <f t="shared" si="31"/>
        <v/>
      </c>
      <c r="AI16" s="143"/>
      <c r="AJ16" s="135" t="str">
        <f t="shared" si="9"/>
        <v/>
      </c>
      <c r="AK16" s="129" t="str">
        <f>IF(X16="","",IF(AND(X16="도비",AH16="세입없음"),"OK",IF(AND(X16&lt;&gt;"도비",AH16&lt;&gt;""),"OK","@@")))</f>
        <v/>
      </c>
      <c r="AL16" s="143"/>
      <c r="AM16" s="133">
        <f t="array" ref="AM16">IF(D16="","",INDEX(구분표!$I$2:$I$313, MATCH(1,(구분표!$E$2:$E$313='18년일출'!C16)*(구분표!$F$2:$F$313='18년일출'!D16)*(구분표!$G$2:$G$313='18년일출'!B16),0)))</f>
        <v>10408</v>
      </c>
      <c r="AN16" s="143"/>
      <c r="AO16" s="133"/>
      <c r="AP16" s="143"/>
      <c r="AQ16" s="67">
        <f t="shared" si="32"/>
        <v>0</v>
      </c>
      <c r="AR16" s="67">
        <f t="shared" si="33"/>
        <v>0</v>
      </c>
    </row>
    <row r="17" spans="1:44" ht="60" customHeight="1">
      <c r="A17" s="131">
        <f>COUNTA($C$6:C17)-COUNTBLANK($C$6:C17)+1</f>
        <v>11</v>
      </c>
      <c r="B17" s="120" t="str">
        <f t="shared" si="27"/>
        <v>기획재정위원회</v>
      </c>
      <c r="C17" s="120" t="s">
        <v>565</v>
      </c>
      <c r="D17" s="144" t="s">
        <v>598</v>
      </c>
      <c r="E17" s="131" t="s">
        <v>590</v>
      </c>
      <c r="F17" s="131" t="s">
        <v>591</v>
      </c>
      <c r="G17" s="131">
        <v>100</v>
      </c>
      <c r="H17" s="131">
        <v>279</v>
      </c>
      <c r="I17" s="134" t="s">
        <v>548</v>
      </c>
      <c r="J17" s="128">
        <v>339119</v>
      </c>
      <c r="K17" s="128">
        <v>-339119</v>
      </c>
      <c r="L17" s="128"/>
      <c r="M17" s="161">
        <f t="shared" si="28"/>
        <v>0</v>
      </c>
      <c r="N17" s="155"/>
      <c r="O17" s="156"/>
      <c r="P17" s="140"/>
      <c r="Q17" s="162"/>
      <c r="R17" s="157" t="str">
        <f>IF(AND((M17=0),(Q17&gt;0)),"O",IF(AND((K17&lt;0),(M17-Q17&lt;0)),"O","X"))</f>
        <v>X</v>
      </c>
      <c r="S17" s="146"/>
      <c r="T17" s="146"/>
      <c r="U17" s="121"/>
      <c r="V17" s="133"/>
      <c r="W17" s="143"/>
      <c r="X17" s="132"/>
      <c r="Y17" s="130">
        <f t="shared" si="2"/>
        <v>-339119</v>
      </c>
      <c r="Z17" s="130">
        <f t="shared" si="3"/>
        <v>0</v>
      </c>
      <c r="AA17" s="133" t="str">
        <f t="shared" si="4"/>
        <v>OK</v>
      </c>
      <c r="AB17" s="143"/>
      <c r="AC17" s="132"/>
      <c r="AD17" s="130">
        <f t="shared" si="5"/>
        <v>0</v>
      </c>
      <c r="AE17" s="130">
        <f t="shared" si="34"/>
        <v>0</v>
      </c>
      <c r="AF17" s="133" t="str">
        <f t="shared" si="35"/>
        <v>OK</v>
      </c>
      <c r="AG17" s="143"/>
      <c r="AH17" s="82" t="str">
        <f t="shared" si="31"/>
        <v/>
      </c>
      <c r="AI17" s="143"/>
      <c r="AJ17" s="135" t="str">
        <f t="shared" si="9"/>
        <v/>
      </c>
      <c r="AK17" s="129" t="str">
        <f>IF(X17="","",IF(AND(X17="도비",AH17="세입없음"),"OK",IF(AND(X17&lt;&gt;"도비",AH17&lt;&gt;""),"OK","@@")))</f>
        <v/>
      </c>
      <c r="AL17" s="143"/>
      <c r="AM17" s="133">
        <f t="array" ref="AM17">IF(D17="","",INDEX(구분표!$I$2:$I$313, MATCH(1,(구분표!$E$2:$E$313='18년일출'!C17)*(구분표!$F$2:$F$313='18년일출'!D17)*(구분표!$G$2:$G$313='18년일출'!B17),0)))</f>
        <v>10408</v>
      </c>
      <c r="AN17" s="143"/>
      <c r="AO17" s="133"/>
      <c r="AP17" s="143"/>
      <c r="AQ17" s="67">
        <f t="shared" si="32"/>
        <v>0</v>
      </c>
      <c r="AR17" s="67">
        <f t="shared" si="33"/>
        <v>0</v>
      </c>
    </row>
    <row r="18" spans="1:44" ht="60" customHeight="1">
      <c r="A18" s="131">
        <f>COUNTA($C$6:C18)-COUNTBLANK($C$6:C18)+1</f>
        <v>12</v>
      </c>
      <c r="B18" s="120" t="str">
        <f t="shared" si="27"/>
        <v>기획재정위원회</v>
      </c>
      <c r="C18" s="120" t="s">
        <v>565</v>
      </c>
      <c r="D18" s="144" t="s">
        <v>598</v>
      </c>
      <c r="E18" s="131" t="s">
        <v>590</v>
      </c>
      <c r="F18" s="131" t="s">
        <v>591</v>
      </c>
      <c r="G18" s="131">
        <v>100</v>
      </c>
      <c r="H18" s="131">
        <v>279</v>
      </c>
      <c r="I18" s="134" t="s">
        <v>549</v>
      </c>
      <c r="J18" s="159">
        <v>6000</v>
      </c>
      <c r="K18" s="128">
        <v>-6000</v>
      </c>
      <c r="L18" s="128"/>
      <c r="M18" s="161">
        <f t="shared" si="28"/>
        <v>0</v>
      </c>
      <c r="N18" s="155"/>
      <c r="O18" s="156"/>
      <c r="P18" s="140"/>
      <c r="Q18" s="162"/>
      <c r="R18" s="157" t="str">
        <f t="shared" si="14"/>
        <v>X</v>
      </c>
      <c r="S18" s="146"/>
      <c r="T18" s="145"/>
      <c r="U18" s="121"/>
      <c r="V18" s="81"/>
      <c r="W18" s="123"/>
      <c r="X18" s="81"/>
      <c r="Y18" s="130">
        <f t="shared" si="2"/>
        <v>-6000</v>
      </c>
      <c r="Z18" s="130">
        <f t="shared" si="3"/>
        <v>0</v>
      </c>
      <c r="AA18" s="133" t="str">
        <f t="shared" si="4"/>
        <v>OK</v>
      </c>
      <c r="AB18" s="143"/>
      <c r="AC18" s="132"/>
      <c r="AD18" s="130">
        <f t="shared" si="5"/>
        <v>0</v>
      </c>
      <c r="AE18" s="130">
        <f t="shared" si="34"/>
        <v>0</v>
      </c>
      <c r="AF18" s="133" t="str">
        <f t="shared" si="35"/>
        <v>OK</v>
      </c>
      <c r="AH18" s="82" t="str">
        <f t="shared" si="31"/>
        <v/>
      </c>
      <c r="AJ18" s="102" t="str">
        <f t="shared" si="9"/>
        <v/>
      </c>
      <c r="AK18" s="74" t="str">
        <f t="shared" si="18"/>
        <v/>
      </c>
      <c r="AM18" s="75">
        <f t="array" ref="AM18">IF(D18="","",INDEX(구분표!$I$2:$I$313, MATCH(1,(구분표!$E$2:$E$313='18년일출'!C18)*(구분표!$F$2:$F$313='18년일출'!D18)*(구분표!$G$2:$G$313='18년일출'!B18),0)))</f>
        <v>10408</v>
      </c>
      <c r="AO18" s="75"/>
      <c r="AQ18" s="67">
        <f t="shared" si="32"/>
        <v>0</v>
      </c>
      <c r="AR18" s="67">
        <f t="shared" si="33"/>
        <v>0</v>
      </c>
    </row>
    <row r="19" spans="1:44" ht="60" customHeight="1">
      <c r="A19" s="131">
        <f>COUNTA($C$6:C19)-COUNTBLANK($C$6:C19)+1</f>
        <v>13</v>
      </c>
      <c r="B19" s="120" t="str">
        <f t="shared" si="27"/>
        <v>기획재정위원회</v>
      </c>
      <c r="C19" s="120" t="s">
        <v>565</v>
      </c>
      <c r="D19" s="144" t="s">
        <v>599</v>
      </c>
      <c r="E19" s="131" t="s">
        <v>590</v>
      </c>
      <c r="F19" s="131" t="s">
        <v>591</v>
      </c>
      <c r="G19" s="131">
        <v>107</v>
      </c>
      <c r="H19" s="131">
        <v>375</v>
      </c>
      <c r="I19" s="134" t="s">
        <v>550</v>
      </c>
      <c r="J19" s="159">
        <v>197000</v>
      </c>
      <c r="K19" s="128">
        <v>-197000</v>
      </c>
      <c r="L19" s="128"/>
      <c r="M19" s="161">
        <f t="shared" si="28"/>
        <v>0</v>
      </c>
      <c r="N19" s="155"/>
      <c r="O19" s="156"/>
      <c r="P19" s="140"/>
      <c r="Q19" s="162"/>
      <c r="R19" s="157" t="str">
        <f t="shared" si="14"/>
        <v>X</v>
      </c>
      <c r="S19" s="146"/>
      <c r="T19" s="145"/>
      <c r="U19" s="121"/>
      <c r="V19" s="133"/>
      <c r="W19" s="143"/>
      <c r="X19" s="132"/>
      <c r="Y19" s="130">
        <f t="shared" si="2"/>
        <v>-197000</v>
      </c>
      <c r="Z19" s="130">
        <f t="shared" si="3"/>
        <v>0</v>
      </c>
      <c r="AA19" s="133" t="str">
        <f t="shared" si="4"/>
        <v>OK</v>
      </c>
      <c r="AB19" s="143"/>
      <c r="AC19" s="132"/>
      <c r="AD19" s="130">
        <f t="shared" si="5"/>
        <v>0</v>
      </c>
      <c r="AE19" s="130">
        <f t="shared" si="34"/>
        <v>0</v>
      </c>
      <c r="AF19" s="133" t="str">
        <f t="shared" si="35"/>
        <v>OK</v>
      </c>
      <c r="AG19" s="143"/>
      <c r="AH19" s="82" t="str">
        <f t="shared" si="31"/>
        <v/>
      </c>
      <c r="AI19" s="143"/>
      <c r="AJ19" s="135" t="str">
        <f t="shared" si="9"/>
        <v/>
      </c>
      <c r="AK19" s="129" t="str">
        <f t="shared" si="18"/>
        <v/>
      </c>
      <c r="AL19" s="143"/>
      <c r="AM19" s="133">
        <f t="array" ref="AM19">IF(D19="","",INDEX(구분표!$I$2:$I$313, MATCH(1,(구분표!$E$2:$E$313='18년일출'!C19)*(구분표!$F$2:$F$313='18년일출'!D19)*(구분표!$G$2:$G$313='18년일출'!B19),0)))</f>
        <v>10409</v>
      </c>
      <c r="AN19" s="143"/>
      <c r="AO19" s="133"/>
      <c r="AP19" s="143"/>
      <c r="AQ19" s="67">
        <f t="shared" si="32"/>
        <v>0</v>
      </c>
      <c r="AR19" s="67">
        <f t="shared" si="33"/>
        <v>0</v>
      </c>
    </row>
    <row r="20" spans="1:44" ht="60" customHeight="1">
      <c r="A20" s="131">
        <f>COUNTA($C$6:C20)-COUNTBLANK($C$6:C20)+1</f>
        <v>14</v>
      </c>
      <c r="B20" s="120" t="str">
        <f t="shared" si="27"/>
        <v>기획재정위원회</v>
      </c>
      <c r="C20" s="120" t="s">
        <v>565</v>
      </c>
      <c r="D20" s="144" t="s">
        <v>599</v>
      </c>
      <c r="E20" s="131" t="s">
        <v>590</v>
      </c>
      <c r="F20" s="131" t="s">
        <v>591</v>
      </c>
      <c r="G20" s="131">
        <v>107</v>
      </c>
      <c r="H20" s="131">
        <v>375</v>
      </c>
      <c r="I20" s="134" t="s">
        <v>551</v>
      </c>
      <c r="J20" s="159">
        <v>3000</v>
      </c>
      <c r="K20" s="128">
        <v>-3000</v>
      </c>
      <c r="L20" s="128"/>
      <c r="M20" s="161">
        <f t="shared" si="28"/>
        <v>0</v>
      </c>
      <c r="N20" s="155"/>
      <c r="O20" s="156"/>
      <c r="P20" s="140"/>
      <c r="Q20" s="162"/>
      <c r="R20" s="157" t="str">
        <f t="shared" si="14"/>
        <v>X</v>
      </c>
      <c r="S20" s="146"/>
      <c r="T20" s="145"/>
      <c r="U20" s="121"/>
      <c r="V20" s="133"/>
      <c r="W20" s="143"/>
      <c r="X20" s="132"/>
      <c r="Y20" s="130">
        <f t="shared" si="2"/>
        <v>-3000</v>
      </c>
      <c r="Z20" s="130">
        <f t="shared" si="3"/>
        <v>0</v>
      </c>
      <c r="AA20" s="133" t="str">
        <f t="shared" si="4"/>
        <v>OK</v>
      </c>
      <c r="AB20" s="143"/>
      <c r="AC20" s="132"/>
      <c r="AD20" s="130">
        <f t="shared" si="5"/>
        <v>0</v>
      </c>
      <c r="AE20" s="130">
        <f t="shared" si="34"/>
        <v>0</v>
      </c>
      <c r="AF20" s="133" t="str">
        <f t="shared" si="35"/>
        <v>OK</v>
      </c>
      <c r="AG20" s="143"/>
      <c r="AH20" s="82" t="str">
        <f t="shared" si="31"/>
        <v/>
      </c>
      <c r="AI20" s="143"/>
      <c r="AJ20" s="135" t="str">
        <f t="shared" si="9"/>
        <v/>
      </c>
      <c r="AK20" s="129" t="str">
        <f t="shared" si="18"/>
        <v/>
      </c>
      <c r="AL20" s="143"/>
      <c r="AM20" s="133">
        <f t="array" ref="AM20">IF(D20="","",INDEX(구분표!$I$2:$I$313, MATCH(1,(구분표!$E$2:$E$313='18년일출'!C20)*(구분표!$F$2:$F$313='18년일출'!D20)*(구분표!$G$2:$G$313='18년일출'!B20),0)))</f>
        <v>10409</v>
      </c>
      <c r="AN20" s="143"/>
      <c r="AO20" s="133"/>
      <c r="AP20" s="143"/>
      <c r="AQ20" s="67">
        <f t="shared" si="32"/>
        <v>0</v>
      </c>
      <c r="AR20" s="67">
        <f t="shared" si="33"/>
        <v>0</v>
      </c>
    </row>
    <row r="21" spans="1:44" ht="60" customHeight="1">
      <c r="A21" s="131">
        <f>COUNTA($C$6:C21)-COUNTBLANK($C$6:C21)+1</f>
        <v>15</v>
      </c>
      <c r="B21" s="120" t="str">
        <f t="shared" si="27"/>
        <v>기획재정위원회</v>
      </c>
      <c r="C21" s="120" t="s">
        <v>565</v>
      </c>
      <c r="D21" s="144" t="s">
        <v>600</v>
      </c>
      <c r="E21" s="131" t="s">
        <v>590</v>
      </c>
      <c r="F21" s="131" t="s">
        <v>591</v>
      </c>
      <c r="G21" s="131">
        <v>110</v>
      </c>
      <c r="H21" s="131">
        <v>423</v>
      </c>
      <c r="I21" s="134" t="s">
        <v>552</v>
      </c>
      <c r="J21" s="159">
        <v>950000</v>
      </c>
      <c r="K21" s="128">
        <v>-200000</v>
      </c>
      <c r="L21" s="128"/>
      <c r="M21" s="161">
        <f t="shared" si="28"/>
        <v>750000</v>
      </c>
      <c r="N21" s="155"/>
      <c r="O21" s="156"/>
      <c r="P21" s="140"/>
      <c r="Q21" s="162"/>
      <c r="R21" s="157" t="str">
        <f t="shared" si="14"/>
        <v>X</v>
      </c>
      <c r="S21" s="146"/>
      <c r="T21" s="145"/>
      <c r="U21" s="121"/>
      <c r="V21" s="133"/>
      <c r="W21" s="143"/>
      <c r="X21" s="132"/>
      <c r="Y21" s="130">
        <f t="shared" si="2"/>
        <v>-200000</v>
      </c>
      <c r="Z21" s="130">
        <f t="shared" si="3"/>
        <v>0</v>
      </c>
      <c r="AA21" s="133" t="str">
        <f t="shared" si="4"/>
        <v>OK</v>
      </c>
      <c r="AB21" s="143"/>
      <c r="AC21" s="132"/>
      <c r="AD21" s="130">
        <f t="shared" si="5"/>
        <v>0</v>
      </c>
      <c r="AE21" s="130">
        <f t="shared" si="34"/>
        <v>0</v>
      </c>
      <c r="AF21" s="133" t="str">
        <f t="shared" si="35"/>
        <v>OK</v>
      </c>
      <c r="AG21" s="143"/>
      <c r="AH21" s="82" t="str">
        <f t="shared" si="31"/>
        <v/>
      </c>
      <c r="AI21" s="143"/>
      <c r="AJ21" s="135" t="str">
        <f t="shared" si="9"/>
        <v/>
      </c>
      <c r="AK21" s="129" t="str">
        <f t="shared" si="18"/>
        <v/>
      </c>
      <c r="AL21" s="143"/>
      <c r="AM21" s="133">
        <f t="array" ref="AM21">IF(D21="","",INDEX(구분표!$I$2:$I$313, MATCH(1,(구분표!$E$2:$E$313='18년일출'!C21)*(구분표!$F$2:$F$313='18년일출'!D21)*(구분표!$G$2:$G$313='18년일출'!B21),0)))</f>
        <v>10410</v>
      </c>
      <c r="AN21" s="143"/>
      <c r="AO21" s="133"/>
      <c r="AP21" s="143"/>
      <c r="AQ21" s="67">
        <f t="shared" si="32"/>
        <v>0</v>
      </c>
      <c r="AR21" s="67">
        <f t="shared" si="33"/>
        <v>0</v>
      </c>
    </row>
    <row r="22" spans="1:44" ht="60" customHeight="1">
      <c r="A22" s="131">
        <f>COUNTA($C$6:C22)-COUNTBLANK($C$6:C22)+1</f>
        <v>16</v>
      </c>
      <c r="B22" s="120" t="str">
        <f t="shared" si="27"/>
        <v>기획재정위원회</v>
      </c>
      <c r="C22" s="120" t="s">
        <v>565</v>
      </c>
      <c r="D22" s="144" t="s">
        <v>600</v>
      </c>
      <c r="E22" s="131" t="s">
        <v>590</v>
      </c>
      <c r="F22" s="131" t="s">
        <v>591</v>
      </c>
      <c r="G22" s="131">
        <v>110</v>
      </c>
      <c r="H22" s="131">
        <v>423</v>
      </c>
      <c r="I22" s="134" t="s">
        <v>553</v>
      </c>
      <c r="J22" s="159">
        <v>1350000</v>
      </c>
      <c r="K22" s="128">
        <v>-375000</v>
      </c>
      <c r="L22" s="128"/>
      <c r="M22" s="161">
        <f t="shared" si="28"/>
        <v>975000</v>
      </c>
      <c r="N22" s="155"/>
      <c r="O22" s="156"/>
      <c r="P22" s="140"/>
      <c r="Q22" s="162"/>
      <c r="R22" s="157" t="str">
        <f t="shared" si="14"/>
        <v>X</v>
      </c>
      <c r="S22" s="146"/>
      <c r="T22" s="145"/>
      <c r="U22" s="121"/>
      <c r="V22" s="133"/>
      <c r="W22" s="143"/>
      <c r="X22" s="132"/>
      <c r="Y22" s="130">
        <f t="shared" si="2"/>
        <v>-375000</v>
      </c>
      <c r="Z22" s="130">
        <f t="shared" si="3"/>
        <v>0</v>
      </c>
      <c r="AA22" s="133" t="str">
        <f t="shared" si="4"/>
        <v>OK</v>
      </c>
      <c r="AB22" s="143"/>
      <c r="AC22" s="132"/>
      <c r="AD22" s="130">
        <f t="shared" si="5"/>
        <v>0</v>
      </c>
      <c r="AE22" s="130">
        <f t="shared" si="34"/>
        <v>0</v>
      </c>
      <c r="AF22" s="133" t="str">
        <f t="shared" si="35"/>
        <v>OK</v>
      </c>
      <c r="AG22" s="143"/>
      <c r="AH22" s="82" t="str">
        <f t="shared" si="31"/>
        <v/>
      </c>
      <c r="AI22" s="143"/>
      <c r="AJ22" s="135" t="str">
        <f t="shared" si="9"/>
        <v/>
      </c>
      <c r="AK22" s="129" t="str">
        <f t="shared" si="18"/>
        <v/>
      </c>
      <c r="AL22" s="143"/>
      <c r="AM22" s="133">
        <f t="array" ref="AM22">IF(D22="","",INDEX(구분표!$I$2:$I$313, MATCH(1,(구분표!$E$2:$E$313='18년일출'!C22)*(구분표!$F$2:$F$313='18년일출'!D22)*(구분표!$G$2:$G$313='18년일출'!B22),0)))</f>
        <v>10410</v>
      </c>
      <c r="AN22" s="143"/>
      <c r="AO22" s="133"/>
      <c r="AP22" s="143"/>
      <c r="AQ22" s="67">
        <f t="shared" si="32"/>
        <v>0</v>
      </c>
      <c r="AR22" s="67">
        <f t="shared" si="33"/>
        <v>0</v>
      </c>
    </row>
    <row r="23" spans="1:44" ht="60" customHeight="1">
      <c r="A23" s="131">
        <f>COUNTA($C$6:C23)-COUNTBLANK($C$6:C23)+1</f>
        <v>17</v>
      </c>
      <c r="B23" s="120" t="str">
        <f t="shared" si="27"/>
        <v>기획재정위원회</v>
      </c>
      <c r="C23" s="120" t="s">
        <v>565</v>
      </c>
      <c r="D23" s="144" t="s">
        <v>600</v>
      </c>
      <c r="E23" s="131" t="s">
        <v>590</v>
      </c>
      <c r="F23" s="131" t="s">
        <v>591</v>
      </c>
      <c r="G23" s="131">
        <v>110</v>
      </c>
      <c r="H23" s="131">
        <v>423</v>
      </c>
      <c r="I23" s="134" t="s">
        <v>584</v>
      </c>
      <c r="J23" s="128">
        <v>500000</v>
      </c>
      <c r="K23" s="128">
        <v>-500000</v>
      </c>
      <c r="L23" s="128"/>
      <c r="M23" s="161">
        <f t="shared" si="28"/>
        <v>0</v>
      </c>
      <c r="N23" s="155"/>
      <c r="O23" s="156"/>
      <c r="P23" s="140"/>
      <c r="Q23" s="162"/>
      <c r="R23" s="157" t="str">
        <f t="shared" ref="R23" si="36">IF(AND((M23=0),(Q23&gt;0)),"O",IF(AND((K23&lt;0),(M23-Q23&lt;0)),"O","X"))</f>
        <v>X</v>
      </c>
      <c r="S23" s="146"/>
      <c r="T23" s="145"/>
      <c r="U23" s="121"/>
      <c r="V23" s="75"/>
      <c r="X23" s="81"/>
      <c r="Y23" s="130">
        <f t="shared" si="2"/>
        <v>-500000</v>
      </c>
      <c r="Z23" s="130">
        <f t="shared" si="3"/>
        <v>0</v>
      </c>
      <c r="AA23" s="133" t="str">
        <f t="shared" si="4"/>
        <v>OK</v>
      </c>
      <c r="AB23" s="143"/>
      <c r="AC23" s="133"/>
      <c r="AD23" s="130">
        <f t="shared" si="5"/>
        <v>0</v>
      </c>
      <c r="AE23" s="130">
        <f t="shared" si="34"/>
        <v>0</v>
      </c>
      <c r="AF23" s="133" t="str">
        <f t="shared" si="35"/>
        <v>OK</v>
      </c>
      <c r="AH23" s="82" t="str">
        <f t="shared" si="31"/>
        <v/>
      </c>
      <c r="AJ23" s="102" t="str">
        <f t="shared" si="9"/>
        <v/>
      </c>
      <c r="AK23" s="74" t="str">
        <f t="shared" si="18"/>
        <v/>
      </c>
      <c r="AM23" s="75">
        <f t="array" ref="AM23">IF(D23="","",INDEX(구분표!$I$2:$I$313, MATCH(1,(구분표!$E$2:$E$313='18년일출'!C23)*(구분표!$F$2:$F$313='18년일출'!D23)*(구분표!$G$2:$G$313='18년일출'!B23),0)))</f>
        <v>10410</v>
      </c>
      <c r="AO23" s="75"/>
      <c r="AQ23" s="67">
        <f t="shared" si="32"/>
        <v>0</v>
      </c>
      <c r="AR23" s="67">
        <f t="shared" si="33"/>
        <v>0</v>
      </c>
    </row>
    <row r="24" spans="1:44" ht="60" customHeight="1">
      <c r="A24" s="131">
        <f>COUNTA($C$6:C24)-COUNTBLANK($C$6:C24)+1</f>
        <v>18</v>
      </c>
      <c r="B24" s="120" t="str">
        <f t="shared" ref="B24" si="37">IF(C24="","",MID($B$6,2,7))</f>
        <v>기획재정위원회</v>
      </c>
      <c r="C24" s="120" t="s">
        <v>565</v>
      </c>
      <c r="D24" s="120" t="s">
        <v>599</v>
      </c>
      <c r="E24" s="131" t="s">
        <v>590</v>
      </c>
      <c r="F24" s="131" t="s">
        <v>591</v>
      </c>
      <c r="G24" s="131">
        <v>106</v>
      </c>
      <c r="H24" s="131">
        <v>348</v>
      </c>
      <c r="I24" s="134" t="s">
        <v>577</v>
      </c>
      <c r="J24" s="128">
        <v>1320000</v>
      </c>
      <c r="K24" s="128"/>
      <c r="L24" s="128">
        <v>1100000</v>
      </c>
      <c r="M24" s="161">
        <f t="shared" ref="M24" si="38">J24+K24+L24</f>
        <v>2420000</v>
      </c>
      <c r="N24" s="155"/>
      <c r="O24" s="156"/>
      <c r="P24" s="140"/>
      <c r="Q24" s="162"/>
      <c r="R24" s="157" t="str">
        <f t="shared" ref="R24" si="39">IF(AND((M24=0),(Q24&gt;0)),"O",IF(AND((K24&lt;0),(M24-Q24&lt;0)),"O","X"))</f>
        <v>X</v>
      </c>
      <c r="S24" s="164"/>
      <c r="T24" s="145"/>
      <c r="U24" s="121"/>
      <c r="V24" s="81"/>
      <c r="X24" s="81"/>
      <c r="Y24" s="130">
        <f>IF($X24&lt;&gt;"도비",IF($V24="국도비","직접입력",SUM($K24:$L24)),)</f>
        <v>1100000</v>
      </c>
      <c r="Z24" s="130">
        <f>IF($X24="도비",SUM($K24:$L24),IF($V24="국도비","직접입력",SUM($K24:$L24)-$Y24))</f>
        <v>0</v>
      </c>
      <c r="AA24" s="133" t="str">
        <f>IF(SUM($K24:$L24)=SUM($Y24:$Z24),"OK","검토")</f>
        <v>OK</v>
      </c>
      <c r="AB24" s="143"/>
      <c r="AC24" s="132"/>
      <c r="AD24" s="130">
        <f>IF($X24&lt;&gt;"도비",IF($V24="국도비","직접입력",SUM($O24:$P24)),)</f>
        <v>0</v>
      </c>
      <c r="AE24" s="130">
        <f>IF($X24="도비",SUM(O24:P24),IF($V24="국도비","직접입력",SUM(O24:P24)-AD24))</f>
        <v>0</v>
      </c>
      <c r="AF24" s="133" t="str">
        <f t="shared" ref="AF24" si="40">IF(SUM(O24:P24)=SUM(AD24:AE24),"OK","검토")</f>
        <v>OK</v>
      </c>
      <c r="AH24" s="82" t="str">
        <f t="shared" ref="AH24" si="41">IF(V24="","",IF(V24="도비","세입없음","직접입력"))</f>
        <v/>
      </c>
      <c r="AJ24" s="102" t="str">
        <f t="shared" si="9"/>
        <v/>
      </c>
      <c r="AK24" s="74" t="str">
        <f t="shared" ref="AK24" si="42">IF(X24="","",IF(AND(X24="도비",AH24="세입없음"),"OK",IF(AND(X24&lt;&gt;"도비",AH24&lt;&gt;""),"OK","@@")))</f>
        <v/>
      </c>
      <c r="AM24" s="75">
        <f t="array" ref="AM24">IF(D24="","",INDEX(구분표!$I$2:$I$313, MATCH(1,(구분표!$E$2:$E$313='18년일출'!C24)*(구분표!$F$2:$F$313='18년일출'!D24)*(구분표!$G$2:$G$313='18년일출'!B24),0)))</f>
        <v>10409</v>
      </c>
      <c r="AO24" s="75"/>
      <c r="AQ24" s="67">
        <f t="shared" ref="AQ24" si="43">IF(N24&lt;0,N24,0)</f>
        <v>0</v>
      </c>
      <c r="AR24" s="67">
        <f t="shared" ref="AR24" si="44">IF(N24&gt;0,N24,0)</f>
        <v>0</v>
      </c>
    </row>
    <row r="25" spans="1:44" ht="60" customHeight="1">
      <c r="A25" s="131">
        <f>COUNTA($C$6:C25)-COUNTBLANK($C$6:C25)+1</f>
        <v>19</v>
      </c>
      <c r="B25" s="120" t="str">
        <f t="shared" si="27"/>
        <v>기획재정위원회</v>
      </c>
      <c r="C25" s="120" t="s">
        <v>554</v>
      </c>
      <c r="D25" s="120" t="s">
        <v>555</v>
      </c>
      <c r="E25" s="131" t="s">
        <v>567</v>
      </c>
      <c r="F25" s="131" t="s">
        <v>591</v>
      </c>
      <c r="G25" s="131">
        <v>145</v>
      </c>
      <c r="H25" s="131">
        <v>21</v>
      </c>
      <c r="I25" s="134" t="s">
        <v>556</v>
      </c>
      <c r="J25" s="128">
        <v>130000</v>
      </c>
      <c r="K25" s="128">
        <v>-30000</v>
      </c>
      <c r="L25" s="128"/>
      <c r="M25" s="161">
        <f t="shared" ref="M25:M30" si="45">J25+K25+L25</f>
        <v>100000</v>
      </c>
      <c r="N25" s="155"/>
      <c r="O25" s="156"/>
      <c r="P25" s="140"/>
      <c r="Q25" s="162"/>
      <c r="R25" s="157" t="str">
        <f t="shared" ref="R25:R31" si="46">IF(AND((M25=0),(Q25&gt;0)),"O",IF(AND((K25&lt;0),(M25-Q25&lt;0)),"O","X"))</f>
        <v>X</v>
      </c>
      <c r="S25" s="160"/>
      <c r="T25" s="146"/>
      <c r="U25" s="160"/>
      <c r="V25" s="133"/>
      <c r="W25" s="143"/>
      <c r="X25" s="132"/>
      <c r="Y25" s="130">
        <f t="shared" si="2"/>
        <v>-30000</v>
      </c>
      <c r="Z25" s="130">
        <f t="shared" si="3"/>
        <v>0</v>
      </c>
      <c r="AA25" s="133" t="str">
        <f t="shared" si="4"/>
        <v>OK</v>
      </c>
      <c r="AB25" s="143"/>
      <c r="AC25" s="132"/>
      <c r="AD25" s="130">
        <f t="shared" si="5"/>
        <v>0</v>
      </c>
      <c r="AE25" s="130">
        <f t="shared" ref="AE25:AE30" si="47">IF($X25="도비",SUM(O25:P25),IF($V25="국도비","직접입력",SUM(O25:P25)-AD25))</f>
        <v>0</v>
      </c>
      <c r="AF25" s="133" t="str">
        <f t="shared" ref="AF25:AF30" si="48">IF(SUM(O25:P25)=SUM(AD25:AE25),"OK","검토")</f>
        <v>OK</v>
      </c>
      <c r="AG25" s="143"/>
      <c r="AH25" s="82" t="str">
        <f t="shared" ref="AH25:AH30" si="49">IF(V25="","",IF(V25="도비","세입없음","직접입력"))</f>
        <v/>
      </c>
      <c r="AI25" s="143"/>
      <c r="AJ25" s="135" t="str">
        <f t="shared" si="9"/>
        <v/>
      </c>
      <c r="AK25" s="129" t="str">
        <f t="shared" si="18"/>
        <v/>
      </c>
      <c r="AL25" s="143"/>
      <c r="AM25" s="133">
        <f t="array" ref="AM25">IF(D25="","",INDEX(구분표!$I$2:$I$313, MATCH(1,(구분표!$E$2:$E$313='18년일출'!C25)*(구분표!$F$2:$F$313='18년일출'!D25)*(구분표!$G$2:$G$313='18년일출'!B25),0)))</f>
        <v>30202</v>
      </c>
      <c r="AN25" s="143"/>
      <c r="AO25" s="133"/>
      <c r="AP25" s="143"/>
      <c r="AQ25" s="67">
        <f t="shared" ref="AQ25:AQ30" si="50">IF(N25&lt;0,N25,0)</f>
        <v>0</v>
      </c>
      <c r="AR25" s="67">
        <f t="shared" ref="AR25:AR30" si="51">IF(N25&gt;0,N25,0)</f>
        <v>0</v>
      </c>
    </row>
    <row r="26" spans="1:44" ht="60" customHeight="1">
      <c r="A26" s="131">
        <f>COUNTA($C$6:C26)-COUNTBLANK($C$6:C26)+1</f>
        <v>20</v>
      </c>
      <c r="B26" s="120" t="str">
        <f t="shared" ref="B26:B30" si="52">IF(C26="","",MID($B$6,2,7))</f>
        <v>기획재정위원회</v>
      </c>
      <c r="C26" s="120" t="s">
        <v>554</v>
      </c>
      <c r="D26" s="120" t="s">
        <v>555</v>
      </c>
      <c r="E26" s="131" t="s">
        <v>567</v>
      </c>
      <c r="F26" s="131" t="s">
        <v>591</v>
      </c>
      <c r="G26" s="131">
        <v>146</v>
      </c>
      <c r="H26" s="131">
        <v>27</v>
      </c>
      <c r="I26" s="134" t="s">
        <v>557</v>
      </c>
      <c r="J26" s="128">
        <v>4592000</v>
      </c>
      <c r="K26" s="128"/>
      <c r="L26" s="128">
        <v>280000</v>
      </c>
      <c r="M26" s="161">
        <f t="shared" si="45"/>
        <v>4872000</v>
      </c>
      <c r="N26" s="155"/>
      <c r="O26" s="156"/>
      <c r="P26" s="140"/>
      <c r="Q26" s="162"/>
      <c r="R26" s="157" t="str">
        <f t="shared" si="46"/>
        <v>X</v>
      </c>
      <c r="S26" s="146"/>
      <c r="T26" s="145"/>
      <c r="U26" s="121"/>
      <c r="V26" s="75"/>
      <c r="X26" s="81"/>
      <c r="Y26" s="130">
        <f t="shared" si="2"/>
        <v>280000</v>
      </c>
      <c r="Z26" s="130">
        <f t="shared" si="3"/>
        <v>0</v>
      </c>
      <c r="AA26" s="133" t="str">
        <f t="shared" si="4"/>
        <v>OK</v>
      </c>
      <c r="AB26" s="143"/>
      <c r="AC26" s="132"/>
      <c r="AD26" s="130">
        <f t="shared" si="5"/>
        <v>0</v>
      </c>
      <c r="AE26" s="130">
        <f t="shared" si="47"/>
        <v>0</v>
      </c>
      <c r="AF26" s="133" t="str">
        <f t="shared" si="48"/>
        <v>OK</v>
      </c>
      <c r="AH26" s="82" t="str">
        <f t="shared" si="49"/>
        <v/>
      </c>
      <c r="AJ26" s="102" t="str">
        <f t="shared" si="9"/>
        <v/>
      </c>
      <c r="AK26" s="74" t="str">
        <f t="shared" si="18"/>
        <v/>
      </c>
      <c r="AM26" s="75">
        <f t="array" ref="AM26">IF(D26="","",INDEX(구분표!$I$2:$I$313, MATCH(1,(구분표!$E$2:$E$313='18년일출'!C26)*(구분표!$F$2:$F$313='18년일출'!D26)*(구분표!$G$2:$G$313='18년일출'!B26),0)))</f>
        <v>30202</v>
      </c>
      <c r="AO26" s="75"/>
      <c r="AQ26" s="67">
        <f t="shared" si="50"/>
        <v>0</v>
      </c>
      <c r="AR26" s="67">
        <f t="shared" si="51"/>
        <v>0</v>
      </c>
    </row>
    <row r="27" spans="1:44" ht="60" customHeight="1">
      <c r="A27" s="131">
        <f>COUNTA($C$6:C27)-COUNTBLANK($C$6:C27)+1</f>
        <v>21</v>
      </c>
      <c r="B27" s="120" t="str">
        <f t="shared" si="52"/>
        <v>기획재정위원회</v>
      </c>
      <c r="C27" s="120" t="s">
        <v>554</v>
      </c>
      <c r="D27" s="120" t="s">
        <v>555</v>
      </c>
      <c r="E27" s="131" t="s">
        <v>567</v>
      </c>
      <c r="F27" s="131" t="s">
        <v>591</v>
      </c>
      <c r="G27" s="131">
        <v>146</v>
      </c>
      <c r="H27" s="131">
        <v>39</v>
      </c>
      <c r="I27" s="134" t="s">
        <v>558</v>
      </c>
      <c r="J27" s="128">
        <v>26000</v>
      </c>
      <c r="K27" s="128"/>
      <c r="L27" s="128">
        <v>11000</v>
      </c>
      <c r="M27" s="161">
        <f t="shared" si="45"/>
        <v>37000</v>
      </c>
      <c r="N27" s="155"/>
      <c r="O27" s="156"/>
      <c r="P27" s="140"/>
      <c r="Q27" s="162"/>
      <c r="R27" s="157" t="str">
        <f t="shared" si="46"/>
        <v>X</v>
      </c>
      <c r="S27" s="146"/>
      <c r="T27" s="146"/>
      <c r="U27" s="121"/>
      <c r="V27" s="133"/>
      <c r="W27" s="143"/>
      <c r="X27" s="132"/>
      <c r="Y27" s="130">
        <f t="shared" si="2"/>
        <v>11000</v>
      </c>
      <c r="Z27" s="130">
        <f t="shared" si="3"/>
        <v>0</v>
      </c>
      <c r="AA27" s="133" t="str">
        <f t="shared" si="4"/>
        <v>OK</v>
      </c>
      <c r="AB27" s="143"/>
      <c r="AC27" s="132"/>
      <c r="AD27" s="130">
        <f t="shared" si="5"/>
        <v>0</v>
      </c>
      <c r="AE27" s="130">
        <f t="shared" si="47"/>
        <v>0</v>
      </c>
      <c r="AF27" s="133" t="str">
        <f t="shared" si="48"/>
        <v>OK</v>
      </c>
      <c r="AG27" s="143"/>
      <c r="AH27" s="82" t="str">
        <f t="shared" si="49"/>
        <v/>
      </c>
      <c r="AI27" s="143"/>
      <c r="AJ27" s="135" t="str">
        <f t="shared" si="9"/>
        <v/>
      </c>
      <c r="AK27" s="129" t="str">
        <f t="shared" ref="AK27" si="53">IF(X27="","",IF(AND(X27="도비",AH27="세입없음"),"OK",IF(AND(X27&lt;&gt;"도비",AH27&lt;&gt;""),"OK","@@")))</f>
        <v/>
      </c>
      <c r="AL27" s="143"/>
      <c r="AM27" s="133">
        <f t="array" ref="AM27">IF(D27="","",INDEX(구분표!$I$2:$I$313, MATCH(1,(구분표!$E$2:$E$313='18년일출'!C27)*(구분표!$F$2:$F$313='18년일출'!D27)*(구분표!$G$2:$G$313='18년일출'!B27),0)))</f>
        <v>30202</v>
      </c>
      <c r="AN27" s="143"/>
      <c r="AO27" s="133"/>
      <c r="AP27" s="143"/>
      <c r="AQ27" s="67">
        <f t="shared" si="50"/>
        <v>0</v>
      </c>
      <c r="AR27" s="67">
        <f t="shared" si="51"/>
        <v>0</v>
      </c>
    </row>
    <row r="28" spans="1:44" ht="60" customHeight="1">
      <c r="A28" s="131">
        <f>COUNTA($C$6:C28)-COUNTBLANK($C$6:C28)+1</f>
        <v>22</v>
      </c>
      <c r="B28" s="120" t="str">
        <f t="shared" si="52"/>
        <v>기획재정위원회</v>
      </c>
      <c r="C28" s="120" t="s">
        <v>554</v>
      </c>
      <c r="D28" s="120" t="s">
        <v>555</v>
      </c>
      <c r="E28" s="131" t="s">
        <v>567</v>
      </c>
      <c r="F28" s="131" t="s">
        <v>591</v>
      </c>
      <c r="G28" s="131">
        <v>146</v>
      </c>
      <c r="H28" s="131">
        <v>39</v>
      </c>
      <c r="I28" s="134" t="s">
        <v>559</v>
      </c>
      <c r="J28" s="128">
        <v>216000</v>
      </c>
      <c r="K28" s="128">
        <v>-216000</v>
      </c>
      <c r="L28" s="128"/>
      <c r="M28" s="161">
        <f t="shared" si="45"/>
        <v>0</v>
      </c>
      <c r="N28" s="155"/>
      <c r="O28" s="156"/>
      <c r="P28" s="140"/>
      <c r="Q28" s="162"/>
      <c r="R28" s="157" t="str">
        <f t="shared" si="46"/>
        <v>X</v>
      </c>
      <c r="S28" s="146"/>
      <c r="T28" s="145"/>
      <c r="U28" s="121"/>
      <c r="V28" s="75"/>
      <c r="X28" s="81"/>
      <c r="Y28" s="130">
        <f t="shared" si="2"/>
        <v>-216000</v>
      </c>
      <c r="Z28" s="130">
        <f t="shared" si="3"/>
        <v>0</v>
      </c>
      <c r="AA28" s="133" t="str">
        <f t="shared" si="4"/>
        <v>OK</v>
      </c>
      <c r="AB28" s="143"/>
      <c r="AC28" s="132"/>
      <c r="AD28" s="130">
        <f t="shared" si="5"/>
        <v>0</v>
      </c>
      <c r="AE28" s="130">
        <f t="shared" si="47"/>
        <v>0</v>
      </c>
      <c r="AF28" s="133" t="str">
        <f t="shared" si="48"/>
        <v>OK</v>
      </c>
      <c r="AH28" s="82" t="str">
        <f t="shared" si="49"/>
        <v/>
      </c>
      <c r="AJ28" s="102" t="str">
        <f t="shared" si="9"/>
        <v/>
      </c>
      <c r="AK28" s="74" t="str">
        <f t="shared" ref="AK28:AK29" si="54">IF(X28="","",IF(AND(X28="도비",AH28="세입없음"),"OK",IF(AND(X28&lt;&gt;"도비",AH28&lt;&gt;""),"OK","@@")))</f>
        <v/>
      </c>
      <c r="AM28" s="75">
        <f t="array" ref="AM28">IF(D28="","",INDEX(구분표!$I$2:$I$313, MATCH(1,(구분표!$E$2:$E$313='18년일출'!C28)*(구분표!$F$2:$F$313='18년일출'!D28)*(구분표!$G$2:$G$313='18년일출'!B28),0)))</f>
        <v>30202</v>
      </c>
      <c r="AO28" s="75"/>
      <c r="AQ28" s="67">
        <f t="shared" si="50"/>
        <v>0</v>
      </c>
      <c r="AR28" s="67">
        <f t="shared" si="51"/>
        <v>0</v>
      </c>
    </row>
    <row r="29" spans="1:44" ht="60" customHeight="1">
      <c r="A29" s="131">
        <f>COUNTA($C$6:C29)-COUNTBLANK($C$6:C29)+1</f>
        <v>23</v>
      </c>
      <c r="B29" s="120" t="str">
        <f t="shared" ref="B29" si="55">IF(C29="","",MID($B$6,2,7))</f>
        <v>기획재정위원회</v>
      </c>
      <c r="C29" s="120" t="s">
        <v>554</v>
      </c>
      <c r="D29" s="120" t="s">
        <v>555</v>
      </c>
      <c r="E29" s="131" t="s">
        <v>567</v>
      </c>
      <c r="F29" s="131" t="s">
        <v>591</v>
      </c>
      <c r="G29" s="131">
        <v>146</v>
      </c>
      <c r="H29" s="131">
        <v>39</v>
      </c>
      <c r="I29" s="134" t="s">
        <v>566</v>
      </c>
      <c r="J29" s="128">
        <v>800</v>
      </c>
      <c r="K29" s="128"/>
      <c r="L29" s="128">
        <v>2200</v>
      </c>
      <c r="M29" s="161">
        <f t="shared" ref="M29" si="56">J29+K29+L29</f>
        <v>3000</v>
      </c>
      <c r="N29" s="155"/>
      <c r="O29" s="156"/>
      <c r="P29" s="140"/>
      <c r="Q29" s="162"/>
      <c r="R29" s="157" t="str">
        <f t="shared" ref="R29" si="57">IF(AND((M29=0),(Q29&gt;0)),"O",IF(AND((K29&lt;0),(M29-Q29&lt;0)),"O","X"))</f>
        <v>X</v>
      </c>
      <c r="S29" s="164"/>
      <c r="T29" s="145"/>
      <c r="U29" s="121"/>
      <c r="V29" s="81"/>
      <c r="W29" s="123"/>
      <c r="X29" s="81"/>
      <c r="Y29" s="130">
        <f t="shared" si="2"/>
        <v>2200</v>
      </c>
      <c r="Z29" s="130">
        <f t="shared" si="3"/>
        <v>0</v>
      </c>
      <c r="AA29" s="133" t="str">
        <f t="shared" si="4"/>
        <v>OK</v>
      </c>
      <c r="AB29" s="143"/>
      <c r="AC29" s="132"/>
      <c r="AD29" s="130">
        <f t="shared" si="5"/>
        <v>0</v>
      </c>
      <c r="AE29" s="130">
        <f t="shared" ref="AE29" si="58">IF($X29="도비",SUM(O29:P29),IF($V29="국도비","직접입력",SUM(O29:P29)-AD29))</f>
        <v>0</v>
      </c>
      <c r="AF29" s="133" t="str">
        <f t="shared" ref="AF29" si="59">IF(SUM(O29:P29)=SUM(AD29:AE29),"OK","검토")</f>
        <v>OK</v>
      </c>
      <c r="AH29" s="82" t="str">
        <f t="shared" ref="AH29" si="60">IF(V29="","",IF(V29="도비","세입없음","직접입력"))</f>
        <v/>
      </c>
      <c r="AJ29" s="102" t="str">
        <f t="shared" si="9"/>
        <v/>
      </c>
      <c r="AK29" s="74" t="str">
        <f t="shared" si="54"/>
        <v/>
      </c>
      <c r="AM29" s="75">
        <f t="array" ref="AM29">IF(D29="","",INDEX(구분표!$I$2:$I$313, MATCH(1,(구분표!$E$2:$E$313='18년일출'!C29)*(구분표!$F$2:$F$313='18년일출'!D29)*(구분표!$G$2:$G$313='18년일출'!B29),0)))</f>
        <v>30202</v>
      </c>
      <c r="AO29" s="75"/>
      <c r="AQ29" s="67">
        <f t="shared" ref="AQ29" si="61">IF(N29&lt;0,N29,0)</f>
        <v>0</v>
      </c>
      <c r="AR29" s="67">
        <f t="shared" ref="AR29" si="62">IF(N29&gt;0,N29,0)</f>
        <v>0</v>
      </c>
    </row>
    <row r="30" spans="1:44" ht="60" customHeight="1">
      <c r="A30" s="131">
        <f>COUNTA($C$6:C30)-COUNTBLANK($C$6:C30)+1</f>
        <v>24</v>
      </c>
      <c r="B30" s="120" t="str">
        <f t="shared" si="52"/>
        <v>기획재정위원회</v>
      </c>
      <c r="C30" s="120" t="s">
        <v>560</v>
      </c>
      <c r="D30" s="120" t="s">
        <v>586</v>
      </c>
      <c r="E30" s="131" t="s">
        <v>567</v>
      </c>
      <c r="F30" s="131" t="s">
        <v>591</v>
      </c>
      <c r="G30" s="131">
        <v>64</v>
      </c>
      <c r="H30" s="131">
        <v>3</v>
      </c>
      <c r="I30" s="134" t="s">
        <v>561</v>
      </c>
      <c r="J30" s="128">
        <v>36000</v>
      </c>
      <c r="K30" s="128"/>
      <c r="L30" s="128">
        <v>4000</v>
      </c>
      <c r="M30" s="161">
        <f t="shared" si="45"/>
        <v>40000</v>
      </c>
      <c r="N30" s="155"/>
      <c r="O30" s="156"/>
      <c r="P30" s="140"/>
      <c r="Q30" s="162"/>
      <c r="R30" s="157" t="str">
        <f t="shared" si="46"/>
        <v>X</v>
      </c>
      <c r="S30" s="146"/>
      <c r="T30" s="145"/>
      <c r="U30" s="121"/>
      <c r="V30" s="75"/>
      <c r="X30" s="81"/>
      <c r="Y30" s="130">
        <f t="shared" si="2"/>
        <v>4000</v>
      </c>
      <c r="Z30" s="130">
        <f t="shared" si="3"/>
        <v>0</v>
      </c>
      <c r="AA30" s="133" t="str">
        <f t="shared" si="4"/>
        <v>OK</v>
      </c>
      <c r="AB30" s="143"/>
      <c r="AC30" s="132"/>
      <c r="AD30" s="130">
        <f t="shared" si="5"/>
        <v>0</v>
      </c>
      <c r="AE30" s="130">
        <f t="shared" si="47"/>
        <v>0</v>
      </c>
      <c r="AF30" s="133" t="str">
        <f t="shared" si="48"/>
        <v>OK</v>
      </c>
      <c r="AH30" s="82" t="str">
        <f t="shared" si="49"/>
        <v/>
      </c>
      <c r="AJ30" s="102" t="str">
        <f t="shared" si="9"/>
        <v/>
      </c>
      <c r="AK30" s="74" t="str">
        <f t="shared" ref="AK30:AK31" si="63">IF(X30="","",IF(AND(X30="도비",AH30="세입없음"),"OK",IF(AND(X30&lt;&gt;"도비",AH30&lt;&gt;""),"OK","@@")))</f>
        <v/>
      </c>
      <c r="AM30" s="75">
        <f t="array" ref="AM30">IF(D30="","",INDEX(구분표!$I$2:$I$313, MATCH(1,(구분표!$E$2:$E$313='18년일출'!C30)*(구분표!$F$2:$F$313='18년일출'!D30)*(구분표!$G$2:$G$313='18년일출'!B30),0)))</f>
        <v>10301</v>
      </c>
      <c r="AO30" s="75"/>
      <c r="AQ30" s="67">
        <f t="shared" si="50"/>
        <v>0</v>
      </c>
      <c r="AR30" s="67">
        <f t="shared" si="51"/>
        <v>0</v>
      </c>
    </row>
    <row r="31" spans="1:44" ht="60" customHeight="1">
      <c r="A31" s="131">
        <f>COUNTA($C$6:C31)-COUNTBLANK($C$6:C31)+1</f>
        <v>25</v>
      </c>
      <c r="B31" s="120" t="s">
        <v>568</v>
      </c>
      <c r="C31" s="120" t="s">
        <v>565</v>
      </c>
      <c r="D31" s="120" t="s">
        <v>569</v>
      </c>
      <c r="E31" s="131" t="s">
        <v>567</v>
      </c>
      <c r="F31" s="131" t="s">
        <v>591</v>
      </c>
      <c r="G31" s="131">
        <v>101</v>
      </c>
      <c r="H31" s="131">
        <v>296</v>
      </c>
      <c r="I31" s="134" t="s">
        <v>585</v>
      </c>
      <c r="J31" s="128">
        <v>536770</v>
      </c>
      <c r="K31" s="128"/>
      <c r="L31" s="128"/>
      <c r="M31" s="161">
        <f t="shared" ref="M31" si="64">J31+K31+L31</f>
        <v>536770</v>
      </c>
      <c r="N31" s="155"/>
      <c r="O31" s="156"/>
      <c r="P31" s="140"/>
      <c r="Q31" s="162"/>
      <c r="R31" s="157" t="str">
        <f t="shared" si="46"/>
        <v>X</v>
      </c>
      <c r="S31" s="164"/>
      <c r="T31" s="145"/>
      <c r="U31" s="121"/>
      <c r="V31" s="75"/>
      <c r="X31" s="81"/>
      <c r="Y31" s="130">
        <f t="shared" si="2"/>
        <v>0</v>
      </c>
      <c r="Z31" s="130">
        <f t="shared" si="3"/>
        <v>0</v>
      </c>
      <c r="AA31" s="133" t="str">
        <f t="shared" si="4"/>
        <v>OK</v>
      </c>
      <c r="AB31" s="143"/>
      <c r="AC31" s="133"/>
      <c r="AD31" s="130">
        <f t="shared" si="5"/>
        <v>0</v>
      </c>
      <c r="AE31" s="130">
        <f t="shared" ref="AE31" si="65">IF($X31="도비",SUM(O31:P31),IF($V31="국도비","직접입력",SUM(O31:P31)-AD31))</f>
        <v>0</v>
      </c>
      <c r="AF31" s="133" t="str">
        <f t="shared" ref="AF31" si="66">IF(SUM(O31:P31)=SUM(AD31:AE31),"OK","검토")</f>
        <v>OK</v>
      </c>
      <c r="AH31" s="82" t="str">
        <f t="shared" ref="AH31" si="67">IF(V31="","",IF(V31="도비","세입없음","직접입력"))</f>
        <v/>
      </c>
      <c r="AJ31" s="102" t="str">
        <f t="shared" si="9"/>
        <v/>
      </c>
      <c r="AK31" s="74" t="str">
        <f t="shared" si="63"/>
        <v/>
      </c>
      <c r="AM31" s="75" t="e">
        <f t="array" ref="AM31">IF(D31="","",INDEX(구분표!$I$2:$I$313, MATCH(1,(구분표!$E$2:$E$313='18년일출'!C31)*(구분표!$F$2:$F$313='18년일출'!D31)*(구분표!$G$2:$G$313='18년일출'!B31),0)))</f>
        <v>#N/A</v>
      </c>
      <c r="AO31" s="75"/>
      <c r="AQ31" s="67">
        <f t="shared" ref="AQ31" si="68">IF(N31&lt;0,N31,0)</f>
        <v>0</v>
      </c>
      <c r="AR31" s="67">
        <f t="shared" ref="AR31" si="69">IF(N31&gt;0,N31,0)</f>
        <v>0</v>
      </c>
    </row>
  </sheetData>
  <sheetProtection formatCells="0" autoFilter="0"/>
  <mergeCells count="29">
    <mergeCell ref="A4:A5"/>
    <mergeCell ref="O4:P4"/>
    <mergeCell ref="B4:B5"/>
    <mergeCell ref="C4:C5"/>
    <mergeCell ref="D4:D5"/>
    <mergeCell ref="E4:E5"/>
    <mergeCell ref="G4:G5"/>
    <mergeCell ref="I4:I5"/>
    <mergeCell ref="K4:L4"/>
    <mergeCell ref="M4:M5"/>
    <mergeCell ref="F4:F5"/>
    <mergeCell ref="H4:H5"/>
    <mergeCell ref="J4:J5"/>
    <mergeCell ref="N4:N5"/>
    <mergeCell ref="AM4:AM5"/>
    <mergeCell ref="AO4:AO5"/>
    <mergeCell ref="Q4:Q5"/>
    <mergeCell ref="R4:R5"/>
    <mergeCell ref="V4:V5"/>
    <mergeCell ref="X4:X5"/>
    <mergeCell ref="Y4:AA4"/>
    <mergeCell ref="AJ4:AJ5"/>
    <mergeCell ref="AK4:AK5"/>
    <mergeCell ref="AC4:AC5"/>
    <mergeCell ref="AD4:AF4"/>
    <mergeCell ref="AH4:AH5"/>
    <mergeCell ref="U4:U5"/>
    <mergeCell ref="S4:S5"/>
    <mergeCell ref="T4:T5"/>
  </mergeCells>
  <phoneticPr fontId="1" type="noConversion"/>
  <dataValidations count="4">
    <dataValidation type="list" allowBlank="1" showInputMessage="1" showErrorMessage="1" sqref="AC6:AC30 AC31 X6:X30 X31">
      <formula1>"도비,국비,지특,기금,특교"</formula1>
    </dataValidation>
    <dataValidation type="list" allowBlank="1" showInputMessage="1" showErrorMessage="1" sqref="V6:V30 V31">
      <formula1>"도비,국도비"</formula1>
    </dataValidation>
    <dataValidation type="list" allowBlank="1" showInputMessage="1" showErrorMessage="1" sqref="F6:F30 F31">
      <formula1>"일반,연정"</formula1>
    </dataValidation>
    <dataValidation type="list" allowBlank="1" showInputMessage="1" showErrorMessage="1" sqref="E6:E30 E31">
      <formula1>"본예산, 신규"</formula1>
    </dataValidation>
  </dataValidations>
  <printOptions horizontalCentered="1"/>
  <pageMargins left="0.23622047244094491" right="0.23622047244094491" top="0.39370078740157483" bottom="0.39370078740157483" header="0" footer="0"/>
  <pageSetup paperSize="8" scale="59" fitToHeight="0" orientation="landscape" r:id="rId1"/>
  <headerFooter>
    <oddFooter>페이지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L21"/>
  <sheetViews>
    <sheetView tabSelected="1" view="pageBreakPreview" zoomScale="70" zoomScaleNormal="70" zoomScaleSheetLayoutView="70" workbookViewId="0">
      <pane xSplit="4" ySplit="6" topLeftCell="E7" activePane="bottomRight" state="frozen"/>
      <selection pane="topRight"/>
      <selection pane="bottomLeft"/>
      <selection pane="bottomRight" activeCell="R8" sqref="A1:R8"/>
    </sheetView>
  </sheetViews>
  <sheetFormatPr defaultColWidth="9" defaultRowHeight="50.1" customHeight="1"/>
  <cols>
    <col min="1" max="1" width="12.625" style="1" customWidth="1"/>
    <col min="2" max="3" width="12.125" style="1" customWidth="1"/>
    <col min="4" max="6" width="7.125" style="1" customWidth="1"/>
    <col min="7" max="7" width="41.625" style="1" customWidth="1"/>
    <col min="8" max="8" width="14.625" style="45" customWidth="1"/>
    <col min="9" max="10" width="11.625" style="1" customWidth="1"/>
    <col min="11" max="11" width="14.625" style="1" customWidth="1"/>
    <col min="12" max="12" width="14.75" style="1" customWidth="1"/>
    <col min="13" max="14" width="14.625" style="1" customWidth="1"/>
    <col min="15" max="15" width="7.625" style="1" customWidth="1"/>
    <col min="16" max="16" width="15.375" style="45" customWidth="1"/>
    <col min="17" max="17" width="17" style="45" customWidth="1"/>
    <col min="18" max="18" width="26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hidden="1" customWidth="1"/>
    <col min="31" max="31" width="10.625" style="1" hidden="1" customWidth="1"/>
    <col min="32" max="32" width="2.625" style="1" hidden="1" customWidth="1"/>
    <col min="33" max="34" width="7.625" style="1" hidden="1" customWidth="1"/>
    <col min="35" max="35" width="2.625" style="1" hidden="1" customWidth="1"/>
    <col min="36" max="36" width="10.625" style="1" hidden="1" customWidth="1"/>
    <col min="37" max="37" width="2.625" style="1" hidden="1" customWidth="1"/>
    <col min="38" max="38" width="6.625" style="1" hidden="1" customWidth="1"/>
    <col min="39" max="16384" width="9" style="1"/>
  </cols>
  <sheetData>
    <row r="1" spans="1:38" ht="35.1" customHeight="1">
      <c r="A1" s="9" t="s">
        <v>540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</row>
    <row r="2" spans="1:38" ht="20.25" customHeight="1">
      <c r="A2" s="11" t="s">
        <v>427</v>
      </c>
      <c r="M2" s="85" t="e">
        <f>N2-#REF!</f>
        <v>#REF!</v>
      </c>
      <c r="N2" s="86" t="e">
        <f>N6-#REF!</f>
        <v>#REF!</v>
      </c>
      <c r="V2" s="21" t="s">
        <v>429</v>
      </c>
      <c r="AA2" s="21" t="s">
        <v>429</v>
      </c>
    </row>
    <row r="3" spans="1:38" ht="20.25" customHeight="1" thickBot="1">
      <c r="I3" s="40">
        <f t="shared" ref="I3:N3" si="0">SUM(I7:I983)/2</f>
        <v>0</v>
      </c>
      <c r="J3" s="40">
        <f t="shared" si="0"/>
        <v>0</v>
      </c>
      <c r="K3" s="40">
        <f t="shared" si="0"/>
        <v>4655000</v>
      </c>
      <c r="L3" s="40">
        <f t="shared" si="0"/>
        <v>0</v>
      </c>
      <c r="M3" s="40">
        <f t="shared" si="0"/>
        <v>0</v>
      </c>
      <c r="N3" s="40">
        <f t="shared" si="0"/>
        <v>0</v>
      </c>
      <c r="R3" s="12" t="s">
        <v>415</v>
      </c>
      <c r="V3" s="22" t="e">
        <f>IF(V6=#REF!,"OK","@@")</f>
        <v>#REF!</v>
      </c>
      <c r="W3" s="22" t="e">
        <f>IF(W6=#REF!,"OK","@@")</f>
        <v>#REF!</v>
      </c>
      <c r="X3" s="22" t="str">
        <f>IF(COUNTIF(X6:X21,"검토")&gt;0,"@@","OK")</f>
        <v>OK</v>
      </c>
      <c r="AA3" s="22" t="e">
        <f>IF(AA6=#REF!,"OK","@@")</f>
        <v>#REF!</v>
      </c>
      <c r="AB3" s="39">
        <f>L6+M6-AA6-AB6</f>
        <v>0</v>
      </c>
      <c r="AC3" s="22" t="str">
        <f>IF(COUNTIF(AC6:AC21,"검토")&gt;0,"@@","OK")</f>
        <v>OK</v>
      </c>
    </row>
    <row r="4" spans="1:38" s="90" customFormat="1" ht="30" customHeight="1">
      <c r="A4" s="210" t="s">
        <v>407</v>
      </c>
      <c r="B4" s="208" t="s">
        <v>408</v>
      </c>
      <c r="C4" s="212" t="s">
        <v>409</v>
      </c>
      <c r="D4" s="214" t="s">
        <v>414</v>
      </c>
      <c r="E4" s="215" t="s">
        <v>498</v>
      </c>
      <c r="F4" s="217" t="s">
        <v>497</v>
      </c>
      <c r="G4" s="208" t="s">
        <v>495</v>
      </c>
      <c r="H4" s="206" t="s">
        <v>532</v>
      </c>
      <c r="I4" s="220" t="s">
        <v>519</v>
      </c>
      <c r="J4" s="221"/>
      <c r="K4" s="222" t="s">
        <v>523</v>
      </c>
      <c r="L4" s="224" t="s">
        <v>520</v>
      </c>
      <c r="M4" s="225"/>
      <c r="N4" s="226" t="s">
        <v>524</v>
      </c>
      <c r="O4" s="228" t="s">
        <v>413</v>
      </c>
      <c r="P4" s="235" t="s">
        <v>521</v>
      </c>
      <c r="Q4" s="235" t="s">
        <v>522</v>
      </c>
      <c r="R4" s="230" t="s">
        <v>412</v>
      </c>
      <c r="S4" s="232" t="s">
        <v>416</v>
      </c>
      <c r="T4" s="89"/>
      <c r="U4" s="233" t="s">
        <v>417</v>
      </c>
      <c r="V4" s="233" t="s">
        <v>418</v>
      </c>
      <c r="W4" s="233"/>
      <c r="X4" s="233"/>
      <c r="Z4" s="234" t="s">
        <v>417</v>
      </c>
      <c r="AA4" s="219" t="s">
        <v>422</v>
      </c>
      <c r="AB4" s="219"/>
      <c r="AC4" s="219"/>
      <c r="AE4" s="233" t="s">
        <v>423</v>
      </c>
      <c r="AG4" s="237" t="s">
        <v>430</v>
      </c>
      <c r="AH4" s="239" t="s">
        <v>431</v>
      </c>
      <c r="AJ4" s="241" t="s">
        <v>424</v>
      </c>
      <c r="AL4" s="241" t="s">
        <v>425</v>
      </c>
    </row>
    <row r="5" spans="1:38" s="90" customFormat="1" ht="18" customHeight="1">
      <c r="A5" s="211"/>
      <c r="B5" s="209"/>
      <c r="C5" s="213"/>
      <c r="D5" s="209"/>
      <c r="E5" s="216"/>
      <c r="F5" s="218"/>
      <c r="G5" s="209"/>
      <c r="H5" s="207"/>
      <c r="I5" s="101" t="s">
        <v>410</v>
      </c>
      <c r="J5" s="101" t="s">
        <v>411</v>
      </c>
      <c r="K5" s="223"/>
      <c r="L5" s="106" t="s">
        <v>410</v>
      </c>
      <c r="M5" s="100" t="s">
        <v>411</v>
      </c>
      <c r="N5" s="227"/>
      <c r="O5" s="229"/>
      <c r="P5" s="236"/>
      <c r="Q5" s="236"/>
      <c r="R5" s="231"/>
      <c r="S5" s="233"/>
      <c r="T5" s="89"/>
      <c r="U5" s="233"/>
      <c r="V5" s="115" t="s">
        <v>419</v>
      </c>
      <c r="W5" s="115" t="s">
        <v>420</v>
      </c>
      <c r="X5" s="115" t="s">
        <v>421</v>
      </c>
      <c r="Z5" s="234"/>
      <c r="AA5" s="91" t="s">
        <v>419</v>
      </c>
      <c r="AB5" s="91" t="s">
        <v>420</v>
      </c>
      <c r="AC5" s="91" t="s">
        <v>421</v>
      </c>
      <c r="AE5" s="233"/>
      <c r="AG5" s="238"/>
      <c r="AH5" s="240"/>
      <c r="AJ5" s="234"/>
      <c r="AL5" s="234"/>
    </row>
    <row r="6" spans="1:38" ht="50.1" customHeight="1">
      <c r="A6" s="93" t="s">
        <v>426</v>
      </c>
      <c r="B6" s="94"/>
      <c r="C6" s="94"/>
      <c r="D6" s="94"/>
      <c r="E6" s="98"/>
      <c r="F6" s="94"/>
      <c r="G6" s="99"/>
      <c r="H6" s="95">
        <f t="shared" ref="H6:K6" si="1">SUBTOTAL(9,H7:H21)</f>
        <v>4655000</v>
      </c>
      <c r="I6" s="95">
        <f t="shared" si="1"/>
        <v>0</v>
      </c>
      <c r="J6" s="95">
        <f t="shared" si="1"/>
        <v>0</v>
      </c>
      <c r="K6" s="96">
        <f t="shared" si="1"/>
        <v>4655000</v>
      </c>
      <c r="L6" s="107"/>
      <c r="M6" s="95"/>
      <c r="N6" s="108"/>
      <c r="O6" s="97"/>
      <c r="P6" s="97"/>
      <c r="Q6" s="97"/>
      <c r="R6" s="94"/>
      <c r="S6" s="14"/>
      <c r="U6" s="14"/>
      <c r="V6" s="17">
        <f>SUBTOTAL(9,V7:V21)</f>
        <v>0</v>
      </c>
      <c r="W6" s="17">
        <f>SUBTOTAL(9,W7:W21)</f>
        <v>0</v>
      </c>
      <c r="X6" s="15" t="str">
        <f>IF(SUM($I6:$J6)=SUM($V6:$W6),"OK","검토")</f>
        <v>OK</v>
      </c>
      <c r="Z6" s="14"/>
      <c r="AA6" s="17">
        <f>SUBTOTAL(9,AA7:AA21)</f>
        <v>0</v>
      </c>
      <c r="AB6" s="17">
        <f>SUBTOTAL(9,AB7:AB21)</f>
        <v>0</v>
      </c>
      <c r="AC6" s="15" t="str">
        <f>IF(SUM($I6:$J6)=SUM($V6:$W6),"OK","검토")</f>
        <v>OK</v>
      </c>
      <c r="AE6" s="14"/>
      <c r="AG6" s="13"/>
      <c r="AH6" s="16"/>
      <c r="AJ6" s="14"/>
      <c r="AL6" s="14"/>
    </row>
    <row r="7" spans="1:38" ht="50.1" customHeight="1">
      <c r="A7" s="53" t="s">
        <v>574</v>
      </c>
      <c r="B7" s="54"/>
      <c r="C7" s="55"/>
      <c r="D7" s="54"/>
      <c r="E7" s="55"/>
      <c r="F7" s="54"/>
      <c r="G7" s="43"/>
      <c r="H7" s="62">
        <f t="shared" ref="H7:K7" si="2">SUBTOTAL(9,H8:H11)</f>
        <v>4655000</v>
      </c>
      <c r="I7" s="62">
        <f t="shared" si="2"/>
        <v>0</v>
      </c>
      <c r="J7" s="62">
        <f t="shared" si="2"/>
        <v>0</v>
      </c>
      <c r="K7" s="63">
        <f t="shared" si="2"/>
        <v>4655000</v>
      </c>
      <c r="L7" s="109"/>
      <c r="M7" s="62"/>
      <c r="N7" s="110"/>
      <c r="O7" s="59"/>
      <c r="P7" s="59"/>
      <c r="Q7" s="59"/>
      <c r="R7" s="56"/>
      <c r="S7" s="15"/>
      <c r="U7" s="15"/>
      <c r="V7" s="18"/>
      <c r="W7" s="18"/>
      <c r="X7" s="15"/>
      <c r="Z7" s="15"/>
      <c r="AA7" s="18"/>
      <c r="AB7" s="18"/>
      <c r="AC7" s="15"/>
      <c r="AE7" s="15"/>
      <c r="AG7" s="13"/>
      <c r="AH7" s="23"/>
      <c r="AJ7" s="15"/>
      <c r="AL7" s="15"/>
    </row>
    <row r="8" spans="1:38" ht="206.25" customHeight="1">
      <c r="A8" s="104" t="s">
        <v>570</v>
      </c>
      <c r="B8" s="105" t="s">
        <v>571</v>
      </c>
      <c r="C8" s="103" t="s">
        <v>572</v>
      </c>
      <c r="D8" s="51" t="s">
        <v>567</v>
      </c>
      <c r="E8" s="38">
        <v>51</v>
      </c>
      <c r="F8" s="37">
        <v>365</v>
      </c>
      <c r="G8" s="44" t="s">
        <v>573</v>
      </c>
      <c r="H8" s="18">
        <v>4655000</v>
      </c>
      <c r="I8" s="18"/>
      <c r="J8" s="19"/>
      <c r="K8" s="20">
        <f>H8+I8+J8</f>
        <v>4655000</v>
      </c>
      <c r="L8" s="111"/>
      <c r="M8" s="60"/>
      <c r="N8" s="112"/>
      <c r="O8" s="57" t="str">
        <f t="shared" ref="O8:O11" si="3">IF(AND((K8=0),(N8&gt;0)),"O",IF(AND((I8&lt;0),(K8-N8&lt;0)),"O","X"))</f>
        <v>X</v>
      </c>
      <c r="P8" s="57"/>
      <c r="Q8" s="165" t="s">
        <v>541</v>
      </c>
      <c r="R8" s="58"/>
      <c r="S8" s="15"/>
      <c r="U8" s="15"/>
      <c r="V8" s="18">
        <f>IF($U8&lt;&gt;"도비",IF($S8="국도비","직접입력",SUM($I8:$J8)),)</f>
        <v>0</v>
      </c>
      <c r="W8" s="18">
        <f>IF($U8="도비",SUM($I8:$J8),IF($S8="국도비","직접입력",SUM($I8:$J8)-$V8))</f>
        <v>0</v>
      </c>
      <c r="X8" s="15" t="str">
        <f>IF(SUM($I8:$J8)=SUM($V8:$W8),"OK","검토")</f>
        <v>OK</v>
      </c>
      <c r="Z8" s="15"/>
      <c r="AA8" s="18">
        <f>IF($U8&lt;&gt;"도비",IF($S8="국도비","직접입력",SUM($L8:$M8)),)</f>
        <v>0</v>
      </c>
      <c r="AB8" s="18">
        <f>IF($U8="도비",SUM(L8:M8),IF($S8="국도비","직접입력",SUM(L8:M8)-AA8))</f>
        <v>0</v>
      </c>
      <c r="AC8" s="15" t="str">
        <f>IF(SUM(L8:M8)=SUM(AA8:AB8),"OK","검토")</f>
        <v>OK</v>
      </c>
      <c r="AE8" s="15" t="str">
        <f t="shared" ref="AE8:AE16" si="4">IF(U8="","",IF(U8="도비","세입없음","직접입력"))</f>
        <v/>
      </c>
      <c r="AG8" s="13" t="str">
        <f>IF(AE8="","",COUNTIF($AE$7:$AE$21,AE8))</f>
        <v/>
      </c>
      <c r="AH8" s="23" t="str">
        <f t="shared" ref="AH8:AH11" si="5">IF(U8="","",IF(AND(U8="도비",AE8="세입없음"),"OK",IF(AND(U8&lt;&gt;"도비",AE8&lt;&gt;""),"OK","@@")))</f>
        <v/>
      </c>
      <c r="AJ8" s="15" t="e">
        <f t="array" ref="AJ8">IF(C8="","",INDEX(구분표!$I$2:$I$313, MATCH(1,(구분표!$E$2:$E$313='18년기금출'!B8)*(구분표!$F$2:$F$313='18년기금출'!C8)*(구분표!$G$2:$G$313='18년기금출'!A8),0)))</f>
        <v>#N/A</v>
      </c>
      <c r="AL8" s="15"/>
    </row>
    <row r="9" spans="1:38" s="45" customFormat="1" ht="50.1" customHeight="1">
      <c r="A9" s="104"/>
      <c r="B9" s="105"/>
      <c r="C9" s="103"/>
      <c r="D9" s="51"/>
      <c r="E9" s="38"/>
      <c r="F9" s="37"/>
      <c r="G9" s="44"/>
      <c r="H9" s="18"/>
      <c r="I9" s="18"/>
      <c r="J9" s="19"/>
      <c r="K9" s="20">
        <f>H9+I9+J9</f>
        <v>0</v>
      </c>
      <c r="L9" s="111"/>
      <c r="M9" s="60"/>
      <c r="N9" s="112">
        <f>H9+L9+M9</f>
        <v>0</v>
      </c>
      <c r="O9" s="57" t="str">
        <f t="shared" ref="O9" si="6">IF(AND((K9=0),(N9&gt;0)),"O",IF(AND((I9&lt;0),(K9-N9&lt;0)),"O","X"))</f>
        <v>X</v>
      </c>
      <c r="P9" s="57"/>
      <c r="Q9" s="165" t="s">
        <v>542</v>
      </c>
      <c r="R9" s="58"/>
      <c r="S9" s="47"/>
      <c r="U9" s="47"/>
      <c r="V9" s="18">
        <f>IF($U9&lt;&gt;"도비",IF($S9="국도비","직접입력",SUM($I9:$J9)),)</f>
        <v>0</v>
      </c>
      <c r="W9" s="18">
        <f>IF($U9="도비",SUM($I9:$J9),IF($S9="국도비","직접입력",SUM($I9:$J9)-$V9))</f>
        <v>0</v>
      </c>
      <c r="X9" s="47" t="str">
        <f>IF(SUM($I9:$J9)=SUM($V9:$W9),"OK","검토")</f>
        <v>OK</v>
      </c>
      <c r="Z9" s="47"/>
      <c r="AA9" s="18">
        <f>IF($U9&lt;&gt;"도비",IF($S9="국도비","직접입력",SUM($L9:$M9)),)</f>
        <v>0</v>
      </c>
      <c r="AB9" s="18">
        <f>IF($U9="도비",SUM(L9:M9),IF($S9="국도비","직접입력",SUM(L9:M9)-AA9))</f>
        <v>0</v>
      </c>
      <c r="AC9" s="47" t="str">
        <f>IF(SUM(L9:M9)=SUM(AA9:AB9),"OK","검토")</f>
        <v>OK</v>
      </c>
      <c r="AE9" s="47" t="str">
        <f t="shared" ref="AE9" si="7">IF(U9="","",IF(U9="도비","세입없음","직접입력"))</f>
        <v/>
      </c>
      <c r="AG9" s="46" t="str">
        <f>IF(AE9="","",COUNTIF($AE$7:$AE$21,AE9))</f>
        <v/>
      </c>
      <c r="AH9" s="57" t="str">
        <f t="shared" ref="AH9" si="8">IF(U9="","",IF(AND(U9="도비",AE9="세입없음"),"OK",IF(AND(U9&lt;&gt;"도비",AE9&lt;&gt;""),"OK","@@")))</f>
        <v/>
      </c>
      <c r="AJ9" s="47" t="str">
        <f t="array" ref="AJ9">IF(C9="","",INDEX(구분표!$I$2:$I$313, MATCH(1,(구분표!$E$2:$E$313='18년기금출'!B9)*(구분표!$F$2:$F$313='18년기금출'!C9)*(구분표!$G$2:$G$313='18년기금출'!A9),0)))</f>
        <v/>
      </c>
      <c r="AL9" s="47"/>
    </row>
    <row r="10" spans="1:38" ht="50.1" customHeight="1">
      <c r="A10" s="50"/>
      <c r="B10" s="46"/>
      <c r="C10" s="49"/>
      <c r="D10" s="51"/>
      <c r="E10" s="38"/>
      <c r="F10" s="37"/>
      <c r="G10" s="44"/>
      <c r="H10" s="18"/>
      <c r="I10" s="18"/>
      <c r="J10" s="19"/>
      <c r="K10" s="20">
        <f>H10+I10+J10</f>
        <v>0</v>
      </c>
      <c r="L10" s="111"/>
      <c r="M10" s="60"/>
      <c r="N10" s="112">
        <f>H10+L10+M10</f>
        <v>0</v>
      </c>
      <c r="O10" s="57" t="str">
        <f t="shared" si="3"/>
        <v>X</v>
      </c>
      <c r="P10" s="57"/>
      <c r="Q10" s="57"/>
      <c r="R10" s="58"/>
      <c r="S10" s="47"/>
      <c r="T10" s="45"/>
      <c r="U10" s="47"/>
      <c r="V10" s="18">
        <f>IF($U10&lt;&gt;"도비",IF($S10="국도비","직접입력",SUM($I10:$J10)),)</f>
        <v>0</v>
      </c>
      <c r="W10" s="18">
        <f>IF($U10="도비",SUM($I10:$J10),IF($S10="국도비","직접입력",SUM($I10:$J10)-$V10))</f>
        <v>0</v>
      </c>
      <c r="X10" s="47" t="str">
        <f>IF(SUM($I10:$J10)=SUM($V10:$W10),"OK","검토")</f>
        <v>OK</v>
      </c>
      <c r="Y10" s="45"/>
      <c r="Z10" s="47"/>
      <c r="AA10" s="18">
        <f>IF($U10&lt;&gt;"도비",IF($S10="국도비","직접입력",SUM($L10:$M10)),)</f>
        <v>0</v>
      </c>
      <c r="AB10" s="18">
        <f>IF($U10="도비",SUM(L10:M10),IF($S10="국도비","직접입력",SUM(L10:M10)-AA10))</f>
        <v>0</v>
      </c>
      <c r="AC10" s="47" t="str">
        <f>IF(SUM(L10:M10)=SUM(AA10:AB10),"OK","검토")</f>
        <v>OK</v>
      </c>
      <c r="AD10" s="45"/>
      <c r="AE10" s="47" t="str">
        <f t="shared" si="4"/>
        <v/>
      </c>
      <c r="AF10" s="45"/>
      <c r="AG10" s="46" t="str">
        <f>IF(AE10="","",COUNTIF($AE$7:$AE$21,AE10))</f>
        <v/>
      </c>
      <c r="AH10" s="57" t="str">
        <f t="shared" si="5"/>
        <v/>
      </c>
      <c r="AI10" s="45"/>
      <c r="AJ10" s="47" t="str">
        <f t="array" ref="AJ10">IF(C10="","",INDEX(구분표!$I$2:$I$313, MATCH(1,(구분표!$E$2:$E$313='18년기금출'!B10)*(구분표!$F$2:$F$313='18년기금출'!C10)*(구분표!$G$2:$G$313='18년기금출'!A10),0)))</f>
        <v/>
      </c>
      <c r="AK10" s="45"/>
      <c r="AL10" s="47"/>
    </row>
    <row r="11" spans="1:38" ht="50.1" customHeight="1">
      <c r="A11" s="50"/>
      <c r="B11" s="46"/>
      <c r="C11" s="49"/>
      <c r="D11" s="51"/>
      <c r="E11" s="52"/>
      <c r="F11" s="51"/>
      <c r="G11" s="51"/>
      <c r="H11" s="18"/>
      <c r="I11" s="18"/>
      <c r="J11" s="19"/>
      <c r="K11" s="20">
        <f>H11+I11+J11</f>
        <v>0</v>
      </c>
      <c r="L11" s="111"/>
      <c r="M11" s="60"/>
      <c r="N11" s="112">
        <f>H11+L11+M11</f>
        <v>0</v>
      </c>
      <c r="O11" s="57" t="str">
        <f t="shared" si="3"/>
        <v>X</v>
      </c>
      <c r="P11" s="57"/>
      <c r="Q11" s="57"/>
      <c r="R11" s="48"/>
      <c r="S11" s="47"/>
      <c r="T11" s="45"/>
      <c r="U11" s="47"/>
      <c r="V11" s="18">
        <f>IF($U11&lt;&gt;"도비",IF($S11="국도비","직접입력",SUM($I11:$J11)),)</f>
        <v>0</v>
      </c>
      <c r="W11" s="18">
        <f>IF($U11="도비",SUM($I11:$J11),IF($S11="국도비","직접입력",SUM($I11:$J11)-$V11))</f>
        <v>0</v>
      </c>
      <c r="X11" s="47" t="str">
        <f>IF(SUM($I11:$J11)=SUM($V11:$W11),"OK","검토")</f>
        <v>OK</v>
      </c>
      <c r="Y11" s="45"/>
      <c r="Z11" s="47"/>
      <c r="AA11" s="18">
        <f>IF($U11&lt;&gt;"도비",IF($S11="국도비","직접입력",SUM($L11:$M11)),)</f>
        <v>0</v>
      </c>
      <c r="AB11" s="18">
        <f>IF($U11="도비",SUM(L11:M11),IF($S11="국도비","직접입력",SUM(L11:M11)-AA11))</f>
        <v>0</v>
      </c>
      <c r="AC11" s="47" t="str">
        <f>IF(SUM(L11:M11)=SUM(AA11:AB11),"OK","검토")</f>
        <v>OK</v>
      </c>
      <c r="AD11" s="45"/>
      <c r="AE11" s="47" t="str">
        <f t="shared" si="4"/>
        <v/>
      </c>
      <c r="AF11" s="45"/>
      <c r="AG11" s="46" t="str">
        <f>IF(AE11="","",COUNTIF($AE$7:$AE$21,AE11))</f>
        <v/>
      </c>
      <c r="AH11" s="57" t="str">
        <f t="shared" si="5"/>
        <v/>
      </c>
      <c r="AI11" s="45"/>
      <c r="AJ11" s="47" t="str">
        <f t="array" ref="AJ11">IF(C11="","",INDEX(구분표!$I$2:$I$313, MATCH(1,(구분표!$E$2:$E$313='18년기금출'!B11)*(구분표!$F$2:$F$313='18년기금출'!C11)*(구분표!$G$2:$G$313='18년기금출'!A11),0)))</f>
        <v/>
      </c>
      <c r="AK11" s="45"/>
      <c r="AL11" s="47"/>
    </row>
    <row r="12" spans="1:38" ht="50.1" customHeight="1">
      <c r="A12" s="53" t="s">
        <v>501</v>
      </c>
      <c r="B12" s="54"/>
      <c r="C12" s="55"/>
      <c r="D12" s="54"/>
      <c r="E12" s="55"/>
      <c r="F12" s="54"/>
      <c r="G12" s="41"/>
      <c r="H12" s="62">
        <f t="shared" ref="H12:N12" si="9">SUBTOTAL(9,H13:H16)</f>
        <v>0</v>
      </c>
      <c r="I12" s="62">
        <f t="shared" si="9"/>
        <v>0</v>
      </c>
      <c r="J12" s="62">
        <f t="shared" si="9"/>
        <v>0</v>
      </c>
      <c r="K12" s="63">
        <f t="shared" si="9"/>
        <v>0</v>
      </c>
      <c r="L12" s="109">
        <f t="shared" si="9"/>
        <v>0</v>
      </c>
      <c r="M12" s="62">
        <f t="shared" si="9"/>
        <v>0</v>
      </c>
      <c r="N12" s="110">
        <f t="shared" si="9"/>
        <v>0</v>
      </c>
      <c r="O12" s="59"/>
      <c r="P12" s="59"/>
      <c r="Q12" s="59"/>
      <c r="R12" s="56"/>
      <c r="S12" s="47"/>
      <c r="T12" s="45"/>
      <c r="U12" s="47"/>
      <c r="V12" s="18"/>
      <c r="W12" s="18"/>
      <c r="X12" s="47"/>
      <c r="Y12" s="45"/>
      <c r="Z12" s="47"/>
      <c r="AA12" s="18"/>
      <c r="AB12" s="18"/>
      <c r="AC12" s="47"/>
      <c r="AD12" s="45"/>
      <c r="AE12" s="47" t="str">
        <f t="shared" si="4"/>
        <v/>
      </c>
      <c r="AF12" s="45"/>
      <c r="AG12" s="46"/>
      <c r="AH12" s="57"/>
      <c r="AI12" s="45"/>
      <c r="AJ12" s="47"/>
      <c r="AK12" s="45"/>
      <c r="AL12" s="47"/>
    </row>
    <row r="13" spans="1:38" ht="50.1" customHeight="1">
      <c r="A13" s="50"/>
      <c r="B13" s="46"/>
      <c r="C13" s="49"/>
      <c r="D13" s="51"/>
      <c r="E13" s="52"/>
      <c r="F13" s="51"/>
      <c r="G13" s="44"/>
      <c r="H13" s="18"/>
      <c r="I13" s="18"/>
      <c r="J13" s="19"/>
      <c r="K13" s="20">
        <f>H13+I13+J13</f>
        <v>0</v>
      </c>
      <c r="L13" s="111"/>
      <c r="M13" s="60"/>
      <c r="N13" s="112">
        <f>H13+L13+M13</f>
        <v>0</v>
      </c>
      <c r="O13" s="57" t="str">
        <f t="shared" ref="O13:O16" si="10">IF(AND((K13=0),(N13&gt;0)),"O",IF(AND((I13&lt;0),(K13-N13&lt;0)),"O","X"))</f>
        <v>X</v>
      </c>
      <c r="P13" s="57"/>
      <c r="Q13" s="57"/>
      <c r="R13" s="48"/>
      <c r="S13" s="47"/>
      <c r="T13" s="45"/>
      <c r="U13" s="47"/>
      <c r="V13" s="18">
        <f>IF($U13&lt;&gt;"도비",IF($S13="국도비","직접입력",SUM($I13:$J13)),)</f>
        <v>0</v>
      </c>
      <c r="W13" s="18">
        <f>IF($U13="도비",SUM($I13:$J13),IF($S13="국도비","직접입력",SUM($I13:$J13)-$V13))</f>
        <v>0</v>
      </c>
      <c r="X13" s="47" t="str">
        <f>IF(SUM($I13:$J13)=SUM($V13:$W13),"OK","검토")</f>
        <v>OK</v>
      </c>
      <c r="Y13" s="45"/>
      <c r="Z13" s="47"/>
      <c r="AA13" s="18">
        <f>IF($U13&lt;&gt;"도비",IF($S13="국도비","직접입력",SUM($L13:$M13)),)</f>
        <v>0</v>
      </c>
      <c r="AB13" s="18">
        <f>IF($U13="도비",SUM(L13:M13),IF($S13="국도비","직접입력",SUM(L13:M13)-AA13))</f>
        <v>0</v>
      </c>
      <c r="AC13" s="47" t="str">
        <f>IF(SUM(L13:M13)=SUM(AA13:AB13),"OK","검토")</f>
        <v>OK</v>
      </c>
      <c r="AD13" s="45"/>
      <c r="AE13" s="47" t="str">
        <f t="shared" si="4"/>
        <v/>
      </c>
      <c r="AF13" s="45"/>
      <c r="AG13" s="46" t="str">
        <f>IF(AE13="","",COUNTIF($AE$7:$AE$21,AE13))</f>
        <v/>
      </c>
      <c r="AH13" s="57" t="str">
        <f t="shared" ref="AH13:AH16" si="11">IF(U13="","",IF(AND(U13="도비",AE13="세입없음"),"OK",IF(AND(U13&lt;&gt;"도비",AE13&lt;&gt;""),"OK","@@")))</f>
        <v/>
      </c>
      <c r="AI13" s="45"/>
      <c r="AJ13" s="47" t="str">
        <f t="array" ref="AJ13">IF(C13="","",INDEX(구분표!$I$2:$I$313, MATCH(1,(구분표!$E$2:$E$313='18년기금출'!B13)*(구분표!$F$2:$F$313='18년기금출'!C13)*(구분표!$G$2:$G$313='18년기금출'!A13),0)))</f>
        <v/>
      </c>
      <c r="AK13" s="45"/>
      <c r="AL13" s="47"/>
    </row>
    <row r="14" spans="1:38" s="45" customFormat="1" ht="50.1" customHeight="1">
      <c r="A14" s="50"/>
      <c r="B14" s="46"/>
      <c r="C14" s="49"/>
      <c r="D14" s="51"/>
      <c r="E14" s="52"/>
      <c r="F14" s="51"/>
      <c r="G14" s="51"/>
      <c r="H14" s="18"/>
      <c r="I14" s="18"/>
      <c r="J14" s="19"/>
      <c r="K14" s="20">
        <f>H14+I14+J14</f>
        <v>0</v>
      </c>
      <c r="L14" s="111"/>
      <c r="M14" s="60"/>
      <c r="N14" s="112">
        <f>H14+L14+M14</f>
        <v>0</v>
      </c>
      <c r="O14" s="57" t="str">
        <f t="shared" si="10"/>
        <v>X</v>
      </c>
      <c r="P14" s="57"/>
      <c r="Q14" s="57"/>
      <c r="R14" s="48"/>
      <c r="S14" s="47"/>
      <c r="U14" s="47"/>
      <c r="V14" s="18">
        <f>IF($U14&lt;&gt;"도비",IF($S14="국도비","직접입력",SUM($I14:$J14)),)</f>
        <v>0</v>
      </c>
      <c r="W14" s="18">
        <f>IF($U14="도비",SUM($I14:$J14),IF($S14="국도비","직접입력",SUM($I14:$J14)-$V14))</f>
        <v>0</v>
      </c>
      <c r="X14" s="47" t="str">
        <f>IF(SUM($I14:$J14)=SUM($V14:$W14),"OK","검토")</f>
        <v>OK</v>
      </c>
      <c r="Z14" s="47"/>
      <c r="AA14" s="18">
        <f>IF($U14&lt;&gt;"도비",IF($S14="국도비","직접입력",SUM($L14:$M14)),)</f>
        <v>0</v>
      </c>
      <c r="AB14" s="18">
        <f>IF($U14="도비",SUM(L14:M14),IF($S14="국도비","직접입력",SUM(L14:M14)-AA14))</f>
        <v>0</v>
      </c>
      <c r="AC14" s="47" t="str">
        <f>IF(SUM(L14:M14)=SUM(AA14:AB14),"OK","검토")</f>
        <v>OK</v>
      </c>
      <c r="AE14" s="47" t="str">
        <f t="shared" si="4"/>
        <v/>
      </c>
      <c r="AG14" s="46" t="str">
        <f>IF(AE14="","",COUNTIF($AE$7:$AE$21,AE14))</f>
        <v/>
      </c>
      <c r="AH14" s="57" t="str">
        <f t="shared" si="11"/>
        <v/>
      </c>
      <c r="AJ14" s="47" t="str">
        <f t="array" ref="AJ14">IF(C14="","",INDEX(구분표!$I$2:$I$313, MATCH(1,(구분표!$E$2:$E$313='18년기금출'!B14)*(구분표!$F$2:$F$313='18년기금출'!C14)*(구분표!$G$2:$G$313='18년기금출'!A14),0)))</f>
        <v/>
      </c>
      <c r="AL14" s="47"/>
    </row>
    <row r="15" spans="1:38" s="45" customFormat="1" ht="50.1" customHeight="1">
      <c r="A15" s="50"/>
      <c r="B15" s="46"/>
      <c r="C15" s="49"/>
      <c r="D15" s="51"/>
      <c r="E15" s="52"/>
      <c r="F15" s="51"/>
      <c r="G15" s="51"/>
      <c r="H15" s="18"/>
      <c r="I15" s="18"/>
      <c r="J15" s="19"/>
      <c r="K15" s="20">
        <f>H15+I15+J15</f>
        <v>0</v>
      </c>
      <c r="L15" s="111"/>
      <c r="M15" s="60"/>
      <c r="N15" s="112">
        <f>H15+L15+M15</f>
        <v>0</v>
      </c>
      <c r="O15" s="57" t="str">
        <f t="shared" ref="O15" si="12">IF(AND((K15=0),(N15&gt;0)),"O",IF(AND((I15&lt;0),(K15-N15&lt;0)),"O","X"))</f>
        <v>X</v>
      </c>
      <c r="P15" s="57"/>
      <c r="Q15" s="57"/>
      <c r="R15" s="48"/>
      <c r="S15" s="47"/>
      <c r="U15" s="47"/>
      <c r="V15" s="18">
        <f>IF($U15&lt;&gt;"도비",IF($S15="국도비","직접입력",SUM($I15:$J15)),)</f>
        <v>0</v>
      </c>
      <c r="W15" s="18">
        <f>IF($U15="도비",SUM($I15:$J15),IF($S15="국도비","직접입력",SUM($I15:$J15)-$V15))</f>
        <v>0</v>
      </c>
      <c r="X15" s="47" t="str">
        <f>IF(SUM($I15:$J15)=SUM($V15:$W15),"OK","검토")</f>
        <v>OK</v>
      </c>
      <c r="Z15" s="47"/>
      <c r="AA15" s="18">
        <f>IF($U15&lt;&gt;"도비",IF($S15="국도비","직접입력",SUM($L15:$M15)),)</f>
        <v>0</v>
      </c>
      <c r="AB15" s="18">
        <f>IF($U15="도비",SUM(L15:M15),IF($S15="국도비","직접입력",SUM(L15:M15)-AA15))</f>
        <v>0</v>
      </c>
      <c r="AC15" s="47" t="str">
        <f>IF(SUM(L15:M15)=SUM(AA15:AB15),"OK","검토")</f>
        <v>OK</v>
      </c>
      <c r="AE15" s="47" t="str">
        <f t="shared" ref="AE15" si="13">IF(U15="","",IF(U15="도비","세입없음","직접입력"))</f>
        <v/>
      </c>
      <c r="AG15" s="46" t="str">
        <f>IF(AE15="","",COUNTIF($AE$7:$AE$21,AE15))</f>
        <v/>
      </c>
      <c r="AH15" s="57" t="str">
        <f t="shared" ref="AH15" si="14">IF(U15="","",IF(AND(U15="도비",AE15="세입없음"),"OK",IF(AND(U15&lt;&gt;"도비",AE15&lt;&gt;""),"OK","@@")))</f>
        <v/>
      </c>
      <c r="AJ15" s="47" t="str">
        <f t="array" ref="AJ15">IF(C15="","",INDEX(구분표!$I$2:$I$313, MATCH(1,(구분표!$E$2:$E$313='18년기금출'!B15)*(구분표!$F$2:$F$313='18년기금출'!C15)*(구분표!$G$2:$G$313='18년기금출'!A15),0)))</f>
        <v/>
      </c>
      <c r="AL15" s="47"/>
    </row>
    <row r="16" spans="1:38" ht="50.1" customHeight="1">
      <c r="A16" s="50"/>
      <c r="B16" s="46"/>
      <c r="C16" s="49"/>
      <c r="D16" s="51"/>
      <c r="E16" s="52"/>
      <c r="F16" s="51"/>
      <c r="G16" s="51"/>
      <c r="H16" s="18"/>
      <c r="I16" s="18"/>
      <c r="J16" s="19"/>
      <c r="K16" s="20">
        <f>H16+I16+J16</f>
        <v>0</v>
      </c>
      <c r="L16" s="111"/>
      <c r="M16" s="60"/>
      <c r="N16" s="112">
        <f>H16+L16+M16</f>
        <v>0</v>
      </c>
      <c r="O16" s="57" t="str">
        <f t="shared" si="10"/>
        <v>X</v>
      </c>
      <c r="P16" s="57"/>
      <c r="Q16" s="57"/>
      <c r="R16" s="48"/>
      <c r="S16" s="47"/>
      <c r="T16" s="45"/>
      <c r="U16" s="47"/>
      <c r="V16" s="18">
        <f>IF($U16&lt;&gt;"도비",IF($S16="국도비","직접입력",SUM($I16:$J16)),)</f>
        <v>0</v>
      </c>
      <c r="W16" s="18">
        <f>IF($U16="도비",SUM($I16:$J16),IF($S16="국도비","직접입력",SUM($I16:$J16)-$V16))</f>
        <v>0</v>
      </c>
      <c r="X16" s="47" t="str">
        <f>IF(SUM($I16:$J16)=SUM($V16:$W16),"OK","검토")</f>
        <v>OK</v>
      </c>
      <c r="Y16" s="45"/>
      <c r="Z16" s="47"/>
      <c r="AA16" s="18">
        <f>IF($U16&lt;&gt;"도비",IF($S16="국도비","직접입력",SUM($L16:$M16)),)</f>
        <v>0</v>
      </c>
      <c r="AB16" s="18">
        <f>IF($U16="도비",SUM(L16:M16),IF($S16="국도비","직접입력",SUM(L16:M16)-AA16))</f>
        <v>0</v>
      </c>
      <c r="AC16" s="47" t="str">
        <f>IF(SUM(L16:M16)=SUM(AA16:AB16),"OK","검토")</f>
        <v>OK</v>
      </c>
      <c r="AD16" s="45"/>
      <c r="AE16" s="47" t="str">
        <f t="shared" si="4"/>
        <v/>
      </c>
      <c r="AF16" s="45"/>
      <c r="AG16" s="46" t="str">
        <f>IF(AE16="","",COUNTIF($AE$7:$AE$21,AE16))</f>
        <v/>
      </c>
      <c r="AH16" s="57" t="str">
        <f t="shared" si="11"/>
        <v/>
      </c>
      <c r="AI16" s="45"/>
      <c r="AJ16" s="47" t="str">
        <f t="array" ref="AJ16">IF(C16="","",INDEX(구분표!$I$2:$I$313, MATCH(1,(구분표!$E$2:$E$313='18년기금출'!B16)*(구분표!$F$2:$F$313='18년기금출'!C16)*(구분표!$G$2:$G$313='18년기금출'!A16),0)))</f>
        <v/>
      </c>
      <c r="AK16" s="45"/>
      <c r="AL16" s="47"/>
    </row>
    <row r="17" spans="1:38" ht="50.1" customHeight="1">
      <c r="A17" s="53" t="s">
        <v>501</v>
      </c>
      <c r="B17" s="54"/>
      <c r="C17" s="55"/>
      <c r="D17" s="54"/>
      <c r="E17" s="55"/>
      <c r="F17" s="54"/>
      <c r="G17" s="41"/>
      <c r="H17" s="62">
        <f t="shared" ref="H17:N17" si="15">SUBTOTAL(9,H18:H21)</f>
        <v>0</v>
      </c>
      <c r="I17" s="62">
        <f t="shared" si="15"/>
        <v>0</v>
      </c>
      <c r="J17" s="62">
        <f t="shared" si="15"/>
        <v>0</v>
      </c>
      <c r="K17" s="63">
        <f t="shared" si="15"/>
        <v>0</v>
      </c>
      <c r="L17" s="109">
        <f t="shared" si="15"/>
        <v>0</v>
      </c>
      <c r="M17" s="62">
        <f t="shared" si="15"/>
        <v>0</v>
      </c>
      <c r="N17" s="110">
        <f t="shared" si="15"/>
        <v>0</v>
      </c>
      <c r="O17" s="59"/>
      <c r="P17" s="59"/>
      <c r="Q17" s="59"/>
      <c r="R17" s="56"/>
      <c r="S17" s="47"/>
      <c r="T17" s="45"/>
      <c r="U17" s="47"/>
      <c r="V17" s="18"/>
      <c r="W17" s="18"/>
      <c r="X17" s="47"/>
      <c r="Y17" s="45"/>
      <c r="Z17" s="47"/>
      <c r="AA17" s="18"/>
      <c r="AB17" s="18"/>
      <c r="AC17" s="47"/>
      <c r="AD17" s="45"/>
      <c r="AE17" s="47" t="str">
        <f t="shared" ref="AE17:AE21" si="16">IF(U17="","",IF(U17="도비","세입없음","직접입력"))</f>
        <v/>
      </c>
      <c r="AF17" s="45"/>
      <c r="AG17" s="46"/>
      <c r="AH17" s="57"/>
      <c r="AI17" s="45"/>
      <c r="AJ17" s="47"/>
      <c r="AK17" s="45"/>
      <c r="AL17" s="47"/>
    </row>
    <row r="18" spans="1:38" ht="50.1" customHeight="1">
      <c r="A18" s="50"/>
      <c r="B18" s="46"/>
      <c r="C18" s="49"/>
      <c r="D18" s="51"/>
      <c r="E18" s="52"/>
      <c r="F18" s="51"/>
      <c r="G18" s="44"/>
      <c r="H18" s="18"/>
      <c r="I18" s="18"/>
      <c r="J18" s="19"/>
      <c r="K18" s="20">
        <f>H18+I18+J18</f>
        <v>0</v>
      </c>
      <c r="L18" s="113"/>
      <c r="M18" s="61"/>
      <c r="N18" s="112">
        <f>H18+L18+M18</f>
        <v>0</v>
      </c>
      <c r="O18" s="57" t="str">
        <f t="shared" ref="O18:O21" si="17">IF(AND((K18=0),(N18&gt;0)),"O",IF(AND((I18&lt;0),(K18-N18&lt;0)),"O","X"))</f>
        <v>X</v>
      </c>
      <c r="P18" s="57"/>
      <c r="Q18" s="57"/>
      <c r="R18" s="58"/>
      <c r="S18" s="47"/>
      <c r="T18" s="45"/>
      <c r="U18" s="47"/>
      <c r="V18" s="18">
        <f>IF($U18&lt;&gt;"도비",IF($S18="국도비","직접입력",SUM($I18:$J18)),)</f>
        <v>0</v>
      </c>
      <c r="W18" s="18">
        <f>IF($U18="도비",SUM($I18:$J18),IF($S18="국도비","직접입력",SUM($I18:$J18)-$V18))</f>
        <v>0</v>
      </c>
      <c r="X18" s="47" t="str">
        <f>IF(SUM($I18:$J18)=SUM($V18:$W18),"OK","검토")</f>
        <v>OK</v>
      </c>
      <c r="Y18" s="45"/>
      <c r="Z18" s="47"/>
      <c r="AA18" s="18">
        <f>IF($U18&lt;&gt;"도비",IF($S18="국도비","직접입력",SUM($L18:$M18)),)</f>
        <v>0</v>
      </c>
      <c r="AB18" s="18">
        <f>IF($U18="도비",SUM(L18:M18),IF($S18="국도비","직접입력",SUM(L18:M18)-AA18))</f>
        <v>0</v>
      </c>
      <c r="AC18" s="47" t="str">
        <f>IF(SUM(L18:M18)=SUM(AA18:AB18),"OK","검토")</f>
        <v>OK</v>
      </c>
      <c r="AD18" s="45"/>
      <c r="AE18" s="47" t="str">
        <f t="shared" si="16"/>
        <v/>
      </c>
      <c r="AF18" s="45"/>
      <c r="AG18" s="46" t="str">
        <f>IF(AE18="","",COUNTIF($AE$7:$AE$21,AE18))</f>
        <v/>
      </c>
      <c r="AH18" s="57" t="str">
        <f t="shared" ref="AH18:AH21" si="18">IF(U18="","",IF(AND(U18="도비",AE18="세입없음"),"OK",IF(AND(U18&lt;&gt;"도비",AE18&lt;&gt;""),"OK","@@")))</f>
        <v/>
      </c>
      <c r="AI18" s="45"/>
      <c r="AJ18" s="47" t="str">
        <f t="array" ref="AJ18">IF(C18="","",INDEX(구분표!$I$2:$I$313, MATCH(1,(구분표!$E$2:$E$313='18년기금출'!B18)*(구분표!$F$2:$F$313='18년기금출'!C18)*(구분표!$G$2:$G$313='18년기금출'!A18),0)))</f>
        <v/>
      </c>
      <c r="AK18" s="45"/>
      <c r="AL18" s="47"/>
    </row>
    <row r="19" spans="1:38" ht="50.1" customHeight="1">
      <c r="A19" s="50"/>
      <c r="B19" s="46"/>
      <c r="C19" s="49"/>
      <c r="D19" s="51"/>
      <c r="E19" s="52"/>
      <c r="F19" s="51"/>
      <c r="G19" s="44"/>
      <c r="H19" s="18"/>
      <c r="I19" s="18"/>
      <c r="J19" s="19"/>
      <c r="K19" s="20">
        <f>H19+I19+J19</f>
        <v>0</v>
      </c>
      <c r="L19" s="113"/>
      <c r="M19" s="61"/>
      <c r="N19" s="112">
        <f>H19+L19+M19</f>
        <v>0</v>
      </c>
      <c r="O19" s="57" t="str">
        <f t="shared" si="17"/>
        <v>X</v>
      </c>
      <c r="P19" s="57"/>
      <c r="Q19" s="57"/>
      <c r="R19" s="58"/>
      <c r="S19" s="47"/>
      <c r="T19" s="45"/>
      <c r="U19" s="47"/>
      <c r="V19" s="18">
        <f>IF($U19&lt;&gt;"도비",IF($S19="국도비","직접입력",SUM($I19:$J19)),)</f>
        <v>0</v>
      </c>
      <c r="W19" s="18">
        <f>IF($U19="도비",SUM($I19:$J19),IF($S19="국도비","직접입력",SUM($I19:$J19)-$V19))</f>
        <v>0</v>
      </c>
      <c r="X19" s="47" t="str">
        <f>IF(SUM($I19:$J19)=SUM($V19:$W19),"OK","검토")</f>
        <v>OK</v>
      </c>
      <c r="Y19" s="45"/>
      <c r="Z19" s="47"/>
      <c r="AA19" s="18">
        <f>IF($U19&lt;&gt;"도비",IF($S19="국도비","직접입력",SUM($L19:$M19)),)</f>
        <v>0</v>
      </c>
      <c r="AB19" s="18">
        <f>IF($U19="도비",SUM(L19:M19),IF($S19="국도비","직접입력",SUM(L19:M19)-AA19))</f>
        <v>0</v>
      </c>
      <c r="AC19" s="47" t="str">
        <f>IF(SUM(L19:M19)=SUM(AA19:AB19),"OK","검토")</f>
        <v>OK</v>
      </c>
      <c r="AD19" s="45"/>
      <c r="AE19" s="47" t="str">
        <f t="shared" si="16"/>
        <v/>
      </c>
      <c r="AF19" s="45"/>
      <c r="AG19" s="46" t="str">
        <f>IF(AE19="","",COUNTIF($AE$7:$AE$21,AE19))</f>
        <v/>
      </c>
      <c r="AH19" s="57" t="str">
        <f t="shared" si="18"/>
        <v/>
      </c>
      <c r="AI19" s="45"/>
      <c r="AJ19" s="47" t="str">
        <f t="array" ref="AJ19">IF(C19="","",INDEX(구분표!$I$2:$I$313, MATCH(1,(구분표!$E$2:$E$313='18년기금출'!B19)*(구분표!$F$2:$F$313='18년기금출'!C19)*(구분표!$G$2:$G$313='18년기금출'!A19),0)))</f>
        <v/>
      </c>
      <c r="AK19" s="45"/>
      <c r="AL19" s="47"/>
    </row>
    <row r="20" spans="1:38" ht="50.1" customHeight="1">
      <c r="A20" s="50"/>
      <c r="B20" s="46"/>
      <c r="C20" s="49"/>
      <c r="D20" s="51"/>
      <c r="E20" s="52"/>
      <c r="F20" s="51"/>
      <c r="G20" s="44"/>
      <c r="H20" s="18"/>
      <c r="I20" s="18"/>
      <c r="J20" s="19"/>
      <c r="K20" s="20">
        <f>H20+I20+J20</f>
        <v>0</v>
      </c>
      <c r="L20" s="113"/>
      <c r="M20" s="61"/>
      <c r="N20" s="112">
        <f>H20+L20+M20</f>
        <v>0</v>
      </c>
      <c r="O20" s="57" t="str">
        <f t="shared" si="17"/>
        <v>X</v>
      </c>
      <c r="P20" s="57"/>
      <c r="Q20" s="57"/>
      <c r="R20" s="58"/>
      <c r="S20" s="47"/>
      <c r="T20" s="45"/>
      <c r="U20" s="47"/>
      <c r="V20" s="18">
        <f>IF($U20&lt;&gt;"도비",IF($S20="국도비","직접입력",SUM($I20:$J20)),)</f>
        <v>0</v>
      </c>
      <c r="W20" s="18">
        <f>IF($U20="도비",SUM($I20:$J20),IF($S20="국도비","직접입력",SUM($I20:$J20)-$V20))</f>
        <v>0</v>
      </c>
      <c r="X20" s="47" t="str">
        <f>IF(SUM($I20:$J20)=SUM($V20:$W20),"OK","검토")</f>
        <v>OK</v>
      </c>
      <c r="Y20" s="45"/>
      <c r="Z20" s="47"/>
      <c r="AA20" s="18">
        <f>IF($U20&lt;&gt;"도비",IF($S20="국도비","직접입력",SUM($L20:$M20)),)</f>
        <v>0</v>
      </c>
      <c r="AB20" s="18">
        <f>IF($U20="도비",SUM(L20:M20),IF($S20="국도비","직접입력",SUM(L20:M20)-AA20))</f>
        <v>0</v>
      </c>
      <c r="AC20" s="47" t="str">
        <f>IF(SUM(L20:M20)=SUM(AA20:AB20),"OK","검토")</f>
        <v>OK</v>
      </c>
      <c r="AD20" s="45"/>
      <c r="AE20" s="47" t="str">
        <f t="shared" si="16"/>
        <v/>
      </c>
      <c r="AF20" s="45"/>
      <c r="AG20" s="46" t="str">
        <f>IF(AE20="","",COUNTIF($AE$7:$AE$21,AE20))</f>
        <v/>
      </c>
      <c r="AH20" s="57" t="str">
        <f t="shared" si="18"/>
        <v/>
      </c>
      <c r="AI20" s="45"/>
      <c r="AJ20" s="47" t="str">
        <f t="array" ref="AJ20">IF(C20="","",INDEX(구분표!$I$2:$I$313, MATCH(1,(구분표!$E$2:$E$313='18년기금출'!B20)*(구분표!$F$2:$F$313='18년기금출'!C20)*(구분표!$G$2:$G$313='18년기금출'!A20),0)))</f>
        <v/>
      </c>
      <c r="AK20" s="45"/>
      <c r="AL20" s="47"/>
    </row>
    <row r="21" spans="1:38" ht="50.1" customHeight="1">
      <c r="A21" s="50"/>
      <c r="B21" s="46"/>
      <c r="C21" s="49"/>
      <c r="D21" s="51"/>
      <c r="E21" s="52"/>
      <c r="F21" s="51"/>
      <c r="G21" s="42"/>
      <c r="H21" s="18"/>
      <c r="I21" s="18"/>
      <c r="J21" s="19"/>
      <c r="K21" s="20">
        <f>H21+I21+J21</f>
        <v>0</v>
      </c>
      <c r="L21" s="111"/>
      <c r="M21" s="60"/>
      <c r="N21" s="112">
        <f>H21+L21+M21</f>
        <v>0</v>
      </c>
      <c r="O21" s="57" t="str">
        <f t="shared" si="17"/>
        <v>X</v>
      </c>
      <c r="P21" s="57"/>
      <c r="Q21" s="57"/>
      <c r="R21" s="48"/>
      <c r="S21" s="47"/>
      <c r="T21" s="45"/>
      <c r="U21" s="47"/>
      <c r="V21" s="18">
        <f>IF($U21&lt;&gt;"도비",IF($S21="국도비","직접입력",SUM($I21:$J21)),)</f>
        <v>0</v>
      </c>
      <c r="W21" s="18">
        <f>IF($U21="도비",SUM($I21:$J21),IF($S21="국도비","직접입력",SUM($I21:$J21)-$V21))</f>
        <v>0</v>
      </c>
      <c r="X21" s="47" t="str">
        <f>IF(SUM($I21:$J21)=SUM($V21:$W21),"OK","검토")</f>
        <v>OK</v>
      </c>
      <c r="Y21" s="45"/>
      <c r="Z21" s="47"/>
      <c r="AA21" s="18">
        <f>IF($U21&lt;&gt;"도비",IF($S21="국도비","직접입력",SUM($L21:$M21)),)</f>
        <v>0</v>
      </c>
      <c r="AB21" s="18">
        <f>IF($U21="도비",SUM(L21:M21),IF($S21="국도비","직접입력",SUM(L21:M21)-AA21))</f>
        <v>0</v>
      </c>
      <c r="AC21" s="47" t="str">
        <f>IF(SUM(L21:M21)=SUM(AA21:AB21),"OK","검토")</f>
        <v>OK</v>
      </c>
      <c r="AD21" s="45"/>
      <c r="AE21" s="47" t="str">
        <f t="shared" si="16"/>
        <v/>
      </c>
      <c r="AF21" s="45"/>
      <c r="AG21" s="46" t="str">
        <f>IF(AE21="","",COUNTIF($AE$7:$AE$21,AE21))</f>
        <v/>
      </c>
      <c r="AH21" s="57" t="str">
        <f t="shared" si="18"/>
        <v/>
      </c>
      <c r="AI21" s="45"/>
      <c r="AJ21" s="47" t="str">
        <f t="array" ref="AJ21">IF(C21="","",INDEX(구분표!$I$2:$I$313, MATCH(1,(구분표!$E$2:$E$313='18년기금출'!B21)*(구분표!$F$2:$F$313='18년기금출'!C21)*(구분표!$G$2:$G$313='18년기금출'!A21),0)))</f>
        <v/>
      </c>
      <c r="AK21" s="45"/>
      <c r="AL21" s="47"/>
    </row>
  </sheetData>
  <sheetProtection formatCells="0" autoFilter="0"/>
  <autoFilter ref="A6:AL21"/>
  <mergeCells count="26">
    <mergeCell ref="AE4:AE5"/>
    <mergeCell ref="AG4:AG5"/>
    <mergeCell ref="AH4:AH5"/>
    <mergeCell ref="AJ4:AJ5"/>
    <mergeCell ref="AL4:AL5"/>
    <mergeCell ref="AA4:AC4"/>
    <mergeCell ref="I4:J4"/>
    <mergeCell ref="K4:K5"/>
    <mergeCell ref="L4:M4"/>
    <mergeCell ref="N4:N5"/>
    <mergeCell ref="O4:O5"/>
    <mergeCell ref="R4:R5"/>
    <mergeCell ref="S4:S5"/>
    <mergeCell ref="U4:U5"/>
    <mergeCell ref="V4:X4"/>
    <mergeCell ref="Z4:Z5"/>
    <mergeCell ref="P4:P5"/>
    <mergeCell ref="Q4:Q5"/>
    <mergeCell ref="H4:H5"/>
    <mergeCell ref="G4:G5"/>
    <mergeCell ref="A4:A5"/>
    <mergeCell ref="B4:B5"/>
    <mergeCell ref="C4:C5"/>
    <mergeCell ref="D4:D5"/>
    <mergeCell ref="E4:E5"/>
    <mergeCell ref="F4:F5"/>
  </mergeCells>
  <phoneticPr fontId="1" type="noConversion"/>
  <dataValidations count="4">
    <dataValidation type="list" allowBlank="1" showInputMessage="1" showErrorMessage="1" sqref="Z7:Z21 U7:U21">
      <formula1>"도비,국비,지특,기금,특교"</formula1>
    </dataValidation>
    <dataValidation type="list" allowBlank="1" showInputMessage="1" showErrorMessage="1" sqref="S7:S21">
      <formula1>"도비,국도비"</formula1>
    </dataValidation>
    <dataValidation type="list" allowBlank="1" showInputMessage="1" showErrorMessage="1" sqref="D1:D5 D22:D1048576">
      <formula1>"기금,신규"</formula1>
    </dataValidation>
    <dataValidation type="list" allowBlank="1" showInputMessage="1" showErrorMessage="1" sqref="D6:D21">
      <formula1>"본예산,신규"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8" scale="71" fitToHeight="0" orientation="landscape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4</vt:i4>
      </vt:variant>
    </vt:vector>
  </HeadingPairs>
  <TitlesOfParts>
    <vt:vector size="10" baseType="lpstr">
      <vt:lpstr>구분표</vt:lpstr>
      <vt:lpstr>예결표지(세로)</vt:lpstr>
      <vt:lpstr>예결표지(가로)</vt:lpstr>
      <vt:lpstr>검증</vt:lpstr>
      <vt:lpstr>18년일출</vt:lpstr>
      <vt:lpstr>18년기금출</vt:lpstr>
      <vt:lpstr>'18년기금출'!Print_Area</vt:lpstr>
      <vt:lpstr>'18년일출'!Print_Area</vt:lpstr>
      <vt:lpstr>'18년기금출'!Print_Titles</vt:lpstr>
      <vt:lpstr>'18년일출'!Print_Titles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2017-11-30T01:23:31Z</cp:lastPrinted>
  <dcterms:created xsi:type="dcterms:W3CDTF">2015-06-26T00:14:49Z</dcterms:created>
  <dcterms:modified xsi:type="dcterms:W3CDTF">2018-01-12T05:19:11Z</dcterms:modified>
</cp:coreProperties>
</file>