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3170" tabRatio="804" firstSheet="4" activeTab="4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의회" sheetId="15" r:id="rId5"/>
    <sheet name="대변인" sheetId="27" r:id="rId6"/>
    <sheet name="소통기획관" sheetId="31" r:id="rId7"/>
  </sheets>
  <definedNames>
    <definedName name="_xlnm._FilterDatabase" localSheetId="5" hidden="1">대변인!$A$5:$AR$10</definedName>
    <definedName name="_xlnm._FilterDatabase" localSheetId="6" hidden="1">소통기획관!$A$5:$AR$14</definedName>
    <definedName name="_xlnm._FilterDatabase" localSheetId="4" hidden="1">의회!$A$5:$AR$27</definedName>
    <definedName name="_xlnm.Print_Area" localSheetId="5">대변인!$A$1:$Q$10</definedName>
    <definedName name="_xlnm.Print_Area" localSheetId="6">소통기획관!$A$1:$Q$14</definedName>
    <definedName name="_xlnm.Print_Area" localSheetId="4">의회!$A$1:$Q$27</definedName>
    <definedName name="_xlnm.Print_Titles" localSheetId="5">대변인!$3:$4</definedName>
    <definedName name="_xlnm.Print_Titles" localSheetId="6">소통기획관!$3:$4</definedName>
    <definedName name="_xlnm.Print_Titles" localSheetId="4">의회!$3:$4</definedName>
  </definedNames>
  <calcPr calcId="145621"/>
</workbook>
</file>

<file path=xl/calcChain.xml><?xml version="1.0" encoding="utf-8"?>
<calcChain xmlns="http://schemas.openxmlformats.org/spreadsheetml/2006/main">
  <c r="M7" i="31" l="1"/>
  <c r="M8" i="31"/>
  <c r="M9" i="31"/>
  <c r="M10" i="31"/>
  <c r="M7" i="27"/>
  <c r="M12" i="31"/>
  <c r="M11" i="31"/>
  <c r="AR7" i="31"/>
  <c r="AQ7" i="31"/>
  <c r="AM7" i="31" a="1"/>
  <c r="AM7" i="31" s="1"/>
  <c r="AK7" i="31"/>
  <c r="AH7" i="31"/>
  <c r="AJ7" i="31" s="1"/>
  <c r="AF7" i="31"/>
  <c r="AE7" i="31"/>
  <c r="AD7" i="31"/>
  <c r="Z7" i="31"/>
  <c r="Z5" i="31" s="1"/>
  <c r="Y7" i="31"/>
  <c r="AR6" i="31"/>
  <c r="AQ6" i="31"/>
  <c r="Q5" i="31"/>
  <c r="P6" i="31"/>
  <c r="P5" i="31" s="1"/>
  <c r="O6" i="31"/>
  <c r="N6" i="31"/>
  <c r="L6" i="31"/>
  <c r="L5" i="31" s="1"/>
  <c r="K6" i="31"/>
  <c r="K5" i="31" s="1"/>
  <c r="J6" i="31"/>
  <c r="J5" i="31" s="1"/>
  <c r="AE5" i="31"/>
  <c r="AD5" i="31"/>
  <c r="Y5" i="31"/>
  <c r="O5" i="31"/>
  <c r="AF5" i="31" s="1"/>
  <c r="N5" i="31"/>
  <c r="M6" i="31" l="1"/>
  <c r="M5" i="31" s="1"/>
  <c r="Q2" i="31"/>
  <c r="P2" i="31" s="1"/>
  <c r="R7" i="31"/>
  <c r="AA5" i="31"/>
  <c r="AA7" i="31"/>
  <c r="M8" i="15"/>
  <c r="M9" i="15"/>
  <c r="M10" i="15"/>
  <c r="M25" i="15"/>
  <c r="M26" i="15"/>
  <c r="K28" i="15"/>
  <c r="L28" i="15"/>
  <c r="J28" i="15"/>
  <c r="T2" i="31" l="1"/>
  <c r="M10" i="27"/>
  <c r="M9" i="27"/>
  <c r="M6" i="27" s="1"/>
  <c r="M5" i="27" s="1"/>
  <c r="M8" i="27"/>
  <c r="AR7" i="27"/>
  <c r="AR6" i="27" s="1"/>
  <c r="AQ7" i="27"/>
  <c r="AM7" i="27" a="1"/>
  <c r="AM7" i="27" s="1"/>
  <c r="AK7" i="27"/>
  <c r="AJ7" i="27"/>
  <c r="AH7" i="27"/>
  <c r="AD7" i="27"/>
  <c r="Y7" i="27"/>
  <c r="Q6" i="27"/>
  <c r="Q5" i="27" s="1"/>
  <c r="AQ6" i="27"/>
  <c r="P6" i="27"/>
  <c r="O6" i="27"/>
  <c r="O5" i="27" s="1"/>
  <c r="N6" i="27"/>
  <c r="N5" i="27" s="1"/>
  <c r="L6" i="27"/>
  <c r="L5" i="27" s="1"/>
  <c r="K6" i="27"/>
  <c r="K5" i="27" s="1"/>
  <c r="J6" i="27"/>
  <c r="J5" i="27" s="1"/>
  <c r="P5" i="27"/>
  <c r="M23" i="15"/>
  <c r="M24" i="15"/>
  <c r="M27" i="15"/>
  <c r="Q2" i="27" l="1"/>
  <c r="P2" i="27" s="1"/>
  <c r="R7" i="27"/>
  <c r="T2" i="27"/>
  <c r="AD5" i="27"/>
  <c r="AF5" i="27" s="1"/>
  <c r="AE7" i="27"/>
  <c r="AE5" i="27" s="1"/>
  <c r="Y5" i="27"/>
  <c r="Z7" i="27"/>
  <c r="AA7" i="27" s="1"/>
  <c r="M22" i="15"/>
  <c r="AF7" i="27" l="1"/>
  <c r="Z5" i="27"/>
  <c r="AA5" i="27" s="1"/>
  <c r="M17" i="15" l="1"/>
  <c r="AQ17" i="15"/>
  <c r="Y17" i="15"/>
  <c r="Z17" i="15" s="1"/>
  <c r="M16" i="15"/>
  <c r="AQ16" i="15" s="1"/>
  <c r="Y16" i="15"/>
  <c r="Z16" i="15" s="1"/>
  <c r="R17" i="15"/>
  <c r="AA17" i="15" l="1"/>
  <c r="AR17" i="15"/>
  <c r="R16" i="15"/>
  <c r="AA16" i="15"/>
  <c r="AR16" i="15"/>
  <c r="M20" i="15"/>
  <c r="M21" i="15"/>
  <c r="M19" i="15"/>
  <c r="R20" i="15" l="1"/>
  <c r="R19" i="15"/>
  <c r="R21" i="15"/>
  <c r="M12" i="15"/>
  <c r="M13" i="15"/>
  <c r="M14" i="15"/>
  <c r="M15" i="15"/>
  <c r="M18" i="15"/>
  <c r="Y15" i="15"/>
  <c r="R15" i="15" l="1"/>
  <c r="R18" i="15"/>
  <c r="Z15" i="15"/>
  <c r="AA15" i="15" s="1"/>
  <c r="AQ15" i="15"/>
  <c r="M7" i="15"/>
  <c r="Q7" i="15"/>
  <c r="AR15" i="15" l="1"/>
  <c r="AH9" i="15" l="1"/>
  <c r="AH10" i="15"/>
  <c r="AH11" i="15"/>
  <c r="AH12" i="15"/>
  <c r="AH13" i="15"/>
  <c r="AH14" i="15"/>
  <c r="AD9" i="15"/>
  <c r="AE9" i="15" s="1"/>
  <c r="AD10" i="15"/>
  <c r="AE10" i="15" s="1"/>
  <c r="AD11" i="15"/>
  <c r="AE11" i="15" s="1"/>
  <c r="AD12" i="15"/>
  <c r="AE12" i="15" s="1"/>
  <c r="AD13" i="15"/>
  <c r="AE13" i="15" s="1"/>
  <c r="AD14" i="15"/>
  <c r="AE14" i="15" s="1"/>
  <c r="Y9" i="15"/>
  <c r="Z9" i="15" s="1"/>
  <c r="Y10" i="15"/>
  <c r="Z10" i="15" s="1"/>
  <c r="Y11" i="15"/>
  <c r="Z11" i="15" s="1"/>
  <c r="Y12" i="15"/>
  <c r="Z12" i="15" s="1"/>
  <c r="Y13" i="15"/>
  <c r="Z13" i="15" s="1"/>
  <c r="Y14" i="15"/>
  <c r="Z14" i="15" s="1"/>
  <c r="AK14" i="15" l="1"/>
  <c r="R14" i="15"/>
  <c r="AR14" i="15" l="1"/>
  <c r="AA14" i="15"/>
  <c r="AF14" i="15"/>
  <c r="AM14" i="15" a="1"/>
  <c r="AM14" i="15" s="1"/>
  <c r="AQ14" i="15" l="1"/>
  <c r="R13" i="15" l="1"/>
  <c r="R7" i="15" l="1"/>
  <c r="AR7" i="15" l="1"/>
  <c r="AQ7" i="15"/>
  <c r="AH7" i="15" l="1"/>
  <c r="AJ14" i="15" l="1"/>
  <c r="AF13" i="15" l="1"/>
  <c r="AF12" i="15"/>
  <c r="AD7" i="15"/>
  <c r="AE7" i="15" s="1"/>
  <c r="AA10" i="15"/>
  <c r="AA12" i="15"/>
  <c r="Y7" i="15"/>
  <c r="Z7" i="15" s="1"/>
  <c r="AA7" i="15" s="1"/>
  <c r="AA9" i="15" l="1"/>
  <c r="AF7" i="15"/>
  <c r="AA11" i="15"/>
  <c r="AF10" i="15"/>
  <c r="AF9" i="15"/>
  <c r="AF11" i="15"/>
  <c r="AA13" i="15"/>
  <c r="AM13" i="15" l="1" a="1"/>
  <c r="AM13" i="15" s="1"/>
  <c r="AM11" i="15" a="1"/>
  <c r="AM11" i="15" s="1"/>
  <c r="AK11" i="15"/>
  <c r="M11" i="15"/>
  <c r="AM12" i="15" a="1"/>
  <c r="AM12" i="15" s="1"/>
  <c r="AK12" i="15"/>
  <c r="R12" i="15"/>
  <c r="R11" i="15" l="1"/>
  <c r="AQ13" i="15"/>
  <c r="AR13" i="15"/>
  <c r="AK13" i="15"/>
  <c r="AQ11" i="15" l="1"/>
  <c r="AR11" i="15"/>
  <c r="AQ12" i="15"/>
  <c r="AR12" i="15"/>
  <c r="M6" i="15" l="1"/>
  <c r="M5" i="15" s="1"/>
  <c r="R10" i="15"/>
  <c r="R9" i="15"/>
  <c r="AQ9" i="15" l="1"/>
  <c r="AR9" i="15"/>
  <c r="AQ10" i="15"/>
  <c r="AR10" i="15"/>
  <c r="N6" i="15"/>
  <c r="AR6" i="15" l="1"/>
  <c r="AQ6" i="15"/>
  <c r="N5" i="15"/>
  <c r="J6" i="15" l="1"/>
  <c r="J5" i="15" l="1"/>
  <c r="AM10" i="15" l="1" a="1"/>
  <c r="AM10" i="15" s="1"/>
  <c r="AK10" i="15"/>
  <c r="AM9" i="15" a="1"/>
  <c r="AM9" i="15" s="1"/>
  <c r="AM7" i="15" a="1"/>
  <c r="AM7" i="15" s="1"/>
  <c r="AK9" i="15" l="1"/>
  <c r="AK7" i="15"/>
  <c r="K6" i="15" l="1"/>
  <c r="L6" i="15"/>
  <c r="O6" i="15"/>
  <c r="P6" i="15"/>
  <c r="P5" i="15" l="1"/>
  <c r="L5" i="15" l="1"/>
  <c r="K5" i="15" l="1"/>
  <c r="AJ10" i="15" l="1"/>
  <c r="AJ13" i="15"/>
  <c r="AJ12" i="15"/>
  <c r="AJ11" i="15"/>
  <c r="AJ7" i="15"/>
  <c r="AJ9" i="15"/>
  <c r="Q6" i="15" l="1"/>
  <c r="AD5" i="15" l="1"/>
  <c r="Y5" i="15"/>
  <c r="Z5" i="15" l="1"/>
  <c r="K8" i="3" l="1"/>
  <c r="D11" i="3"/>
  <c r="D13" i="3"/>
  <c r="K7" i="3"/>
  <c r="K11" i="3"/>
  <c r="K12" i="3"/>
  <c r="K13" i="3"/>
  <c r="K10" i="3"/>
  <c r="K6" i="3" l="1"/>
  <c r="K9" i="3"/>
  <c r="K5" i="3" l="1"/>
  <c r="D10" i="3" l="1"/>
  <c r="D12" i="3" l="1"/>
  <c r="D8" i="3"/>
  <c r="D7" i="3"/>
  <c r="L9" i="3"/>
  <c r="D6" i="3" l="1"/>
  <c r="E6" i="3" s="1"/>
  <c r="D9" i="3"/>
  <c r="E9" i="3" s="1"/>
  <c r="AA5" i="15"/>
  <c r="D5" i="3" l="1"/>
  <c r="E5" i="3" s="1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B5" i="3" l="1"/>
  <c r="C5" i="3" s="1"/>
  <c r="C6" i="3"/>
  <c r="I5" i="3"/>
  <c r="J5" i="3" s="1"/>
  <c r="AE5" i="15" l="1"/>
  <c r="L6" i="3" s="1"/>
  <c r="K1" i="3"/>
  <c r="M1" i="3" s="1"/>
  <c r="O5" i="15" l="1"/>
  <c r="L5" i="3" l="1"/>
  <c r="AF5" i="15"/>
  <c r="Q5" i="15"/>
  <c r="Q2" i="15" l="1"/>
  <c r="P2" i="15" s="1"/>
  <c r="T2" i="15" l="1"/>
</calcChain>
</file>

<file path=xl/sharedStrings.xml><?xml version="1.0" encoding="utf-8"?>
<sst xmlns="http://schemas.openxmlformats.org/spreadsheetml/2006/main" count="1875" uniqueCount="586">
  <si>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</si>
  <si>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</si>
  <si>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</si>
  <si>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</si>
  <si>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</si>
  <si>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</si>
  <si>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</si>
  <si>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</si>
  <si>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</si>
  <si>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</si>
  <si>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</si>
  <si>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</si>
  <si>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</si>
  <si>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</si>
  <si>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</si>
  <si>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</si>
  <si>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</si>
  <si>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</si>
  <si>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</si>
  <si>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</si>
  <si>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</si>
  <si>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</si>
  <si>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</si>
  <si>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</si>
  <si>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</si>
  <si>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</si>
  <si>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</si>
  <si>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</si>
  <si>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</si>
  <si>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</si>
  <si>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</si>
  <si>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</si>
  <si>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</si>
  <si>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</si>
  <si>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</si>
  <si>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</si>
  <si>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</si>
  <si>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</si>
  <si>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</si>
  <si>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</si>
  <si>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</si>
  <si>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</si>
  <si>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</si>
  <si>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</si>
  <si>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</si>
  <si>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</si>
  <si>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</si>
  <si>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</si>
  <si>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</si>
  <si>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</si>
  <si>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</si>
  <si>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</si>
  <si>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</si>
  <si>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</si>
  <si>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</si>
  <si>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</si>
  <si>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</si>
  <si>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</si>
  <si>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</si>
  <si>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</si>
  <si>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</si>
  <si>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</si>
  <si>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</si>
  <si>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</si>
  <si>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</si>
  <si>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</si>
  <si>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</si>
  <si>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</si>
  <si>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</si>
  <si>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</si>
  <si>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</si>
  <si>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</si>
  <si>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</si>
  <si>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</si>
  <si>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</si>
  <si>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</si>
  <si>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</si>
  <si>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</si>
  <si>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</si>
  <si>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</si>
  <si>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</si>
  <si>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</si>
  <si>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</si>
  <si>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</si>
  <si>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</si>
  <si>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</si>
  <si>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</si>
  <si>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</si>
  <si>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</si>
  <si>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</si>
  <si>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</si>
  <si>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</si>
  <si>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</si>
  <si>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</si>
  <si>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</si>
  <si>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</si>
  <si>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</si>
  <si>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</si>
  <si>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</si>
  <si>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</si>
  <si>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</si>
  <si>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</si>
  <si>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</si>
  <si>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</si>
  <si>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</si>
  <si>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</si>
  <si>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</si>
  <si>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</si>
  <si>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</si>
  <si>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</si>
  <si>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</si>
  <si>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</si>
  <si>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</si>
  <si>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</si>
  <si>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</si>
  <si>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</si>
  <si>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</si>
  <si>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</si>
  <si>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</si>
  <si>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</si>
  <si>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</si>
  <si>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</si>
  <si>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</si>
  <si>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</si>
  <si>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</si>
  <si>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</si>
  <si>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</si>
  <si>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</si>
  <si>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</si>
  <si>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</si>
  <si>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</si>
  <si>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</si>
  <si>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</si>
  <si>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</si>
  <si>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</si>
  <si>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</si>
  <si>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</si>
  <si>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</si>
  <si>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</si>
  <si>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</si>
  <si>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</si>
  <si>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</si>
  <si>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</si>
  <si>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</si>
  <si>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</si>
  <si>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</si>
  <si>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</si>
  <si>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</si>
  <si>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</si>
  <si>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</si>
  <si>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</si>
  <si>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</si>
  <si>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</si>
  <si>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</si>
  <si>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</si>
  <si>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</si>
  <si>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</si>
  <si>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</si>
  <si>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</si>
  <si>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</si>
  <si>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</si>
  <si>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</si>
  <si>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</si>
  <si>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</si>
  <si>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</si>
  <si>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</si>
  <si>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</si>
  <si>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</si>
  <si>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</si>
  <si>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</si>
  <si>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</si>
  <si>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</si>
  <si>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</si>
  <si>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</si>
  <si>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</si>
  <si>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</si>
  <si>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</si>
  <si>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</si>
  <si>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</si>
  <si>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</si>
  <si>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</si>
  <si>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</si>
  <si>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</si>
  <si>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</si>
  <si>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</si>
  <si>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</si>
  <si>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</si>
  <si>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</si>
  <si>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</si>
  <si>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</si>
  <si>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</si>
  <si>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</si>
  <si>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</si>
  <si>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</si>
  <si>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</si>
  <si>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</si>
  <si>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</si>
  <si>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</si>
  <si>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</si>
  <si>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</si>
  <si>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</si>
  <si>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</si>
  <si>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</si>
  <si>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</si>
  <si>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</si>
  <si>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</si>
  <si>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</si>
  <si>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</si>
  <si>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</si>
  <si>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</si>
  <si>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</si>
  <si>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</si>
  <si>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</si>
  <si>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</si>
  <si>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</si>
  <si>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</si>
  <si>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</si>
  <si>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</si>
  <si>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</si>
  <si>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</si>
  <si>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</si>
  <si>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</si>
  <si>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</si>
  <si>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</si>
  <si>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</si>
  <si>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</si>
  <si>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</si>
  <si>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</si>
  <si>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</si>
  <si>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</si>
  <si>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</si>
  <si>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</si>
  <si>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</si>
  <si>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</si>
  <si>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</si>
  <si>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</si>
  <si>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</si>
  <si>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</si>
  <si>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</si>
  <si>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</si>
  <si>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</si>
  <si>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</si>
  <si>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</si>
  <si>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</si>
  <si>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</si>
  <si>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</si>
  <si>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</si>
  <si>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</si>
  <si>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</si>
  <si>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</si>
  <si>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</si>
  <si>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</si>
  <si>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</si>
  <si>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</si>
  <si>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</si>
  <si>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</si>
  <si>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</si>
  <si>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</si>
  <si>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</si>
  <si>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</si>
  <si>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</si>
  <si>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</si>
  <si>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</si>
  <si>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</si>
  <si>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</si>
  <si>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</si>
  <si>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</si>
  <si>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</si>
  <si>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</si>
  <si>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</si>
  <si>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</si>
  <si>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</si>
  <si>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</si>
  <si>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</si>
  <si>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</si>
  <si>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</si>
  <si>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</si>
  <si>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</si>
  <si>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</si>
  <si>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</si>
  <si>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</si>
  <si>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</si>
  <si>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</si>
  <si>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</si>
  <si>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</si>
  <si>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</si>
  <si>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</si>
  <si>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</si>
  <si>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</si>
  <si>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</si>
  <si>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</si>
  <si>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</si>
  <si>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</si>
  <si>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</si>
  <si>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</si>
  <si>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</si>
  <si>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</si>
  <si>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</si>
  <si>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</si>
  <si>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</si>
  <si>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</si>
  <si>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</si>
  <si>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</si>
  <si>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</si>
  <si>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</si>
  <si>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</si>
  <si>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</si>
  <si>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</si>
  <si>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</si>
  <si>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</si>
  <si>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</si>
  <si>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</si>
  <si>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</si>
  <si>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</si>
  <si>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</si>
  <si>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</si>
  <si>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</si>
  <si>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</si>
  <si>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</si>
  <si>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</si>
  <si>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</si>
  <si>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</si>
  <si>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</si>
  <si>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</si>
  <si>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</si>
  <si>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</si>
  <si>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</si>
  <si>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</si>
  <si>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</si>
  <si>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</si>
  <si>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</si>
  <si>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</si>
  <si>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</si>
  <si>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</si>
  <si>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</si>
  <si>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</si>
  <si>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</si>
  <si>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</si>
  <si>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</si>
  <si>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</si>
  <si>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</si>
  <si>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</si>
  <si>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</si>
  <si>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</si>
  <si>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</si>
  <si>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</si>
  <si>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</si>
  <si>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</si>
  <si>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</si>
  <si>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</si>
  <si>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</si>
  <si>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</si>
  <si>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</si>
  <si>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</si>
  <si>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</si>
  <si>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</si>
  <si>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</si>
  <si>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</si>
  <si>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</si>
  <si>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</si>
  <si>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</si>
  <si>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</si>
  <si>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</si>
  <si>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</si>
  <si>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</si>
  <si>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</si>
  <si>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</si>
  <si>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</si>
  <si>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</si>
  <si>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</si>
  <si>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</si>
  <si>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</si>
  <si>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</si>
  <si>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</si>
  <si>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</si>
  <si>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</si>
  <si>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</si>
  <si>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</si>
  <si>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</si>
  <si>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</si>
  <si>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</si>
  <si>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</si>
  <si>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</si>
  <si>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</si>
  <si>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</si>
  <si>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</si>
  <si>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</si>
  <si>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</si>
  <si>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</si>
  <si>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</si>
  <si>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</si>
  <si>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</si>
  <si>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</si>
  <si>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</si>
  <si>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</si>
  <si>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</si>
  <si>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</si>
  <si>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</si>
  <si>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</si>
  <si>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</si>
  <si>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</si>
  <si>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</si>
  <si>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</si>
  <si>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</si>
  <si>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</si>
  <si>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</si>
  <si>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</si>
  <si>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</si>
  <si>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</si>
  <si>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</si>
  <si>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감액</t>
    <phoneticPr fontId="1" type="noConversion"/>
  </si>
  <si>
    <t>증액</t>
    <phoneticPr fontId="1" type="noConversion"/>
  </si>
  <si>
    <t>동의
대상</t>
    <phoneticPr fontId="1" type="noConversion"/>
  </si>
  <si>
    <t>편성
구분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</si>
  <si>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</si>
  <si>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</si>
  <si>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</si>
  <si>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</si>
  <si>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</si>
  <si>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</si>
  <si>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</si>
  <si>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</si>
  <si>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</si>
  <si>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</si>
  <si>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</si>
  <si>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</si>
  <si>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</si>
  <si>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</si>
  <si>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</si>
  <si>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</si>
  <si>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의회운영위원회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</si>
  <si>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</si>
  <si>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</si>
  <si>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</si>
  <si>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</si>
  <si>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</si>
  <si>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</si>
  <si>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</si>
  <si>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</si>
  <si>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</si>
  <si>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</si>
  <si>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</si>
  <si>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</si>
  <si>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</si>
  <si>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</si>
  <si>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</si>
  <si>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</si>
  <si>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</si>
  <si>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</si>
  <si>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</si>
  <si>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</si>
  <si>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</si>
  <si>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</si>
  <si>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</si>
  <si>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</si>
  <si>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</si>
  <si>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</si>
  <si>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</si>
  <si>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</si>
  <si>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</si>
  <si>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</si>
  <si>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</si>
  <si>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</si>
  <si>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</si>
  <si>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</si>
  <si>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</si>
  <si>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</si>
  <si>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</si>
  <si>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</si>
  <si>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</si>
  <si>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</si>
  <si>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</si>
  <si>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</si>
  <si>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</si>
  <si>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</si>
  <si>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</si>
  <si>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</si>
  <si>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</si>
  <si>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</si>
  <si>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</si>
  <si>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</si>
  <si>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</si>
  <si>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</si>
  <si>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</si>
  <si>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</si>
  <si>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</si>
  <si>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</si>
  <si>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</si>
  <si>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</si>
  <si>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</si>
  <si>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</si>
  <si>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</si>
  <si>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</si>
  <si>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연정
구분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</si>
  <si>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</si>
  <si>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</si>
  <si>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</si>
  <si>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</si>
  <si>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</si>
  <si>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</si>
  <si>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</si>
  <si>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</si>
  <si>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</si>
  <si>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</si>
  <si>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</si>
  <si>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</si>
  <si>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</si>
  <si>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</si>
  <si>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</si>
  <si>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</si>
  <si>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</si>
  <si>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</si>
  <si>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</si>
  <si>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</si>
  <si>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</si>
  <si>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</si>
  <si>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상임위 예산안
조정액(라)</t>
    <phoneticPr fontId="18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</si>
  <si>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</si>
  <si>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</si>
  <si>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18" type="noConversion"/>
  </si>
  <si>
    <t>예결위 조정
예산안
(아=가+사)</t>
    <phoneticPr fontId="18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</si>
  <si>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</si>
  <si>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</si>
  <si>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참고자료</t>
    <phoneticPr fontId="1" type="noConversion"/>
  </si>
  <si>
    <t>예결위 
조정액
(아-마)</t>
    <phoneticPr fontId="18" type="noConversion"/>
  </si>
  <si>
    <t>예결위 예산안(사)</t>
    <phoneticPr fontId="18" type="noConversion"/>
  </si>
  <si>
    <t>감액</t>
    <phoneticPr fontId="1" type="noConversion"/>
  </si>
  <si>
    <t>증액</t>
    <phoneticPr fontId="1" type="noConversion"/>
  </si>
  <si>
    <t xml:space="preserve"> </t>
    <phoneticPr fontId="1" type="noConversion"/>
  </si>
  <si>
    <t>예산안
(가)</t>
    <phoneticPr fontId="18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</si>
  <si>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</si>
  <si>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</si>
  <si>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</si>
  <si>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</si>
  <si>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</si>
  <si>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</si>
  <si>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</si>
  <si>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의회운영위원회</t>
    <phoneticPr fontId="1" type="noConversion"/>
  </si>
  <si>
    <t>의회사무처</t>
    <phoneticPr fontId="1" type="noConversion"/>
  </si>
  <si>
    <t>총무담당관</t>
    <phoneticPr fontId="1" type="noConversion"/>
  </si>
  <si>
    <t>신규</t>
  </si>
  <si>
    <t>일반</t>
  </si>
  <si>
    <t>본예산</t>
  </si>
  <si>
    <t>공보담당관</t>
    <phoneticPr fontId="1" type="noConversion"/>
  </si>
  <si>
    <t>의정지원담당관</t>
    <phoneticPr fontId="1" type="noConversion"/>
  </si>
  <si>
    <t>인력운영비
 -건강보험금(국민건강보험금)</t>
    <phoneticPr fontId="1" type="noConversion"/>
  </si>
  <si>
    <t>의회운영(자체/직접)
- 의회 사무처 각종 행사 지원(행사운영비)</t>
    <phoneticPr fontId="1" type="noConversion"/>
  </si>
  <si>
    <t>의회청사 증축
- 사무실 임차료(사무관리비)</t>
    <phoneticPr fontId="1" type="noConversion"/>
  </si>
  <si>
    <t>의회청사 증축
- 청사 증축 공사(시설비)</t>
    <phoneticPr fontId="1" type="noConversion"/>
  </si>
  <si>
    <t>청사시설 유지관리
- 상임위 등 사무실 재배치(공공운영비)</t>
    <phoneticPr fontId="1" type="noConversion"/>
  </si>
  <si>
    <t>기본경비
- 청사시설 자산취득(자산취득비)</t>
    <phoneticPr fontId="1" type="noConversion"/>
  </si>
  <si>
    <t>인력운영비
 - 직수수행경비(직급보조비)</t>
    <phoneticPr fontId="1" type="noConversion"/>
  </si>
  <si>
    <t>여비
- 전문위원실(국내여비)</t>
    <phoneticPr fontId="1" type="noConversion"/>
  </si>
  <si>
    <t>지역상담소 운영(자체/직접)
- 상담관 상담수당(사무관리비)</t>
    <phoneticPr fontId="1" type="noConversion"/>
  </si>
  <si>
    <t>업무추진비
- 의정지원담당관(부서운영업무추진비)</t>
    <phoneticPr fontId="1" type="noConversion"/>
  </si>
  <si>
    <t>지역상담소 운영(자체/직접)
- 지역상담소 민관합동 연찬회(행사실비보상금)</t>
    <phoneticPr fontId="1" type="noConversion"/>
  </si>
  <si>
    <t>의회운영(자체/직접)
- 해외의회 운영사례 연구(국제화여비)</t>
    <phoneticPr fontId="1" type="noConversion"/>
  </si>
  <si>
    <t xml:space="preserve"> </t>
    <phoneticPr fontId="1" type="noConversion"/>
  </si>
  <si>
    <t xml:space="preserve"> </t>
    <phoneticPr fontId="1" type="noConversion"/>
  </si>
  <si>
    <t>자산취득비
- 의회도서관 책소독기 및 바코드스캐너 구입
(자산및물품취득비)</t>
    <phoneticPr fontId="1" type="noConversion"/>
  </si>
  <si>
    <t>공보담당관</t>
    <phoneticPr fontId="1" type="noConversion"/>
  </si>
  <si>
    <t>영상및 언론매체 홍보(자체/직접)
-라디오 방송 의정홍보(사무관리비)</t>
    <phoneticPr fontId="1" type="noConversion"/>
  </si>
  <si>
    <t>영상및 언론매체 홍보(자체/직접)
-의정현안시책홍보방송(사무관리비)</t>
    <phoneticPr fontId="1" type="noConversion"/>
  </si>
  <si>
    <t>영상및 언론매체 홍보(자체/직접)
-g버스 tv를 통한 의정홍보(사무관리비)</t>
    <phoneticPr fontId="1" type="noConversion"/>
  </si>
  <si>
    <t>영상및 언론매체 홍보(자체/직접)
-g버스 외부광고(사무관리비)</t>
    <phoneticPr fontId="1" type="noConversion"/>
  </si>
  <si>
    <t>영상및 언론매체 홍보(자체/직접)
-홍보콘텐츠 제작(사무관리비)</t>
    <phoneticPr fontId="1" type="noConversion"/>
  </si>
  <si>
    <t>대변인</t>
    <phoneticPr fontId="1" type="noConversion"/>
  </si>
  <si>
    <t xml:space="preserve"> </t>
    <phoneticPr fontId="1" type="noConversion"/>
  </si>
  <si>
    <t>신규</t>
    <phoneticPr fontId="1" type="noConversion"/>
  </si>
  <si>
    <t>일반</t>
    <phoneticPr fontId="1" type="noConversion"/>
  </si>
  <si>
    <t>언론협력담당과</t>
    <phoneticPr fontId="1" type="noConversion"/>
  </si>
  <si>
    <t>신문사등을 이용한 홍보
(신문사 등을 이용한 홍보)</t>
    <phoneticPr fontId="1" type="noConversion"/>
  </si>
  <si>
    <t>일반</t>
    <phoneticPr fontId="1" type="noConversion"/>
  </si>
  <si>
    <t>영상및 언론매체 홍보(자체/직접)
-정책모니터광고 등 지하철 영상홍보(사무관리비)</t>
    <phoneticPr fontId="1" type="noConversion"/>
  </si>
  <si>
    <t>의회운영(자체/직접)
- 외회운영 및 예산 관련 비교 연수(국제화여비)</t>
    <phoneticPr fontId="1" type="noConversion"/>
  </si>
  <si>
    <t>소통기획관</t>
    <phoneticPr fontId="1" type="noConversion"/>
  </si>
  <si>
    <t>홍보콘텐츠담당관</t>
    <phoneticPr fontId="1" type="noConversion"/>
  </si>
  <si>
    <t>본예산</t>
    <phoneticPr fontId="1" type="noConversion"/>
  </si>
  <si>
    <t xml:space="preserve"> </t>
    <phoneticPr fontId="1" type="noConversion"/>
  </si>
  <si>
    <t>도정정책홍보(자체/직접)
- 기획홍보비(사무관리비)</t>
    <phoneticPr fontId="1" type="noConversion"/>
  </si>
  <si>
    <t>경기도브랜드홍보(자체/직접)
- 옥외 미디어광고(사무관리비)</t>
    <phoneticPr fontId="1" type="noConversion"/>
  </si>
  <si>
    <t>경기도브랜드홍보(자체/직접)
- 광고제작(사무관리비)</t>
    <phoneticPr fontId="1" type="noConversion"/>
  </si>
  <si>
    <t>경기도브랜드홍보(자체/직접)
- 홍보이벤트(행사운영비)</t>
    <phoneticPr fontId="1" type="noConversion"/>
  </si>
  <si>
    <t>본예산</t>
    <phoneticPr fontId="1" type="noConversion"/>
  </si>
  <si>
    <t>의원의정역량강화 지원(자체/직접)
-의원역량개발비 (평창동계올림픽입장권)</t>
    <phoneticPr fontId="1" type="noConversion"/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</si>
  <si>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 - 운영위원회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</si>
</sst>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_ "/>
    <numFmt numFmtId="180" formatCode="#,##0.00&quot;₩&quot;\!\ &quot;F&quot;;[Red]&quot;₩&quot;\!\-#,##0.00&quot;₩&quot;\!\ &quot;F&quot;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</numFmts>
  <fonts count="7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color rgb="FF0000CC"/>
      <name val="맑은 고딕"/>
      <family val="3"/>
      <charset val="129"/>
      <scheme val="major"/>
    </font>
    <font>
      <sz val="12"/>
      <color rgb="FF0000CC"/>
      <name val="맑은 고딕"/>
      <family val="3"/>
      <charset val="129"/>
      <scheme val="major"/>
    </font>
    <font>
      <sz val="12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b/>
      <sz val="12"/>
      <color rgb="FF0000CC"/>
      <name val="맑은 고딕"/>
      <family val="3"/>
      <charset val="129"/>
      <scheme val="major"/>
    </font>
    <font>
      <sz val="12"/>
      <color rgb="FF0000CC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CCFFFF"/>
        <bgColor indexed="64"/>
      </patternFill>
    </fill>
  </fills>
  <borders count="5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5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2" fillId="0" borderId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0" fontId="23" fillId="0" borderId="0" applyFill="0" applyAlignment="0"/>
    <xf numFmtId="0" fontId="23" fillId="0" borderId="0" applyNumberFormat="0" applyBorder="0" applyProtection="0"/>
    <xf numFmtId="0" fontId="23" fillId="0" borderId="0" applyNumberFormat="0" applyBorder="0" applyProtection="0"/>
    <xf numFmtId="41" fontId="9" fillId="0" borderId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/>
    <xf numFmtId="41" fontId="30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1" borderId="21" applyNumberFormat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22" fillId="11" borderId="22" applyNumberFormat="0" applyFont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33" borderId="23" applyNumberFormat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1" fillId="18" borderId="21" applyNumberFormat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27" applyNumberFormat="0" applyFill="0" applyAlignment="0" applyProtection="0">
      <alignment vertical="center"/>
    </xf>
    <xf numFmtId="0" fontId="44" fillId="0" borderId="28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31" borderId="29" applyNumberFormat="0" applyAlignment="0" applyProtection="0">
      <alignment vertical="center"/>
    </xf>
    <xf numFmtId="0" fontId="48" fillId="0" borderId="0"/>
    <xf numFmtId="41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49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0" fontId="50" fillId="0" borderId="0" applyFont="0" applyFill="0" applyBorder="0" applyAlignment="0" applyProtection="0"/>
    <xf numFmtId="183" fontId="22" fillId="0" borderId="0" applyFont="0" applyFill="0" applyBorder="0" applyAlignment="0" applyProtection="0"/>
    <xf numFmtId="38" fontId="51" fillId="31" borderId="0" applyNumberFormat="0" applyBorder="0" applyAlignment="0" applyProtection="0"/>
    <xf numFmtId="0" fontId="52" fillId="0" borderId="30" applyNumberFormat="0" applyAlignment="0" applyProtection="0">
      <alignment horizontal="left" vertical="center"/>
    </xf>
    <xf numFmtId="0" fontId="52" fillId="0" borderId="8">
      <alignment horizontal="left" vertical="center"/>
    </xf>
    <xf numFmtId="10" fontId="51" fillId="11" borderId="2" applyNumberFormat="0" applyBorder="0" applyAlignment="0" applyProtection="0"/>
    <xf numFmtId="183" fontId="22" fillId="0" borderId="0"/>
    <xf numFmtId="0" fontId="30" fillId="0" borderId="0"/>
    <xf numFmtId="10" fontId="30" fillId="0" borderId="0" applyFont="0" applyFill="0" applyBorder="0" applyAlignment="0" applyProtection="0"/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51" borderId="0" applyNumberFormat="0" applyBorder="0" applyAlignment="0" applyProtection="0">
      <alignment vertical="center"/>
    </xf>
    <xf numFmtId="0" fontId="32" fillId="5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2" borderId="21" applyNumberFormat="0" applyAlignment="0" applyProtection="0">
      <alignment vertical="center"/>
    </xf>
    <xf numFmtId="0" fontId="34" fillId="52" borderId="21" applyNumberFormat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22" fillId="53" borderId="22" applyNumberFormat="0" applyFont="0" applyAlignment="0" applyProtection="0">
      <alignment vertical="center"/>
    </xf>
    <xf numFmtId="0" fontId="22" fillId="53" borderId="22" applyNumberFormat="0" applyFont="0" applyAlignment="0" applyProtection="0">
      <alignment vertical="center"/>
    </xf>
    <xf numFmtId="9" fontId="23" fillId="0" borderId="0" applyFont="0" applyFill="0" applyAlignment="0" applyProtection="0"/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5" borderId="23" applyNumberFormat="0" applyAlignment="0" applyProtection="0">
      <alignment vertical="center"/>
    </xf>
    <xf numFmtId="0" fontId="38" fillId="55" borderId="23" applyNumberFormat="0" applyAlignment="0" applyProtection="0">
      <alignment vertical="center"/>
    </xf>
    <xf numFmtId="184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39" fillId="0" borderId="24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1" fillId="39" borderId="21" applyNumberFormat="0" applyAlignment="0" applyProtection="0">
      <alignment vertical="center"/>
    </xf>
    <xf numFmtId="0" fontId="41" fillId="39" borderId="21" applyNumberFormat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27" applyNumberFormat="0" applyFill="0" applyAlignment="0" applyProtection="0">
      <alignment vertical="center"/>
    </xf>
    <xf numFmtId="0" fontId="44" fillId="0" borderId="28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7" fillId="52" borderId="29" applyNumberFormat="0" applyAlignment="0" applyProtection="0">
      <alignment vertical="center"/>
    </xf>
    <xf numFmtId="0" fontId="47" fillId="52" borderId="29" applyNumberFormat="0" applyAlignment="0" applyProtection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183" fontId="22" fillId="0" borderId="0"/>
    <xf numFmtId="0" fontId="31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51" borderId="0" applyNumberFormat="0" applyBorder="0" applyAlignment="0" applyProtection="0">
      <alignment vertical="center"/>
    </xf>
    <xf numFmtId="0" fontId="34" fillId="52" borderId="21" applyNumberFormat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22" fillId="53" borderId="22" applyNumberFormat="0" applyFont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8" fillId="55" borderId="23" applyNumberFormat="0" applyAlignment="0" applyProtection="0">
      <alignment vertical="center"/>
    </xf>
    <xf numFmtId="0" fontId="41" fillId="39" borderId="21" applyNumberFormat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7" fillId="52" borderId="2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/>
    <xf numFmtId="0" fontId="54" fillId="0" borderId="0">
      <alignment vertical="center"/>
    </xf>
    <xf numFmtId="0" fontId="30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5" fillId="0" borderId="0">
      <alignment vertical="center"/>
    </xf>
    <xf numFmtId="0" fontId="14" fillId="0" borderId="0">
      <alignment vertical="center"/>
    </xf>
    <xf numFmtId="41" fontId="30" fillId="0" borderId="0" applyNumberFormat="0" applyFont="0" applyFill="0" applyBorder="0" applyAlignment="0" applyProtection="0"/>
  </cellStyleXfs>
  <cellXfs count="2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5" fillId="8" borderId="2" xfId="0" applyFont="1" applyFill="1" applyBorder="1" applyAlignment="1">
      <alignment horizontal="centerContinuous" vertical="center"/>
    </xf>
    <xf numFmtId="0" fontId="3" fillId="8" borderId="2" xfId="0" applyFont="1" applyFill="1" applyBorder="1" applyAlignment="1">
      <alignment horizontal="centerContinuous" vertical="center"/>
    </xf>
    <xf numFmtId="0" fontId="3" fillId="8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176" fontId="3" fillId="9" borderId="2" xfId="0" applyNumberFormat="1" applyFont="1" applyFill="1" applyBorder="1">
      <alignment vertical="center"/>
    </xf>
    <xf numFmtId="0" fontId="16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0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6" fillId="0" borderId="0" xfId="0" applyFont="1" applyAlignment="1" applyProtection="1">
      <alignment horizontal="centerContinuous" vertical="center"/>
    </xf>
    <xf numFmtId="0" fontId="27" fillId="0" borderId="0" xfId="0" applyFont="1" applyProtection="1">
      <alignment vertical="center"/>
    </xf>
    <xf numFmtId="179" fontId="28" fillId="0" borderId="0" xfId="0" applyNumberFormat="1" applyFont="1" applyProtection="1">
      <alignment vertical="center"/>
    </xf>
    <xf numFmtId="0" fontId="25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7" xfId="0" applyFont="1" applyBorder="1" applyProtection="1">
      <alignment vertical="center"/>
    </xf>
    <xf numFmtId="0" fontId="25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6" fillId="0" borderId="0" xfId="0" applyFont="1" applyProtection="1">
      <alignment vertical="center"/>
    </xf>
    <xf numFmtId="0" fontId="20" fillId="0" borderId="0" xfId="0" applyFont="1" applyProtection="1">
      <alignment vertical="center"/>
    </xf>
    <xf numFmtId="0" fontId="20" fillId="7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>
      <alignment vertical="center"/>
    </xf>
    <xf numFmtId="0" fontId="25" fillId="0" borderId="14" xfId="0" applyFont="1" applyFill="1" applyBorder="1" applyAlignment="1" applyProtection="1">
      <alignment horizontal="left" vertical="center" wrapText="1"/>
    </xf>
    <xf numFmtId="0" fontId="2" fillId="0" borderId="4" xfId="0" applyFont="1" applyBorder="1" applyProtection="1">
      <alignment vertical="center"/>
    </xf>
    <xf numFmtId="0" fontId="19" fillId="7" borderId="2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76" fontId="12" fillId="0" borderId="34" xfId="1" applyNumberFormat="1" applyFont="1" applyFill="1" applyBorder="1" applyAlignment="1" applyProtection="1">
      <alignment horizontal="right" vertical="center"/>
    </xf>
    <xf numFmtId="176" fontId="29" fillId="6" borderId="34" xfId="1" applyNumberFormat="1" applyFont="1" applyFill="1" applyBorder="1" applyAlignment="1" applyProtection="1">
      <alignment horizontal="right" vertical="center"/>
    </xf>
    <xf numFmtId="176" fontId="29" fillId="6" borderId="31" xfId="1" applyNumberFormat="1" applyFont="1" applyFill="1" applyBorder="1" applyAlignment="1" applyProtection="1">
      <alignment horizontal="right" vertical="center"/>
    </xf>
    <xf numFmtId="0" fontId="24" fillId="0" borderId="4" xfId="0" applyFont="1" applyFill="1" applyBorder="1" applyAlignment="1" applyProtection="1">
      <alignment vertical="center" wrapText="1"/>
    </xf>
    <xf numFmtId="0" fontId="59" fillId="0" borderId="0" xfId="0" applyFont="1" applyProtection="1">
      <alignment vertical="center"/>
    </xf>
    <xf numFmtId="0" fontId="25" fillId="0" borderId="0" xfId="0" applyFont="1" applyProtection="1">
      <alignment vertical="center"/>
    </xf>
    <xf numFmtId="179" fontId="27" fillId="0" borderId="0" xfId="0" applyNumberFormat="1" applyFont="1" applyProtection="1">
      <alignment vertical="center"/>
    </xf>
    <xf numFmtId="41" fontId="27" fillId="0" borderId="0" xfId="1" applyFont="1" applyProtection="1">
      <alignment vertical="center"/>
    </xf>
    <xf numFmtId="41" fontId="27" fillId="0" borderId="0" xfId="1" applyFont="1" applyAlignment="1" applyProtection="1">
      <alignment vertical="center" wrapText="1"/>
    </xf>
    <xf numFmtId="176" fontId="12" fillId="0" borderId="37" xfId="1" applyNumberFormat="1" applyFont="1" applyFill="1" applyBorder="1" applyAlignment="1" applyProtection="1">
      <alignment horizontal="right" vertical="center"/>
    </xf>
    <xf numFmtId="176" fontId="58" fillId="0" borderId="36" xfId="1" applyNumberFormat="1" applyFont="1" applyFill="1" applyBorder="1" applyAlignment="1" applyProtection="1">
      <alignment horizontal="right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left" vertical="center"/>
    </xf>
    <xf numFmtId="0" fontId="2" fillId="0" borderId="7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5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177" fontId="17" fillId="56" borderId="32" xfId="0" applyNumberFormat="1" applyFont="1" applyFill="1" applyBorder="1" applyAlignment="1" applyProtection="1">
      <alignment horizontal="center" vertical="center"/>
    </xf>
    <xf numFmtId="177" fontId="17" fillId="56" borderId="33" xfId="0" applyNumberFormat="1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centerContinuous" vertical="center"/>
    </xf>
    <xf numFmtId="0" fontId="25" fillId="0" borderId="14" xfId="0" applyFont="1" applyBorder="1" applyAlignment="1" applyProtection="1">
      <alignment horizontal="left" vertical="center"/>
    </xf>
    <xf numFmtId="176" fontId="58" fillId="0" borderId="31" xfId="1" applyNumberFormat="1" applyFont="1" applyFill="1" applyBorder="1" applyAlignment="1" applyProtection="1">
      <alignment horizontal="right" vertical="center"/>
    </xf>
    <xf numFmtId="176" fontId="60" fillId="6" borderId="31" xfId="1" applyNumberFormat="1" applyFont="1" applyFill="1" applyBorder="1" applyAlignment="1" applyProtection="1">
      <alignment horizontal="right" vertical="center"/>
    </xf>
    <xf numFmtId="176" fontId="56" fillId="0" borderId="31" xfId="1" applyNumberFormat="1" applyFont="1" applyFill="1" applyBorder="1" applyAlignment="1" applyProtection="1">
      <alignment horizontal="right" vertical="center"/>
    </xf>
    <xf numFmtId="41" fontId="28" fillId="0" borderId="0" xfId="1" applyFo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4" fillId="0" borderId="4" xfId="0" applyFont="1" applyFill="1" applyBorder="1" applyAlignment="1" applyProtection="1">
      <alignment horizontal="left" vertical="center"/>
    </xf>
    <xf numFmtId="0" fontId="24" fillId="0" borderId="4" xfId="0" applyFont="1" applyFill="1" applyBorder="1" applyAlignment="1" applyProtection="1">
      <alignment horizontal="left" vertical="center" wrapText="1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176" fontId="60" fillId="6" borderId="36" xfId="1" applyNumberFormat="1" applyFont="1" applyFill="1" applyBorder="1" applyAlignment="1" applyProtection="1">
      <alignment horizontal="right" vertical="center"/>
    </xf>
    <xf numFmtId="176" fontId="60" fillId="6" borderId="34" xfId="1" applyNumberFormat="1" applyFont="1" applyFill="1" applyBorder="1" applyAlignment="1" applyProtection="1">
      <alignment horizontal="right" vertical="center"/>
    </xf>
    <xf numFmtId="0" fontId="24" fillId="6" borderId="7" xfId="0" applyFont="1" applyFill="1" applyBorder="1" applyAlignment="1" applyProtection="1">
      <alignment horizontal="center" vertical="center"/>
    </xf>
    <xf numFmtId="0" fontId="24" fillId="6" borderId="4" xfId="0" applyFont="1" applyFill="1" applyBorder="1" applyAlignment="1" applyProtection="1">
      <alignment horizontal="left" vertical="center" wrapText="1"/>
    </xf>
    <xf numFmtId="0" fontId="24" fillId="6" borderId="4" xfId="0" applyFont="1" applyFill="1" applyBorder="1" applyAlignment="1" applyProtection="1">
      <alignment horizontal="left" vertical="center"/>
    </xf>
    <xf numFmtId="0" fontId="24" fillId="6" borderId="4" xfId="0" applyFont="1" applyFill="1" applyBorder="1" applyAlignment="1" applyProtection="1">
      <alignment vertical="center" wrapText="1"/>
    </xf>
    <xf numFmtId="176" fontId="60" fillId="0" borderId="36" xfId="1" applyNumberFormat="1" applyFont="1" applyFill="1" applyBorder="1" applyAlignment="1" applyProtection="1">
      <alignment horizontal="right" vertical="center"/>
    </xf>
    <xf numFmtId="176" fontId="56" fillId="0" borderId="34" xfId="1" applyNumberFormat="1" applyFont="1" applyFill="1" applyBorder="1" applyAlignment="1" applyProtection="1">
      <alignment horizontal="right" vertical="center"/>
    </xf>
    <xf numFmtId="0" fontId="24" fillId="0" borderId="7" xfId="0" applyFont="1" applyFill="1" applyBorder="1" applyAlignment="1" applyProtection="1">
      <alignment horizontal="center" vertical="center"/>
    </xf>
    <xf numFmtId="176" fontId="60" fillId="5" borderId="36" xfId="1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4" fillId="0" borderId="4" xfId="0" applyFont="1" applyFill="1" applyBorder="1" applyAlignment="1" applyProtection="1">
      <alignment horizontal="left" vertical="center" wrapText="1"/>
    </xf>
    <xf numFmtId="0" fontId="57" fillId="0" borderId="7" xfId="0" applyFont="1" applyBorder="1" applyAlignment="1" applyProtection="1">
      <alignment horizontal="left" vertical="center" wrapText="1"/>
    </xf>
    <xf numFmtId="0" fontId="13" fillId="0" borderId="7" xfId="0" applyFont="1" applyBorder="1" applyAlignment="1" applyProtection="1">
      <alignment horizontal="left" vertical="center" wrapText="1"/>
    </xf>
    <xf numFmtId="177" fontId="20" fillId="56" borderId="3" xfId="0" applyNumberFormat="1" applyFont="1" applyFill="1" applyBorder="1" applyAlignment="1" applyProtection="1">
      <alignment horizontal="center" vertical="center"/>
    </xf>
    <xf numFmtId="0" fontId="24" fillId="0" borderId="38" xfId="0" applyFont="1" applyFill="1" applyBorder="1" applyAlignment="1" applyProtection="1">
      <alignment horizontal="center" vertical="center"/>
    </xf>
    <xf numFmtId="0" fontId="24" fillId="0" borderId="38" xfId="0" applyFont="1" applyFill="1" applyBorder="1" applyAlignment="1" applyProtection="1">
      <alignment horizontal="center" vertical="center" shrinkToFit="1"/>
    </xf>
    <xf numFmtId="176" fontId="56" fillId="0" borderId="38" xfId="1" applyNumberFormat="1" applyFont="1" applyFill="1" applyBorder="1" applyAlignment="1" applyProtection="1">
      <alignment horizontal="right" vertical="center"/>
    </xf>
    <xf numFmtId="176" fontId="56" fillId="5" borderId="39" xfId="1" applyNumberFormat="1" applyFont="1" applyFill="1" applyBorder="1" applyAlignment="1" applyProtection="1">
      <alignment horizontal="right" vertical="center"/>
    </xf>
    <xf numFmtId="176" fontId="60" fillId="0" borderId="40" xfId="1" applyNumberFormat="1" applyFont="1" applyFill="1" applyBorder="1" applyAlignment="1" applyProtection="1">
      <alignment horizontal="right" vertical="center"/>
    </xf>
    <xf numFmtId="176" fontId="56" fillId="0" borderId="41" xfId="1" applyNumberFormat="1" applyFont="1" applyFill="1" applyBorder="1" applyAlignment="1" applyProtection="1">
      <alignment horizontal="right" vertical="center"/>
    </xf>
    <xf numFmtId="176" fontId="56" fillId="0" borderId="42" xfId="1" applyNumberFormat="1" applyFont="1" applyFill="1" applyBorder="1" applyAlignment="1" applyProtection="1">
      <alignment horizontal="right" vertical="center"/>
    </xf>
    <xf numFmtId="176" fontId="60" fillId="5" borderId="40" xfId="1" applyNumberFormat="1" applyFont="1" applyFill="1" applyBorder="1" applyAlignment="1" applyProtection="1">
      <alignment horizontal="right" vertical="center"/>
    </xf>
    <xf numFmtId="0" fontId="24" fillId="0" borderId="43" xfId="0" applyFont="1" applyFill="1" applyBorder="1" applyAlignment="1" applyProtection="1">
      <alignment horizontal="center" vertical="center"/>
    </xf>
    <xf numFmtId="0" fontId="24" fillId="0" borderId="38" xfId="0" applyFont="1" applyFill="1" applyBorder="1" applyAlignment="1" applyProtection="1">
      <alignment horizontal="left" vertical="center" wrapText="1"/>
    </xf>
    <xf numFmtId="0" fontId="24" fillId="0" borderId="38" xfId="0" applyFont="1" applyFill="1" applyBorder="1" applyAlignment="1" applyProtection="1">
      <alignment horizontal="left" vertical="center"/>
    </xf>
    <xf numFmtId="0" fontId="24" fillId="0" borderId="38" xfId="0" applyFont="1" applyFill="1" applyBorder="1" applyAlignment="1" applyProtection="1">
      <alignment vertical="center" wrapText="1"/>
    </xf>
    <xf numFmtId="0" fontId="2" fillId="0" borderId="38" xfId="0" applyFont="1" applyFill="1" applyBorder="1" applyAlignment="1" applyProtection="1">
      <alignment horizontal="center" vertical="center"/>
    </xf>
    <xf numFmtId="0" fontId="25" fillId="0" borderId="38" xfId="0" applyFont="1" applyFill="1" applyBorder="1" applyAlignment="1" applyProtection="1">
      <alignment horizontal="center" vertical="center"/>
    </xf>
    <xf numFmtId="176" fontId="2" fillId="0" borderId="38" xfId="1" applyNumberFormat="1" applyFont="1" applyFill="1" applyBorder="1" applyAlignment="1" applyProtection="1">
      <alignment horizontal="right" vertical="center"/>
    </xf>
    <xf numFmtId="0" fontId="2" fillId="0" borderId="38" xfId="0" applyFont="1" applyBorder="1" applyAlignment="1" applyProtection="1">
      <alignment horizontal="center" vertical="center" wrapText="1"/>
    </xf>
    <xf numFmtId="0" fontId="2" fillId="0" borderId="38" xfId="0" applyFont="1" applyFill="1" applyBorder="1" applyProtection="1">
      <alignment vertical="center"/>
    </xf>
    <xf numFmtId="0" fontId="2" fillId="0" borderId="43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24" fillId="57" borderId="38" xfId="0" applyFont="1" applyFill="1" applyBorder="1" applyAlignment="1" applyProtection="1">
      <alignment horizontal="center" vertical="center" shrinkToFit="1"/>
    </xf>
    <xf numFmtId="0" fontId="61" fillId="0" borderId="14" xfId="0" applyFont="1" applyBorder="1" applyAlignment="1" applyProtection="1">
      <alignment horizontal="center" vertical="center"/>
    </xf>
    <xf numFmtId="0" fontId="62" fillId="0" borderId="14" xfId="0" applyFont="1" applyBorder="1" applyAlignment="1" applyProtection="1">
      <alignment horizontal="center" vertical="center"/>
    </xf>
    <xf numFmtId="0" fontId="63" fillId="0" borderId="14" xfId="0" applyFont="1" applyFill="1" applyBorder="1" applyProtection="1">
      <alignment vertical="center"/>
    </xf>
    <xf numFmtId="0" fontId="63" fillId="0" borderId="14" xfId="0" applyFont="1" applyFill="1" applyBorder="1" applyAlignment="1" applyProtection="1">
      <alignment horizontal="center" vertical="center"/>
    </xf>
    <xf numFmtId="0" fontId="64" fillId="0" borderId="14" xfId="0" applyFont="1" applyFill="1" applyBorder="1" applyAlignment="1" applyProtection="1">
      <alignment horizontal="center" vertical="center"/>
    </xf>
    <xf numFmtId="0" fontId="65" fillId="0" borderId="14" xfId="0" applyFont="1" applyFill="1" applyBorder="1" applyAlignment="1" applyProtection="1">
      <alignment horizontal="left" vertical="center"/>
    </xf>
    <xf numFmtId="176" fontId="66" fillId="0" borderId="14" xfId="1" applyNumberFormat="1" applyFont="1" applyFill="1" applyBorder="1" applyAlignment="1" applyProtection="1">
      <alignment horizontal="right" vertical="center"/>
    </xf>
    <xf numFmtId="176" fontId="66" fillId="0" borderId="20" xfId="1" applyNumberFormat="1" applyFont="1" applyFill="1" applyBorder="1" applyAlignment="1" applyProtection="1">
      <alignment horizontal="right" vertical="center"/>
    </xf>
    <xf numFmtId="0" fontId="64" fillId="6" borderId="4" xfId="0" applyFont="1" applyFill="1" applyBorder="1" applyAlignment="1" applyProtection="1">
      <alignment horizontal="center" vertical="center"/>
    </xf>
    <xf numFmtId="0" fontId="67" fillId="6" borderId="4" xfId="0" applyFont="1" applyFill="1" applyBorder="1" applyAlignment="1" applyProtection="1">
      <alignment horizontal="centerContinuous" vertical="center"/>
    </xf>
    <xf numFmtId="0" fontId="67" fillId="6" borderId="4" xfId="0" applyFont="1" applyFill="1" applyBorder="1" applyAlignment="1" applyProtection="1">
      <alignment horizontal="center" vertical="center"/>
    </xf>
    <xf numFmtId="0" fontId="68" fillId="6" borderId="4" xfId="0" applyFont="1" applyFill="1" applyBorder="1" applyAlignment="1" applyProtection="1">
      <alignment horizontal="left" vertical="center"/>
    </xf>
    <xf numFmtId="176" fontId="68" fillId="6" borderId="4" xfId="1" applyNumberFormat="1" applyFont="1" applyFill="1" applyBorder="1" applyAlignment="1" applyProtection="1">
      <alignment horizontal="right" vertical="center"/>
    </xf>
    <xf numFmtId="176" fontId="68" fillId="6" borderId="10" xfId="1" applyNumberFormat="1" applyFont="1" applyFill="1" applyBorder="1" applyAlignment="1" applyProtection="1">
      <alignment horizontal="right" vertical="center"/>
    </xf>
    <xf numFmtId="0" fontId="64" fillId="0" borderId="4" xfId="0" applyFont="1" applyFill="1" applyBorder="1" applyAlignment="1" applyProtection="1">
      <alignment horizontal="center" vertical="center"/>
    </xf>
    <xf numFmtId="0" fontId="64" fillId="0" borderId="4" xfId="0" applyFont="1" applyFill="1" applyBorder="1" applyAlignment="1" applyProtection="1">
      <alignment horizontal="center" vertical="center" shrinkToFit="1"/>
    </xf>
    <xf numFmtId="0" fontId="64" fillId="57" borderId="4" xfId="0" applyFont="1" applyFill="1" applyBorder="1" applyAlignment="1" applyProtection="1">
      <alignment horizontal="center" vertical="center" shrinkToFit="1"/>
    </xf>
    <xf numFmtId="0" fontId="69" fillId="0" borderId="4" xfId="0" applyFont="1" applyFill="1" applyBorder="1" applyAlignment="1" applyProtection="1">
      <alignment horizontal="left" vertical="center" wrapText="1"/>
    </xf>
    <xf numFmtId="176" fontId="69" fillId="0" borderId="4" xfId="1" applyNumberFormat="1" applyFont="1" applyFill="1" applyBorder="1" applyAlignment="1" applyProtection="1">
      <alignment horizontal="right" vertical="center"/>
    </xf>
    <xf numFmtId="176" fontId="69" fillId="5" borderId="10" xfId="1" applyNumberFormat="1" applyFont="1" applyFill="1" applyBorder="1" applyAlignment="1" applyProtection="1">
      <alignment horizontal="right" vertical="center"/>
    </xf>
    <xf numFmtId="0" fontId="63" fillId="0" borderId="10" xfId="0" applyFont="1" applyBorder="1">
      <alignment vertical="center"/>
    </xf>
    <xf numFmtId="0" fontId="63" fillId="57" borderId="4" xfId="0" applyFont="1" applyFill="1" applyBorder="1" applyAlignment="1">
      <alignment horizontal="center" vertical="center"/>
    </xf>
    <xf numFmtId="0" fontId="63" fillId="0" borderId="9" xfId="0" applyFont="1" applyBorder="1" applyAlignment="1">
      <alignment horizontal="center" vertical="center"/>
    </xf>
    <xf numFmtId="0" fontId="63" fillId="12" borderId="4" xfId="0" applyFont="1" applyFill="1" applyBorder="1">
      <alignment vertical="center"/>
    </xf>
    <xf numFmtId="0" fontId="63" fillId="12" borderId="9" xfId="0" applyFont="1" applyFill="1" applyBorder="1" applyAlignment="1">
      <alignment horizontal="center" vertical="center"/>
    </xf>
    <xf numFmtId="0" fontId="63" fillId="12" borderId="4" xfId="0" applyFont="1" applyFill="1" applyBorder="1" applyAlignment="1">
      <alignment horizontal="center" vertical="center"/>
    </xf>
    <xf numFmtId="0" fontId="63" fillId="12" borderId="4" xfId="0" applyFont="1" applyFill="1" applyBorder="1" applyAlignment="1">
      <alignment vertical="center" wrapText="1"/>
    </xf>
    <xf numFmtId="176" fontId="63" fillId="0" borderId="9" xfId="1" applyNumberFormat="1" applyFont="1" applyBorder="1" applyAlignment="1">
      <alignment horizontal="right" vertical="center"/>
    </xf>
    <xf numFmtId="0" fontId="64" fillId="0" borderId="38" xfId="0" applyFont="1" applyFill="1" applyBorder="1" applyAlignment="1" applyProtection="1">
      <alignment horizontal="center" vertical="center" shrinkToFit="1"/>
    </xf>
    <xf numFmtId="0" fontId="64" fillId="0" borderId="38" xfId="0" applyFont="1" applyFill="1" applyBorder="1" applyAlignment="1" applyProtection="1">
      <alignment horizontal="center" vertical="center"/>
    </xf>
    <xf numFmtId="0" fontId="69" fillId="0" borderId="38" xfId="0" applyFont="1" applyFill="1" applyBorder="1" applyAlignment="1" applyProtection="1">
      <alignment horizontal="left" vertical="center" wrapText="1"/>
    </xf>
    <xf numFmtId="176" fontId="69" fillId="0" borderId="38" xfId="1" applyNumberFormat="1" applyFont="1" applyFill="1" applyBorder="1" applyAlignment="1" applyProtection="1">
      <alignment horizontal="right" vertical="center"/>
    </xf>
    <xf numFmtId="176" fontId="69" fillId="5" borderId="39" xfId="1" applyNumberFormat="1" applyFont="1" applyFill="1" applyBorder="1" applyAlignment="1" applyProtection="1">
      <alignment horizontal="right" vertical="center"/>
    </xf>
    <xf numFmtId="176" fontId="70" fillId="12" borderId="4" xfId="1" applyNumberFormat="1" applyFont="1" applyFill="1" applyBorder="1" applyAlignment="1" applyProtection="1">
      <alignment horizontal="right" vertical="center"/>
    </xf>
    <xf numFmtId="176" fontId="70" fillId="5" borderId="10" xfId="1" applyNumberFormat="1" applyFont="1" applyFill="1" applyBorder="1" applyAlignment="1" applyProtection="1">
      <alignment horizontal="right" vertical="center"/>
    </xf>
    <xf numFmtId="0" fontId="20" fillId="7" borderId="2" xfId="0" applyFont="1" applyFill="1" applyBorder="1" applyAlignment="1" applyProtection="1">
      <alignment horizontal="center" vertical="center"/>
    </xf>
    <xf numFmtId="0" fontId="19" fillId="7" borderId="2" xfId="0" applyFont="1" applyFill="1" applyBorder="1" applyAlignment="1" applyProtection="1">
      <alignment horizontal="center" vertical="center"/>
    </xf>
    <xf numFmtId="176" fontId="71" fillId="0" borderId="38" xfId="1" applyNumberFormat="1" applyFont="1" applyFill="1" applyBorder="1" applyAlignment="1" applyProtection="1">
      <alignment horizontal="right" vertical="center"/>
    </xf>
    <xf numFmtId="0" fontId="61" fillId="0" borderId="0" xfId="0" applyFont="1" applyAlignment="1" applyProtection="1">
      <alignment horizontal="center" vertical="center"/>
    </xf>
    <xf numFmtId="0" fontId="72" fillId="0" borderId="0" xfId="0" applyFont="1" applyProtection="1">
      <alignment vertical="center"/>
    </xf>
    <xf numFmtId="177" fontId="73" fillId="56" borderId="3" xfId="0" applyNumberFormat="1" applyFont="1" applyFill="1" applyBorder="1" applyAlignment="1" applyProtection="1">
      <alignment horizontal="center" vertical="center"/>
    </xf>
    <xf numFmtId="176" fontId="74" fillId="12" borderId="4" xfId="1" applyNumberFormat="1" applyFont="1" applyFill="1" applyBorder="1" applyAlignment="1" applyProtection="1">
      <alignment horizontal="right" vertical="center"/>
    </xf>
    <xf numFmtId="176" fontId="71" fillId="0" borderId="4" xfId="1" applyNumberFormat="1" applyFont="1" applyFill="1" applyBorder="1" applyAlignment="1" applyProtection="1">
      <alignment horizontal="right" vertical="center"/>
    </xf>
    <xf numFmtId="176" fontId="75" fillId="0" borderId="7" xfId="1" applyNumberFormat="1" applyFont="1" applyBorder="1" applyAlignment="1">
      <alignment horizontal="right" vertical="center"/>
    </xf>
    <xf numFmtId="0" fontId="61" fillId="0" borderId="0" xfId="0" applyFont="1" applyProtection="1">
      <alignment vertical="center"/>
    </xf>
    <xf numFmtId="0" fontId="20" fillId="7" borderId="2" xfId="0" applyFont="1" applyFill="1" applyBorder="1" applyAlignment="1" applyProtection="1">
      <alignment horizontal="center" vertical="center"/>
    </xf>
    <xf numFmtId="0" fontId="19" fillId="7" borderId="2" xfId="0" applyFont="1" applyFill="1" applyBorder="1" applyAlignment="1" applyProtection="1">
      <alignment horizontal="center" vertical="center"/>
    </xf>
    <xf numFmtId="176" fontId="2" fillId="0" borderId="0" xfId="0" applyNumberFormat="1" applyFont="1" applyProtection="1">
      <alignment vertical="center"/>
    </xf>
    <xf numFmtId="176" fontId="74" fillId="0" borderId="4" xfId="1" applyNumberFormat="1" applyFont="1" applyFill="1" applyBorder="1" applyAlignment="1" applyProtection="1">
      <alignment horizontal="right" vertical="center"/>
    </xf>
    <xf numFmtId="176" fontId="68" fillId="5" borderId="10" xfId="1" applyNumberFormat="1" applyFont="1" applyFill="1" applyBorder="1" applyAlignment="1" applyProtection="1">
      <alignment horizontal="right" vertical="center"/>
    </xf>
    <xf numFmtId="0" fontId="8" fillId="0" borderId="0" xfId="0" applyFont="1" applyAlignment="1" applyProtection="1">
      <alignment horizontal="left" vertical="center" indent="1"/>
    </xf>
    <xf numFmtId="176" fontId="58" fillId="0" borderId="34" xfId="1" applyNumberFormat="1" applyFont="1" applyFill="1" applyBorder="1" applyAlignment="1" applyProtection="1">
      <alignment horizontal="right" vertical="center"/>
    </xf>
    <xf numFmtId="176" fontId="60" fillId="5" borderId="34" xfId="1" applyNumberFormat="1" applyFont="1" applyFill="1" applyBorder="1" applyAlignment="1" applyProtection="1">
      <alignment horizontal="right" vertical="center"/>
    </xf>
    <xf numFmtId="176" fontId="60" fillId="5" borderId="41" xfId="1" applyNumberFormat="1" applyFont="1" applyFill="1" applyBorder="1" applyAlignment="1" applyProtection="1">
      <alignment horizontal="right" vertical="center"/>
    </xf>
    <xf numFmtId="0" fontId="64" fillId="0" borderId="48" xfId="0" applyFont="1" applyFill="1" applyBorder="1" applyAlignment="1" applyProtection="1">
      <alignment horizontal="center" vertical="center"/>
    </xf>
    <xf numFmtId="0" fontId="64" fillId="0" borderId="48" xfId="0" applyFont="1" applyFill="1" applyBorder="1" applyAlignment="1" applyProtection="1">
      <alignment horizontal="center" vertical="center" shrinkToFit="1"/>
    </xf>
    <xf numFmtId="0" fontId="64" fillId="57" borderId="48" xfId="0" applyFont="1" applyFill="1" applyBorder="1" applyAlignment="1" applyProtection="1">
      <alignment horizontal="center" vertical="center" shrinkToFit="1"/>
    </xf>
    <xf numFmtId="0" fontId="24" fillId="0" borderId="48" xfId="0" applyFont="1" applyFill="1" applyBorder="1" applyAlignment="1" applyProtection="1">
      <alignment horizontal="center" vertical="center"/>
    </xf>
    <xf numFmtId="0" fontId="69" fillId="0" borderId="48" xfId="0" applyFont="1" applyFill="1" applyBorder="1" applyAlignment="1" applyProtection="1">
      <alignment horizontal="left" vertical="center" wrapText="1"/>
    </xf>
    <xf numFmtId="176" fontId="56" fillId="0" borderId="48" xfId="1" applyNumberFormat="1" applyFont="1" applyFill="1" applyBorder="1" applyAlignment="1" applyProtection="1">
      <alignment horizontal="right" vertical="center"/>
    </xf>
    <xf numFmtId="176" fontId="69" fillId="0" borderId="48" xfId="1" applyNumberFormat="1" applyFont="1" applyFill="1" applyBorder="1" applyAlignment="1" applyProtection="1">
      <alignment horizontal="right" vertical="center"/>
    </xf>
    <xf numFmtId="176" fontId="71" fillId="0" borderId="48" xfId="1" applyNumberFormat="1" applyFont="1" applyFill="1" applyBorder="1" applyAlignment="1" applyProtection="1">
      <alignment horizontal="right" vertical="center"/>
    </xf>
    <xf numFmtId="176" fontId="69" fillId="5" borderId="49" xfId="1" applyNumberFormat="1" applyFont="1" applyFill="1" applyBorder="1" applyAlignment="1" applyProtection="1">
      <alignment horizontal="right" vertical="center"/>
    </xf>
    <xf numFmtId="176" fontId="60" fillId="0" borderId="50" xfId="1" applyNumberFormat="1" applyFont="1" applyFill="1" applyBorder="1" applyAlignment="1" applyProtection="1">
      <alignment horizontal="right" vertical="center"/>
    </xf>
    <xf numFmtId="176" fontId="56" fillId="0" borderId="51" xfId="1" applyNumberFormat="1" applyFont="1" applyFill="1" applyBorder="1" applyAlignment="1" applyProtection="1">
      <alignment horizontal="right" vertical="center"/>
    </xf>
    <xf numFmtId="176" fontId="56" fillId="0" borderId="52" xfId="1" applyNumberFormat="1" applyFont="1" applyFill="1" applyBorder="1" applyAlignment="1" applyProtection="1">
      <alignment horizontal="right" vertical="center"/>
    </xf>
    <xf numFmtId="176" fontId="60" fillId="5" borderId="51" xfId="1" applyNumberFormat="1" applyFont="1" applyFill="1" applyBorder="1" applyAlignment="1" applyProtection="1">
      <alignment horizontal="right" vertical="center"/>
    </xf>
    <xf numFmtId="0" fontId="3" fillId="8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 applyProtection="1">
      <alignment horizontal="center" vertical="center" wrapText="1"/>
    </xf>
    <xf numFmtId="0" fontId="20" fillId="7" borderId="2" xfId="0" applyFont="1" applyFill="1" applyBorder="1" applyAlignment="1" applyProtection="1">
      <alignment horizontal="center" vertical="center"/>
    </xf>
    <xf numFmtId="177" fontId="17" fillId="56" borderId="47" xfId="0" applyNumberFormat="1" applyFont="1" applyFill="1" applyBorder="1" applyAlignment="1" applyProtection="1">
      <alignment horizontal="center" vertical="center" wrapText="1"/>
    </xf>
    <xf numFmtId="177" fontId="17" fillId="56" borderId="34" xfId="0" applyNumberFormat="1" applyFont="1" applyFill="1" applyBorder="1" applyAlignment="1" applyProtection="1">
      <alignment horizontal="center" vertical="center"/>
    </xf>
    <xf numFmtId="0" fontId="17" fillId="56" borderId="19" xfId="0" applyFont="1" applyFill="1" applyBorder="1" applyAlignment="1" applyProtection="1">
      <alignment horizontal="center" vertical="center" wrapText="1"/>
    </xf>
    <xf numFmtId="0" fontId="17" fillId="56" borderId="7" xfId="0" applyFont="1" applyFill="1" applyBorder="1" applyAlignment="1" applyProtection="1">
      <alignment horizontal="center" vertical="center" wrapText="1"/>
    </xf>
    <xf numFmtId="0" fontId="19" fillId="7" borderId="2" xfId="0" applyFont="1" applyFill="1" applyBorder="1" applyAlignment="1" applyProtection="1">
      <alignment horizontal="center" vertical="center" wrapText="1"/>
    </xf>
    <xf numFmtId="0" fontId="19" fillId="7" borderId="2" xfId="0" applyFont="1" applyFill="1" applyBorder="1" applyAlignment="1" applyProtection="1">
      <alignment horizontal="center" vertical="center"/>
    </xf>
    <xf numFmtId="0" fontId="20" fillId="7" borderId="13" xfId="0" applyFont="1" applyFill="1" applyBorder="1" applyAlignment="1" applyProtection="1">
      <alignment horizontal="center" vertical="center" wrapText="1"/>
    </xf>
    <xf numFmtId="0" fontId="20" fillId="7" borderId="14" xfId="0" applyFont="1" applyFill="1" applyBorder="1" applyAlignment="1" applyProtection="1">
      <alignment horizontal="center" vertical="center" wrapText="1"/>
    </xf>
    <xf numFmtId="0" fontId="20" fillId="7" borderId="11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 applyProtection="1">
      <alignment horizontal="center" vertical="center" wrapText="1"/>
    </xf>
    <xf numFmtId="0" fontId="21" fillId="7" borderId="2" xfId="0" applyFont="1" applyFill="1" applyBorder="1" applyAlignment="1" applyProtection="1">
      <alignment horizontal="center" vertical="center"/>
    </xf>
    <xf numFmtId="0" fontId="17" fillId="56" borderId="6" xfId="0" applyFont="1" applyFill="1" applyBorder="1" applyAlignment="1" applyProtection="1">
      <alignment horizontal="center" vertical="center" wrapText="1"/>
    </xf>
    <xf numFmtId="177" fontId="20" fillId="56" borderId="13" xfId="0" applyNumberFormat="1" applyFont="1" applyFill="1" applyBorder="1" applyAlignment="1" applyProtection="1">
      <alignment horizontal="center" vertical="center" wrapText="1"/>
    </xf>
    <xf numFmtId="177" fontId="20" fillId="56" borderId="14" xfId="0" applyNumberFormat="1" applyFont="1" applyFill="1" applyBorder="1" applyAlignment="1" applyProtection="1">
      <alignment horizontal="center" vertical="center" wrapText="1"/>
    </xf>
    <xf numFmtId="0" fontId="17" fillId="56" borderId="17" xfId="0" applyFont="1" applyFill="1" applyBorder="1" applyAlignment="1" applyProtection="1">
      <alignment horizontal="center" vertical="center"/>
    </xf>
    <xf numFmtId="0" fontId="17" fillId="56" borderId="10" xfId="0" applyFont="1" applyFill="1" applyBorder="1" applyAlignment="1" applyProtection="1">
      <alignment horizontal="center" vertical="center"/>
    </xf>
    <xf numFmtId="177" fontId="17" fillId="56" borderId="45" xfId="0" applyNumberFormat="1" applyFont="1" applyFill="1" applyBorder="1" applyAlignment="1" applyProtection="1">
      <alignment horizontal="center" vertical="center" wrapText="1"/>
    </xf>
    <xf numFmtId="177" fontId="17" fillId="56" borderId="46" xfId="0" applyNumberFormat="1" applyFont="1" applyFill="1" applyBorder="1" applyAlignment="1" applyProtection="1">
      <alignment horizontal="center" vertical="center"/>
    </xf>
    <xf numFmtId="0" fontId="17" fillId="56" borderId="3" xfId="0" applyFont="1" applyFill="1" applyBorder="1" applyAlignment="1" applyProtection="1">
      <alignment horizontal="center" vertical="center"/>
    </xf>
    <xf numFmtId="0" fontId="17" fillId="56" borderId="4" xfId="0" applyFont="1" applyFill="1" applyBorder="1" applyAlignment="1" applyProtection="1">
      <alignment horizontal="center" vertical="center"/>
    </xf>
    <xf numFmtId="0" fontId="19" fillId="56" borderId="18" xfId="0" applyFont="1" applyFill="1" applyBorder="1" applyAlignment="1" applyProtection="1">
      <alignment horizontal="center" vertical="center"/>
    </xf>
    <xf numFmtId="0" fontId="19" fillId="56" borderId="9" xfId="0" applyFont="1" applyFill="1" applyBorder="1" applyAlignment="1" applyProtection="1">
      <alignment horizontal="center" vertical="center"/>
    </xf>
    <xf numFmtId="0" fontId="19" fillId="56" borderId="3" xfId="0" applyFont="1" applyFill="1" applyBorder="1" applyAlignment="1" applyProtection="1">
      <alignment horizontal="center" vertical="center" wrapText="1"/>
    </xf>
    <xf numFmtId="0" fontId="19" fillId="56" borderId="4" xfId="0" applyFont="1" applyFill="1" applyBorder="1" applyAlignment="1" applyProtection="1">
      <alignment horizontal="center" vertical="center"/>
    </xf>
    <xf numFmtId="0" fontId="19" fillId="56" borderId="18" xfId="0" applyFont="1" applyFill="1" applyBorder="1" applyAlignment="1" applyProtection="1">
      <alignment horizontal="center" vertical="center" wrapText="1"/>
    </xf>
    <xf numFmtId="0" fontId="19" fillId="56" borderId="9" xfId="0" applyFont="1" applyFill="1" applyBorder="1" applyAlignment="1" applyProtection="1">
      <alignment horizontal="center" vertical="center" wrapText="1"/>
    </xf>
    <xf numFmtId="0" fontId="19" fillId="56" borderId="13" xfId="0" applyFont="1" applyFill="1" applyBorder="1" applyAlignment="1" applyProtection="1">
      <alignment horizontal="center" vertical="center"/>
    </xf>
    <xf numFmtId="0" fontId="19" fillId="56" borderId="14" xfId="0" applyFont="1" applyFill="1" applyBorder="1" applyAlignment="1" applyProtection="1">
      <alignment horizontal="center" vertical="center"/>
    </xf>
    <xf numFmtId="177" fontId="73" fillId="56" borderId="2" xfId="0" applyNumberFormat="1" applyFont="1" applyFill="1" applyBorder="1" applyAlignment="1" applyProtection="1">
      <alignment horizontal="center" vertical="center" wrapText="1"/>
    </xf>
    <xf numFmtId="177" fontId="73" fillId="56" borderId="2" xfId="0" applyNumberFormat="1" applyFont="1" applyFill="1" applyBorder="1" applyAlignment="1" applyProtection="1">
      <alignment horizontal="center" vertical="center"/>
    </xf>
    <xf numFmtId="177" fontId="17" fillId="56" borderId="5" xfId="0" applyNumberFormat="1" applyFont="1" applyFill="1" applyBorder="1" applyAlignment="1" applyProtection="1">
      <alignment horizontal="center" vertical="center" wrapText="1"/>
    </xf>
    <xf numFmtId="177" fontId="17" fillId="56" borderId="17" xfId="0" applyNumberFormat="1" applyFont="1" applyFill="1" applyBorder="1" applyAlignment="1" applyProtection="1">
      <alignment horizontal="center" vertical="center"/>
    </xf>
    <xf numFmtId="0" fontId="19" fillId="56" borderId="4" xfId="0" applyFont="1" applyFill="1" applyBorder="1" applyAlignment="1" applyProtection="1">
      <alignment horizontal="center" vertical="center" wrapText="1"/>
    </xf>
    <xf numFmtId="177" fontId="19" fillId="56" borderId="2" xfId="0" applyNumberFormat="1" applyFont="1" applyFill="1" applyBorder="1" applyAlignment="1">
      <alignment horizontal="center" vertical="center" wrapText="1"/>
    </xf>
    <xf numFmtId="177" fontId="19" fillId="56" borderId="3" xfId="0" applyNumberFormat="1" applyFont="1" applyFill="1" applyBorder="1" applyAlignment="1">
      <alignment horizontal="center" vertical="center"/>
    </xf>
    <xf numFmtId="177" fontId="17" fillId="56" borderId="44" xfId="0" applyNumberFormat="1" applyFont="1" applyFill="1" applyBorder="1" applyAlignment="1" applyProtection="1">
      <alignment horizontal="center" vertical="center" wrapText="1"/>
    </xf>
    <xf numFmtId="177" fontId="17" fillId="56" borderId="36" xfId="0" applyNumberFormat="1" applyFont="1" applyFill="1" applyBorder="1" applyAlignment="1" applyProtection="1">
      <alignment horizontal="center" vertical="center"/>
    </xf>
    <xf numFmtId="177" fontId="17" fillId="56" borderId="35" xfId="0" applyNumberFormat="1" applyFont="1" applyFill="1" applyBorder="1" applyAlignment="1" applyProtection="1">
      <alignment horizontal="center" vertical="center" wrapText="1"/>
    </xf>
    <xf numFmtId="177" fontId="17" fillId="56" borderId="15" xfId="0" applyNumberFormat="1" applyFont="1" applyFill="1" applyBorder="1" applyAlignment="1" applyProtection="1">
      <alignment horizontal="center" vertical="center" wrapText="1"/>
    </xf>
    <xf numFmtId="177" fontId="17" fillId="56" borderId="16" xfId="0" applyNumberFormat="1" applyFont="1" applyFill="1" applyBorder="1" applyAlignment="1" applyProtection="1">
      <alignment horizontal="center" vertical="center"/>
    </xf>
    <xf numFmtId="177" fontId="20" fillId="56" borderId="2" xfId="0" applyNumberFormat="1" applyFont="1" applyFill="1" applyBorder="1" applyAlignment="1" applyProtection="1">
      <alignment horizontal="center" vertical="center" wrapText="1"/>
    </xf>
    <xf numFmtId="177" fontId="20" fillId="56" borderId="2" xfId="0" applyNumberFormat="1" applyFont="1" applyFill="1" applyBorder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0000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44" t="s">
        <v>9</v>
      </c>
      <c r="B3" s="44" t="s">
        <v>6</v>
      </c>
      <c r="C3" s="44" t="s">
        <v>7</v>
      </c>
      <c r="D3" s="1"/>
      <c r="E3" s="44" t="s">
        <v>7</v>
      </c>
      <c r="F3" s="44" t="s">
        <v>9</v>
      </c>
      <c r="G3" s="44" t="s">
        <v>6</v>
      </c>
      <c r="H3" s="44" t="s">
        <v>8</v>
      </c>
      <c r="I3" s="91">
        <v>50101</v>
      </c>
    </row>
    <row r="4" spans="1:9">
      <c r="A4" s="44" t="s">
        <v>5</v>
      </c>
      <c r="B4" s="44" t="s">
        <v>6</v>
      </c>
      <c r="C4" s="44" t="s">
        <v>7</v>
      </c>
      <c r="D4" s="1"/>
      <c r="E4" s="44" t="s">
        <v>7</v>
      </c>
      <c r="F4" s="44" t="s">
        <v>5</v>
      </c>
      <c r="G4" s="44" t="s">
        <v>6</v>
      </c>
      <c r="H4" s="44" t="s">
        <v>10</v>
      </c>
      <c r="I4" s="91">
        <v>50102</v>
      </c>
    </row>
    <row r="5" spans="1:9">
      <c r="A5" s="44" t="s">
        <v>499</v>
      </c>
      <c r="B5" s="44" t="s">
        <v>6</v>
      </c>
      <c r="C5" s="44" t="s">
        <v>7</v>
      </c>
      <c r="D5" s="23"/>
      <c r="E5" s="44" t="s">
        <v>7</v>
      </c>
      <c r="F5" s="44" t="s">
        <v>499</v>
      </c>
      <c r="G5" s="44" t="s">
        <v>6</v>
      </c>
      <c r="H5" s="44" t="s">
        <v>11</v>
      </c>
      <c r="I5" s="91">
        <v>50103</v>
      </c>
    </row>
    <row r="6" spans="1:9">
      <c r="A6" s="44" t="s">
        <v>530</v>
      </c>
      <c r="B6" s="44" t="s">
        <v>6</v>
      </c>
      <c r="C6" s="44" t="s">
        <v>7</v>
      </c>
      <c r="D6" s="1"/>
      <c r="E6" s="3" t="s">
        <v>7</v>
      </c>
      <c r="F6" s="3" t="s">
        <v>530</v>
      </c>
      <c r="G6" s="44" t="s">
        <v>6</v>
      </c>
      <c r="H6" s="44" t="s">
        <v>13</v>
      </c>
      <c r="I6" s="91">
        <v>50106</v>
      </c>
    </row>
    <row r="7" spans="1:9">
      <c r="A7" s="44" t="s">
        <v>12</v>
      </c>
      <c r="B7" s="44" t="s">
        <v>6</v>
      </c>
      <c r="C7" s="44" t="s">
        <v>7</v>
      </c>
      <c r="D7" s="1"/>
      <c r="E7" s="44" t="s">
        <v>7</v>
      </c>
      <c r="F7" s="44" t="s">
        <v>12</v>
      </c>
      <c r="G7" s="44" t="s">
        <v>6</v>
      </c>
      <c r="H7" s="44" t="s">
        <v>15</v>
      </c>
      <c r="I7" s="91">
        <v>50104</v>
      </c>
    </row>
    <row r="8" spans="1:9">
      <c r="A8" s="44" t="s">
        <v>14</v>
      </c>
      <c r="B8" s="44" t="s">
        <v>6</v>
      </c>
      <c r="C8" s="44" t="s">
        <v>7</v>
      </c>
      <c r="D8" s="1"/>
      <c r="E8" s="44" t="s">
        <v>7</v>
      </c>
      <c r="F8" s="44" t="s">
        <v>14</v>
      </c>
      <c r="G8" s="44" t="s">
        <v>6</v>
      </c>
      <c r="H8" s="44" t="s">
        <v>18</v>
      </c>
      <c r="I8" s="91">
        <v>50105</v>
      </c>
    </row>
    <row r="9" spans="1:9">
      <c r="A9" s="44" t="s">
        <v>16</v>
      </c>
      <c r="B9" s="44" t="s">
        <v>6</v>
      </c>
      <c r="C9" s="44" t="s">
        <v>17</v>
      </c>
      <c r="D9" s="1"/>
      <c r="E9" s="44" t="s">
        <v>17</v>
      </c>
      <c r="F9" s="44" t="s">
        <v>16</v>
      </c>
      <c r="G9" s="44" t="s">
        <v>6</v>
      </c>
      <c r="H9" s="44" t="s">
        <v>20</v>
      </c>
      <c r="I9" s="91">
        <v>10101</v>
      </c>
    </row>
    <row r="10" spans="1:9">
      <c r="A10" s="44" t="s">
        <v>19</v>
      </c>
      <c r="B10" s="44" t="s">
        <v>6</v>
      </c>
      <c r="C10" s="44" t="s">
        <v>17</v>
      </c>
      <c r="D10" s="1"/>
      <c r="E10" s="44" t="s">
        <v>17</v>
      </c>
      <c r="F10" s="44" t="s">
        <v>19</v>
      </c>
      <c r="G10" s="44" t="s">
        <v>6</v>
      </c>
      <c r="H10" s="44" t="s">
        <v>22</v>
      </c>
      <c r="I10" s="91">
        <v>10102</v>
      </c>
    </row>
    <row r="11" spans="1:9">
      <c r="A11" s="44" t="s">
        <v>455</v>
      </c>
      <c r="B11" s="44" t="s">
        <v>6</v>
      </c>
      <c r="C11" s="44" t="s">
        <v>21</v>
      </c>
      <c r="D11" s="1"/>
      <c r="E11" s="44" t="s">
        <v>21</v>
      </c>
      <c r="F11" s="44" t="s">
        <v>455</v>
      </c>
      <c r="G11" s="44" t="s">
        <v>6</v>
      </c>
      <c r="H11" s="44" t="s">
        <v>23</v>
      </c>
      <c r="I11" s="91">
        <v>10201</v>
      </c>
    </row>
    <row r="12" spans="1:9">
      <c r="A12" s="44" t="s">
        <v>456</v>
      </c>
      <c r="B12" s="44" t="s">
        <v>6</v>
      </c>
      <c r="C12" s="44" t="s">
        <v>21</v>
      </c>
      <c r="D12" s="1"/>
      <c r="E12" s="44" t="s">
        <v>21</v>
      </c>
      <c r="F12" s="44" t="s">
        <v>456</v>
      </c>
      <c r="G12" s="44" t="s">
        <v>6</v>
      </c>
      <c r="H12" s="44" t="s">
        <v>24</v>
      </c>
      <c r="I12" s="91">
        <v>10202</v>
      </c>
    </row>
    <row r="13" spans="1:9">
      <c r="A13" s="44" t="s">
        <v>452</v>
      </c>
      <c r="B13" s="44" t="s">
        <v>6</v>
      </c>
      <c r="C13" s="44" t="s">
        <v>454</v>
      </c>
      <c r="D13" s="1"/>
      <c r="E13" s="44" t="s">
        <v>454</v>
      </c>
      <c r="F13" s="44" t="s">
        <v>452</v>
      </c>
      <c r="G13" s="44" t="s">
        <v>6</v>
      </c>
      <c r="H13" s="44" t="s">
        <v>25</v>
      </c>
      <c r="I13" s="91">
        <v>30101</v>
      </c>
    </row>
    <row r="14" spans="1:9">
      <c r="A14" s="44" t="s">
        <v>453</v>
      </c>
      <c r="B14" s="44" t="s">
        <v>6</v>
      </c>
      <c r="C14" s="44" t="s">
        <v>454</v>
      </c>
      <c r="D14" s="1"/>
      <c r="E14" s="44" t="s">
        <v>454</v>
      </c>
      <c r="F14" s="44" t="s">
        <v>453</v>
      </c>
      <c r="G14" s="44" t="s">
        <v>6</v>
      </c>
      <c r="H14" s="44" t="s">
        <v>27</v>
      </c>
      <c r="I14" s="91">
        <v>30102</v>
      </c>
    </row>
    <row r="15" spans="1:9">
      <c r="A15" s="44" t="s">
        <v>26</v>
      </c>
      <c r="B15" s="44" t="s">
        <v>6</v>
      </c>
      <c r="C15" s="44" t="s">
        <v>454</v>
      </c>
      <c r="D15" s="1"/>
      <c r="E15" s="44" t="s">
        <v>454</v>
      </c>
      <c r="F15" s="44" t="s">
        <v>26</v>
      </c>
      <c r="G15" s="44" t="s">
        <v>6</v>
      </c>
      <c r="H15" s="44" t="s">
        <v>31</v>
      </c>
      <c r="I15" s="91">
        <v>30103</v>
      </c>
    </row>
    <row r="16" spans="1:9">
      <c r="A16" s="44" t="s">
        <v>28</v>
      </c>
      <c r="B16" s="44" t="s">
        <v>29</v>
      </c>
      <c r="C16" s="44" t="s">
        <v>30</v>
      </c>
      <c r="D16" s="1"/>
      <c r="E16" s="44" t="s">
        <v>30</v>
      </c>
      <c r="F16" s="44" t="s">
        <v>28</v>
      </c>
      <c r="G16" s="44" t="s">
        <v>29</v>
      </c>
      <c r="H16" s="44" t="s">
        <v>33</v>
      </c>
      <c r="I16" s="44">
        <v>10301</v>
      </c>
    </row>
    <row r="17" spans="1:9">
      <c r="A17" s="44" t="s">
        <v>32</v>
      </c>
      <c r="B17" s="44" t="s">
        <v>29</v>
      </c>
      <c r="C17" s="44" t="s">
        <v>30</v>
      </c>
      <c r="D17" s="1"/>
      <c r="E17" s="44" t="s">
        <v>30</v>
      </c>
      <c r="F17" s="44" t="s">
        <v>32</v>
      </c>
      <c r="G17" s="44" t="s">
        <v>29</v>
      </c>
      <c r="H17" s="44" t="s">
        <v>35</v>
      </c>
      <c r="I17" s="44">
        <v>10302</v>
      </c>
    </row>
    <row r="18" spans="1:9">
      <c r="A18" s="44" t="s">
        <v>34</v>
      </c>
      <c r="B18" s="44" t="s">
        <v>29</v>
      </c>
      <c r="C18" s="44" t="s">
        <v>30</v>
      </c>
      <c r="D18" s="1"/>
      <c r="E18" s="44" t="s">
        <v>30</v>
      </c>
      <c r="F18" s="44" t="s">
        <v>34</v>
      </c>
      <c r="G18" s="44" t="s">
        <v>29</v>
      </c>
      <c r="H18" s="44" t="s">
        <v>37</v>
      </c>
      <c r="I18" s="44">
        <v>10303</v>
      </c>
    </row>
    <row r="19" spans="1:9">
      <c r="A19" s="44" t="s">
        <v>36</v>
      </c>
      <c r="B19" s="44" t="s">
        <v>29</v>
      </c>
      <c r="C19" s="44" t="s">
        <v>30</v>
      </c>
      <c r="D19" s="1"/>
      <c r="E19" s="44" t="s">
        <v>30</v>
      </c>
      <c r="F19" s="44" t="s">
        <v>36</v>
      </c>
      <c r="G19" s="44" t="s">
        <v>29</v>
      </c>
      <c r="H19" s="44" t="s">
        <v>40</v>
      </c>
      <c r="I19" s="44">
        <v>10304</v>
      </c>
    </row>
    <row r="20" spans="1:9">
      <c r="A20" s="44" t="s">
        <v>38</v>
      </c>
      <c r="B20" s="44" t="s">
        <v>29</v>
      </c>
      <c r="C20" s="44" t="s">
        <v>39</v>
      </c>
      <c r="D20" s="1"/>
      <c r="E20" s="44" t="s">
        <v>39</v>
      </c>
      <c r="F20" s="44" t="s">
        <v>38</v>
      </c>
      <c r="G20" s="44" t="s">
        <v>29</v>
      </c>
      <c r="H20" s="44" t="s">
        <v>42</v>
      </c>
      <c r="I20" s="44">
        <v>10401</v>
      </c>
    </row>
    <row r="21" spans="1:9">
      <c r="A21" s="44" t="s">
        <v>41</v>
      </c>
      <c r="B21" s="44" t="s">
        <v>29</v>
      </c>
      <c r="C21" s="44" t="s">
        <v>39</v>
      </c>
      <c r="D21" s="1"/>
      <c r="E21" s="44" t="s">
        <v>39</v>
      </c>
      <c r="F21" s="44" t="s">
        <v>41</v>
      </c>
      <c r="G21" s="44" t="s">
        <v>29</v>
      </c>
      <c r="H21" s="44" t="s">
        <v>44</v>
      </c>
      <c r="I21" s="44">
        <v>10402</v>
      </c>
    </row>
    <row r="22" spans="1:9">
      <c r="A22" s="44" t="s">
        <v>43</v>
      </c>
      <c r="B22" s="44" t="s">
        <v>29</v>
      </c>
      <c r="C22" s="44" t="s">
        <v>39</v>
      </c>
      <c r="D22" s="1"/>
      <c r="E22" s="44" t="s">
        <v>39</v>
      </c>
      <c r="F22" s="44" t="s">
        <v>43</v>
      </c>
      <c r="G22" s="44" t="s">
        <v>29</v>
      </c>
      <c r="H22" s="44" t="s">
        <v>46</v>
      </c>
      <c r="I22" s="44">
        <v>10403</v>
      </c>
    </row>
    <row r="23" spans="1:9">
      <c r="A23" s="44" t="s">
        <v>45</v>
      </c>
      <c r="B23" s="44" t="s">
        <v>29</v>
      </c>
      <c r="C23" s="44" t="s">
        <v>39</v>
      </c>
      <c r="D23" s="1"/>
      <c r="E23" s="44" t="s">
        <v>39</v>
      </c>
      <c r="F23" s="44" t="s">
        <v>45</v>
      </c>
      <c r="G23" s="44" t="s">
        <v>29</v>
      </c>
      <c r="H23" s="44" t="s">
        <v>48</v>
      </c>
      <c r="I23" s="44">
        <v>10404</v>
      </c>
    </row>
    <row r="24" spans="1:9">
      <c r="A24" s="44" t="s">
        <v>47</v>
      </c>
      <c r="B24" s="44" t="s">
        <v>29</v>
      </c>
      <c r="C24" s="44" t="s">
        <v>39</v>
      </c>
      <c r="D24" s="1"/>
      <c r="E24" s="44" t="s">
        <v>39</v>
      </c>
      <c r="F24" s="44" t="s">
        <v>47</v>
      </c>
      <c r="G24" s="44" t="s">
        <v>29</v>
      </c>
      <c r="H24" s="44" t="s">
        <v>50</v>
      </c>
      <c r="I24" s="44">
        <v>10405</v>
      </c>
    </row>
    <row r="25" spans="1:9">
      <c r="A25" s="44" t="s">
        <v>49</v>
      </c>
      <c r="B25" s="44" t="s">
        <v>29</v>
      </c>
      <c r="C25" s="44" t="s">
        <v>39</v>
      </c>
      <c r="D25" s="1"/>
      <c r="E25" s="44" t="s">
        <v>39</v>
      </c>
      <c r="F25" s="44" t="s">
        <v>49</v>
      </c>
      <c r="G25" s="44" t="s">
        <v>29</v>
      </c>
      <c r="H25" s="44" t="s">
        <v>52</v>
      </c>
      <c r="I25" s="44">
        <v>10406</v>
      </c>
    </row>
    <row r="26" spans="1:9">
      <c r="A26" s="44" t="s">
        <v>51</v>
      </c>
      <c r="B26" s="44" t="s">
        <v>29</v>
      </c>
      <c r="C26" s="44" t="s">
        <v>39</v>
      </c>
      <c r="D26" s="1"/>
      <c r="E26" s="44" t="s">
        <v>39</v>
      </c>
      <c r="F26" s="44" t="s">
        <v>51</v>
      </c>
      <c r="G26" s="44" t="s">
        <v>29</v>
      </c>
      <c r="H26" s="44" t="s">
        <v>54</v>
      </c>
      <c r="I26" s="44">
        <v>10407</v>
      </c>
    </row>
    <row r="27" spans="1:9">
      <c r="A27" s="44" t="s">
        <v>53</v>
      </c>
      <c r="B27" s="44" t="s">
        <v>29</v>
      </c>
      <c r="C27" s="44" t="s">
        <v>39</v>
      </c>
      <c r="D27" s="1"/>
      <c r="E27" s="44" t="s">
        <v>39</v>
      </c>
      <c r="F27" s="44" t="s">
        <v>53</v>
      </c>
      <c r="G27" s="44" t="s">
        <v>29</v>
      </c>
      <c r="H27" s="44" t="s">
        <v>56</v>
      </c>
      <c r="I27" s="44">
        <v>10408</v>
      </c>
    </row>
    <row r="28" spans="1:9">
      <c r="A28" s="44" t="s">
        <v>55</v>
      </c>
      <c r="B28" s="44" t="s">
        <v>29</v>
      </c>
      <c r="C28" s="44" t="s">
        <v>39</v>
      </c>
      <c r="D28" s="1"/>
      <c r="E28" s="44" t="s">
        <v>39</v>
      </c>
      <c r="F28" s="44" t="s">
        <v>55</v>
      </c>
      <c r="G28" s="44" t="s">
        <v>29</v>
      </c>
      <c r="H28" s="44" t="s">
        <v>58</v>
      </c>
      <c r="I28" s="44">
        <v>10409</v>
      </c>
    </row>
    <row r="29" spans="1:9">
      <c r="A29" s="44" t="s">
        <v>57</v>
      </c>
      <c r="B29" s="44" t="s">
        <v>29</v>
      </c>
      <c r="C29" s="44" t="s">
        <v>39</v>
      </c>
      <c r="D29" s="1"/>
      <c r="E29" s="44" t="s">
        <v>39</v>
      </c>
      <c r="F29" s="44" t="s">
        <v>57</v>
      </c>
      <c r="G29" s="44" t="s">
        <v>29</v>
      </c>
      <c r="H29" s="44" t="s">
        <v>61</v>
      </c>
      <c r="I29" s="44">
        <v>10410</v>
      </c>
    </row>
    <row r="30" spans="1:9">
      <c r="A30" s="44" t="s">
        <v>59</v>
      </c>
      <c r="B30" s="44" t="s">
        <v>29</v>
      </c>
      <c r="C30" s="44" t="s">
        <v>60</v>
      </c>
      <c r="D30" s="1"/>
      <c r="E30" s="44" t="s">
        <v>60</v>
      </c>
      <c r="F30" s="44" t="s">
        <v>59</v>
      </c>
      <c r="G30" s="44" t="s">
        <v>29</v>
      </c>
      <c r="H30" s="44" t="s">
        <v>63</v>
      </c>
      <c r="I30" s="44">
        <v>20201</v>
      </c>
    </row>
    <row r="31" spans="1:9">
      <c r="A31" s="44" t="s">
        <v>62</v>
      </c>
      <c r="B31" s="44" t="s">
        <v>29</v>
      </c>
      <c r="C31" s="44" t="s">
        <v>60</v>
      </c>
      <c r="D31" s="1"/>
      <c r="E31" s="44" t="s">
        <v>60</v>
      </c>
      <c r="F31" s="44" t="s">
        <v>62</v>
      </c>
      <c r="G31" s="44" t="s">
        <v>29</v>
      </c>
      <c r="H31" s="44" t="s">
        <v>65</v>
      </c>
      <c r="I31" s="44">
        <v>20202</v>
      </c>
    </row>
    <row r="32" spans="1:9">
      <c r="A32" s="44" t="s">
        <v>64</v>
      </c>
      <c r="B32" s="44" t="s">
        <v>29</v>
      </c>
      <c r="C32" s="44" t="s">
        <v>60</v>
      </c>
      <c r="D32" s="1"/>
      <c r="E32" s="44" t="s">
        <v>60</v>
      </c>
      <c r="F32" s="44" t="s">
        <v>64</v>
      </c>
      <c r="G32" s="44" t="s">
        <v>29</v>
      </c>
      <c r="H32" s="44" t="s">
        <v>67</v>
      </c>
      <c r="I32" s="44">
        <v>20204</v>
      </c>
    </row>
    <row r="33" spans="1:9">
      <c r="A33" s="44" t="s">
        <v>66</v>
      </c>
      <c r="B33" s="44" t="s">
        <v>29</v>
      </c>
      <c r="C33" s="44" t="s">
        <v>60</v>
      </c>
      <c r="D33" s="1"/>
      <c r="E33" s="44" t="s">
        <v>60</v>
      </c>
      <c r="F33" s="44" t="s">
        <v>66</v>
      </c>
      <c r="G33" s="44" t="s">
        <v>29</v>
      </c>
      <c r="H33" s="44" t="s">
        <v>69</v>
      </c>
      <c r="I33" s="44">
        <v>20205</v>
      </c>
    </row>
    <row r="34" spans="1:9">
      <c r="A34" s="44" t="s">
        <v>68</v>
      </c>
      <c r="B34" s="44" t="s">
        <v>29</v>
      </c>
      <c r="C34" s="44" t="s">
        <v>60</v>
      </c>
      <c r="D34" s="1"/>
      <c r="E34" s="44" t="s">
        <v>60</v>
      </c>
      <c r="F34" s="44" t="s">
        <v>68</v>
      </c>
      <c r="G34" s="44" t="s">
        <v>29</v>
      </c>
      <c r="H34" s="44" t="s">
        <v>70</v>
      </c>
      <c r="I34" s="44">
        <v>20207</v>
      </c>
    </row>
    <row r="35" spans="1:9">
      <c r="A35" s="44" t="s">
        <v>501</v>
      </c>
      <c r="B35" s="44" t="s">
        <v>29</v>
      </c>
      <c r="C35" s="44" t="s">
        <v>500</v>
      </c>
      <c r="D35" s="1"/>
      <c r="E35" s="44" t="s">
        <v>500</v>
      </c>
      <c r="F35" s="44" t="s">
        <v>501</v>
      </c>
      <c r="G35" s="44" t="s">
        <v>29</v>
      </c>
      <c r="H35" s="44" t="s">
        <v>73</v>
      </c>
      <c r="I35" s="44">
        <v>30202</v>
      </c>
    </row>
    <row r="36" spans="1:9">
      <c r="A36" s="44" t="s">
        <v>502</v>
      </c>
      <c r="B36" s="44" t="s">
        <v>71</v>
      </c>
      <c r="C36" s="44" t="s">
        <v>72</v>
      </c>
      <c r="D36" s="1"/>
      <c r="E36" s="44" t="s">
        <v>72</v>
      </c>
      <c r="F36" s="44" t="s">
        <v>502</v>
      </c>
      <c r="G36" s="44" t="s">
        <v>71</v>
      </c>
      <c r="H36" s="44" t="s">
        <v>74</v>
      </c>
      <c r="I36" s="91">
        <v>20301</v>
      </c>
    </row>
    <row r="37" spans="1:9">
      <c r="A37" s="44" t="s">
        <v>532</v>
      </c>
      <c r="B37" s="44" t="s">
        <v>71</v>
      </c>
      <c r="C37" s="44" t="s">
        <v>72</v>
      </c>
      <c r="D37" s="1"/>
      <c r="E37" s="44" t="s">
        <v>72</v>
      </c>
      <c r="F37" s="3" t="s">
        <v>532</v>
      </c>
      <c r="G37" s="44" t="s">
        <v>71</v>
      </c>
      <c r="H37" s="44" t="s">
        <v>75</v>
      </c>
      <c r="I37" s="91">
        <v>20302</v>
      </c>
    </row>
    <row r="38" spans="1:9">
      <c r="A38" s="44" t="s">
        <v>533</v>
      </c>
      <c r="B38" s="44" t="s">
        <v>71</v>
      </c>
      <c r="C38" s="44" t="s">
        <v>72</v>
      </c>
      <c r="D38" s="23"/>
      <c r="E38" s="44" t="s">
        <v>72</v>
      </c>
      <c r="F38" s="3" t="s">
        <v>533</v>
      </c>
      <c r="G38" s="44" t="s">
        <v>71</v>
      </c>
      <c r="H38" s="44" t="s">
        <v>76</v>
      </c>
      <c r="I38" s="91">
        <v>20311</v>
      </c>
    </row>
    <row r="39" spans="1:9">
      <c r="A39" s="44" t="s">
        <v>77</v>
      </c>
      <c r="B39" s="44" t="s">
        <v>71</v>
      </c>
      <c r="C39" s="44" t="s">
        <v>72</v>
      </c>
      <c r="D39" s="1"/>
      <c r="E39" s="44" t="s">
        <v>72</v>
      </c>
      <c r="F39" s="44" t="s">
        <v>77</v>
      </c>
      <c r="G39" s="44" t="s">
        <v>71</v>
      </c>
      <c r="H39" s="44" t="s">
        <v>78</v>
      </c>
      <c r="I39" s="91">
        <v>20303</v>
      </c>
    </row>
    <row r="40" spans="1:9">
      <c r="A40" s="44" t="s">
        <v>79</v>
      </c>
      <c r="B40" s="44" t="s">
        <v>71</v>
      </c>
      <c r="C40" s="44" t="s">
        <v>72</v>
      </c>
      <c r="D40" s="1"/>
      <c r="E40" s="44" t="s">
        <v>72</v>
      </c>
      <c r="F40" s="44" t="s">
        <v>79</v>
      </c>
      <c r="G40" s="44" t="s">
        <v>71</v>
      </c>
      <c r="H40" s="44" t="s">
        <v>80</v>
      </c>
      <c r="I40" s="91">
        <v>20304</v>
      </c>
    </row>
    <row r="41" spans="1:9">
      <c r="A41" s="44" t="s">
        <v>81</v>
      </c>
      <c r="B41" s="44" t="s">
        <v>71</v>
      </c>
      <c r="C41" s="44" t="s">
        <v>72</v>
      </c>
      <c r="D41" s="1"/>
      <c r="E41" s="44" t="s">
        <v>72</v>
      </c>
      <c r="F41" s="44" t="s">
        <v>81</v>
      </c>
      <c r="G41" s="44" t="s">
        <v>71</v>
      </c>
      <c r="H41" s="44" t="s">
        <v>82</v>
      </c>
      <c r="I41" s="91">
        <v>20305</v>
      </c>
    </row>
    <row r="42" spans="1:9">
      <c r="A42" s="44" t="s">
        <v>83</v>
      </c>
      <c r="B42" s="44" t="s">
        <v>71</v>
      </c>
      <c r="C42" s="44" t="s">
        <v>72</v>
      </c>
      <c r="D42" s="1"/>
      <c r="E42" s="44" t="s">
        <v>72</v>
      </c>
      <c r="F42" s="44" t="s">
        <v>83</v>
      </c>
      <c r="G42" s="44" t="s">
        <v>71</v>
      </c>
      <c r="H42" s="44" t="s">
        <v>84</v>
      </c>
      <c r="I42" s="91">
        <v>20306</v>
      </c>
    </row>
    <row r="43" spans="1:9">
      <c r="A43" s="44" t="s">
        <v>85</v>
      </c>
      <c r="B43" s="44" t="s">
        <v>71</v>
      </c>
      <c r="C43" s="44" t="s">
        <v>72</v>
      </c>
      <c r="D43" s="1"/>
      <c r="E43" s="44" t="s">
        <v>72</v>
      </c>
      <c r="F43" s="44" t="s">
        <v>85</v>
      </c>
      <c r="G43" s="44" t="s">
        <v>71</v>
      </c>
      <c r="H43" s="44" t="s">
        <v>86</v>
      </c>
      <c r="I43" s="91">
        <v>20307</v>
      </c>
    </row>
    <row r="44" spans="1:9">
      <c r="A44" s="44" t="s">
        <v>87</v>
      </c>
      <c r="B44" s="44" t="s">
        <v>71</v>
      </c>
      <c r="C44" s="44" t="s">
        <v>72</v>
      </c>
      <c r="D44" s="1"/>
      <c r="E44" s="44" t="s">
        <v>72</v>
      </c>
      <c r="F44" s="44" t="s">
        <v>87</v>
      </c>
      <c r="G44" s="44" t="s">
        <v>71</v>
      </c>
      <c r="H44" s="44" t="s">
        <v>88</v>
      </c>
      <c r="I44" s="91">
        <v>20308</v>
      </c>
    </row>
    <row r="45" spans="1:9">
      <c r="A45" s="44" t="s">
        <v>89</v>
      </c>
      <c r="B45" s="44" t="s">
        <v>71</v>
      </c>
      <c r="C45" s="44" t="s">
        <v>72</v>
      </c>
      <c r="D45" s="1"/>
      <c r="E45" s="44" t="s">
        <v>72</v>
      </c>
      <c r="F45" s="44" t="s">
        <v>89</v>
      </c>
      <c r="G45" s="44" t="s">
        <v>71</v>
      </c>
      <c r="H45" s="44" t="s">
        <v>90</v>
      </c>
      <c r="I45" s="91">
        <v>20309</v>
      </c>
    </row>
    <row r="46" spans="1:9">
      <c r="A46" s="44" t="s">
        <v>91</v>
      </c>
      <c r="B46" s="44" t="s">
        <v>71</v>
      </c>
      <c r="C46" s="44" t="s">
        <v>72</v>
      </c>
      <c r="D46" s="1"/>
      <c r="E46" s="44" t="s">
        <v>72</v>
      </c>
      <c r="F46" s="44" t="s">
        <v>91</v>
      </c>
      <c r="G46" s="44" t="s">
        <v>71</v>
      </c>
      <c r="H46" s="44" t="s">
        <v>92</v>
      </c>
      <c r="I46" s="91">
        <v>20310</v>
      </c>
    </row>
    <row r="47" spans="1:9">
      <c r="A47" s="44" t="s">
        <v>503</v>
      </c>
      <c r="B47" s="44" t="s">
        <v>71</v>
      </c>
      <c r="C47" s="44" t="s">
        <v>500</v>
      </c>
      <c r="D47" s="1"/>
      <c r="E47" s="44" t="s">
        <v>500</v>
      </c>
      <c r="F47" s="44" t="s">
        <v>503</v>
      </c>
      <c r="G47" s="44" t="s">
        <v>71</v>
      </c>
      <c r="H47" s="44" t="s">
        <v>93</v>
      </c>
      <c r="I47" s="44">
        <v>30201</v>
      </c>
    </row>
    <row r="48" spans="1:9">
      <c r="A48" s="44" t="s">
        <v>94</v>
      </c>
      <c r="B48" s="44" t="s">
        <v>71</v>
      </c>
      <c r="C48" s="44" t="s">
        <v>95</v>
      </c>
      <c r="D48" s="1"/>
      <c r="E48" s="44" t="s">
        <v>95</v>
      </c>
      <c r="F48" s="44" t="s">
        <v>94</v>
      </c>
      <c r="G48" s="44" t="s">
        <v>71</v>
      </c>
      <c r="H48" s="44" t="s">
        <v>96</v>
      </c>
      <c r="I48" s="44">
        <v>50501</v>
      </c>
    </row>
    <row r="49" spans="1:9">
      <c r="A49" s="44" t="s">
        <v>97</v>
      </c>
      <c r="B49" s="44" t="s">
        <v>71</v>
      </c>
      <c r="C49" s="44" t="s">
        <v>95</v>
      </c>
      <c r="D49" s="1"/>
      <c r="E49" s="44" t="s">
        <v>95</v>
      </c>
      <c r="F49" s="44" t="s">
        <v>97</v>
      </c>
      <c r="G49" s="44" t="s">
        <v>71</v>
      </c>
      <c r="H49" s="44" t="s">
        <v>98</v>
      </c>
      <c r="I49" s="44">
        <v>50502</v>
      </c>
    </row>
    <row r="50" spans="1:9">
      <c r="A50" s="44" t="s">
        <v>99</v>
      </c>
      <c r="B50" s="44" t="s">
        <v>71</v>
      </c>
      <c r="C50" s="44" t="s">
        <v>95</v>
      </c>
      <c r="D50" s="1"/>
      <c r="E50" s="44" t="s">
        <v>95</v>
      </c>
      <c r="F50" s="44" t="s">
        <v>99</v>
      </c>
      <c r="G50" s="44" t="s">
        <v>71</v>
      </c>
      <c r="H50" s="44" t="s">
        <v>100</v>
      </c>
      <c r="I50" s="44">
        <v>50503</v>
      </c>
    </row>
    <row r="51" spans="1:9">
      <c r="A51" s="44" t="s">
        <v>102</v>
      </c>
      <c r="B51" s="44" t="s">
        <v>103</v>
      </c>
      <c r="C51" s="44" t="s">
        <v>104</v>
      </c>
      <c r="D51" s="1"/>
      <c r="E51" s="44" t="s">
        <v>104</v>
      </c>
      <c r="F51" s="44" t="s">
        <v>102</v>
      </c>
      <c r="G51" s="44" t="s">
        <v>103</v>
      </c>
      <c r="H51" s="44" t="s">
        <v>101</v>
      </c>
      <c r="I51" s="44">
        <v>10601</v>
      </c>
    </row>
    <row r="52" spans="1:9">
      <c r="A52" s="44" t="s">
        <v>106</v>
      </c>
      <c r="B52" s="44" t="s">
        <v>103</v>
      </c>
      <c r="C52" s="44" t="s">
        <v>104</v>
      </c>
      <c r="D52" s="1"/>
      <c r="E52" s="44" t="s">
        <v>104</v>
      </c>
      <c r="F52" s="44" t="s">
        <v>106</v>
      </c>
      <c r="G52" s="44" t="s">
        <v>103</v>
      </c>
      <c r="H52" s="44" t="s">
        <v>105</v>
      </c>
      <c r="I52" s="44">
        <v>10602</v>
      </c>
    </row>
    <row r="53" spans="1:9">
      <c r="A53" s="44" t="s">
        <v>108</v>
      </c>
      <c r="B53" s="44" t="s">
        <v>103</v>
      </c>
      <c r="C53" s="44" t="s">
        <v>104</v>
      </c>
      <c r="D53" s="1"/>
      <c r="E53" s="44" t="s">
        <v>104</v>
      </c>
      <c r="F53" s="44" t="s">
        <v>108</v>
      </c>
      <c r="G53" s="44" t="s">
        <v>103</v>
      </c>
      <c r="H53" s="44" t="s">
        <v>107</v>
      </c>
      <c r="I53" s="44">
        <v>10603</v>
      </c>
    </row>
    <row r="54" spans="1:9">
      <c r="A54" s="44" t="s">
        <v>110</v>
      </c>
      <c r="B54" s="44" t="s">
        <v>103</v>
      </c>
      <c r="C54" s="44" t="s">
        <v>104</v>
      </c>
      <c r="D54" s="1"/>
      <c r="E54" s="44" t="s">
        <v>104</v>
      </c>
      <c r="F54" s="44" t="s">
        <v>110</v>
      </c>
      <c r="G54" s="44" t="s">
        <v>103</v>
      </c>
      <c r="H54" s="44" t="s">
        <v>109</v>
      </c>
      <c r="I54" s="44">
        <v>10604</v>
      </c>
    </row>
    <row r="55" spans="1:9">
      <c r="A55" s="44" t="s">
        <v>112</v>
      </c>
      <c r="B55" s="44" t="s">
        <v>103</v>
      </c>
      <c r="C55" s="44" t="s">
        <v>104</v>
      </c>
      <c r="D55" s="1"/>
      <c r="E55" s="44" t="s">
        <v>104</v>
      </c>
      <c r="F55" s="44" t="s">
        <v>112</v>
      </c>
      <c r="G55" s="44" t="s">
        <v>103</v>
      </c>
      <c r="H55" s="44" t="s">
        <v>111</v>
      </c>
      <c r="I55" s="44">
        <v>10605</v>
      </c>
    </row>
    <row r="56" spans="1:9">
      <c r="A56" s="44" t="s">
        <v>114</v>
      </c>
      <c r="B56" s="44" t="s">
        <v>103</v>
      </c>
      <c r="C56" s="44" t="s">
        <v>104</v>
      </c>
      <c r="D56" s="1"/>
      <c r="E56" s="44" t="s">
        <v>104</v>
      </c>
      <c r="F56" s="44" t="s">
        <v>114</v>
      </c>
      <c r="G56" s="44" t="s">
        <v>103</v>
      </c>
      <c r="H56" s="44" t="s">
        <v>113</v>
      </c>
      <c r="I56" s="44">
        <v>10606</v>
      </c>
    </row>
    <row r="57" spans="1:9">
      <c r="A57" s="44" t="s">
        <v>116</v>
      </c>
      <c r="B57" s="44" t="s">
        <v>103</v>
      </c>
      <c r="C57" s="44" t="s">
        <v>104</v>
      </c>
      <c r="D57" s="1"/>
      <c r="E57" s="44" t="s">
        <v>104</v>
      </c>
      <c r="F57" s="44" t="s">
        <v>116</v>
      </c>
      <c r="G57" s="44" t="s">
        <v>103</v>
      </c>
      <c r="H57" s="44" t="s">
        <v>115</v>
      </c>
      <c r="I57" s="44">
        <v>10607</v>
      </c>
    </row>
    <row r="58" spans="1:9">
      <c r="A58" s="44" t="s">
        <v>118</v>
      </c>
      <c r="B58" s="44" t="s">
        <v>103</v>
      </c>
      <c r="C58" s="44" t="s">
        <v>104</v>
      </c>
      <c r="D58" s="1"/>
      <c r="E58" s="44" t="s">
        <v>104</v>
      </c>
      <c r="F58" s="44" t="s">
        <v>118</v>
      </c>
      <c r="G58" s="44" t="s">
        <v>103</v>
      </c>
      <c r="H58" s="44" t="s">
        <v>117</v>
      </c>
      <c r="I58" s="44">
        <v>10608</v>
      </c>
    </row>
    <row r="59" spans="1:9">
      <c r="A59" s="44" t="s">
        <v>211</v>
      </c>
      <c r="B59" s="44" t="s">
        <v>103</v>
      </c>
      <c r="C59" s="44" t="s">
        <v>60</v>
      </c>
      <c r="D59" s="1"/>
      <c r="E59" s="44" t="s">
        <v>60</v>
      </c>
      <c r="F59" s="44" t="s">
        <v>211</v>
      </c>
      <c r="G59" s="44" t="s">
        <v>103</v>
      </c>
      <c r="H59" s="44" t="s">
        <v>119</v>
      </c>
      <c r="I59" s="44">
        <v>20203</v>
      </c>
    </row>
    <row r="60" spans="1:9">
      <c r="A60" s="44" t="s">
        <v>213</v>
      </c>
      <c r="B60" s="44" t="s">
        <v>103</v>
      </c>
      <c r="C60" s="44" t="s">
        <v>60</v>
      </c>
      <c r="D60" s="1"/>
      <c r="E60" s="44" t="s">
        <v>60</v>
      </c>
      <c r="F60" s="44" t="s">
        <v>213</v>
      </c>
      <c r="G60" s="44" t="s">
        <v>103</v>
      </c>
      <c r="H60" s="44" t="s">
        <v>122</v>
      </c>
      <c r="I60" s="44">
        <v>20206</v>
      </c>
    </row>
    <row r="61" spans="1:9">
      <c r="A61" s="44" t="s">
        <v>120</v>
      </c>
      <c r="B61" s="44" t="s">
        <v>103</v>
      </c>
      <c r="C61" s="44" t="s">
        <v>121</v>
      </c>
      <c r="D61" s="1"/>
      <c r="E61" s="44" t="s">
        <v>121</v>
      </c>
      <c r="F61" s="44" t="s">
        <v>120</v>
      </c>
      <c r="G61" s="44" t="s">
        <v>103</v>
      </c>
      <c r="H61" s="44" t="s">
        <v>123</v>
      </c>
      <c r="I61" s="44">
        <v>40101</v>
      </c>
    </row>
    <row r="62" spans="1:9">
      <c r="A62" s="44" t="s">
        <v>504</v>
      </c>
      <c r="B62" s="44" t="s">
        <v>103</v>
      </c>
      <c r="C62" s="44" t="s">
        <v>121</v>
      </c>
      <c r="D62" s="1"/>
      <c r="E62" s="44" t="s">
        <v>121</v>
      </c>
      <c r="F62" s="44" t="s">
        <v>504</v>
      </c>
      <c r="G62" s="44" t="s">
        <v>103</v>
      </c>
      <c r="H62" s="44" t="s">
        <v>124</v>
      </c>
      <c r="I62" s="44">
        <v>40102</v>
      </c>
    </row>
    <row r="63" spans="1:9">
      <c r="A63" s="44" t="s">
        <v>505</v>
      </c>
      <c r="B63" s="44" t="s">
        <v>103</v>
      </c>
      <c r="C63" s="44" t="s">
        <v>121</v>
      </c>
      <c r="D63" s="1"/>
      <c r="E63" s="44" t="s">
        <v>121</v>
      </c>
      <c r="F63" s="44" t="s">
        <v>505</v>
      </c>
      <c r="G63" s="44" t="s">
        <v>103</v>
      </c>
      <c r="H63" s="44" t="s">
        <v>126</v>
      </c>
      <c r="I63" s="44">
        <v>40103</v>
      </c>
    </row>
    <row r="64" spans="1:9">
      <c r="A64" s="44" t="s">
        <v>125</v>
      </c>
      <c r="B64" s="44" t="s">
        <v>103</v>
      </c>
      <c r="C64" s="44" t="s">
        <v>121</v>
      </c>
      <c r="D64" s="1"/>
      <c r="E64" s="44" t="s">
        <v>121</v>
      </c>
      <c r="F64" s="44" t="s">
        <v>125</v>
      </c>
      <c r="G64" s="44" t="s">
        <v>103</v>
      </c>
      <c r="H64" s="44" t="s">
        <v>128</v>
      </c>
      <c r="I64" s="44">
        <v>40104</v>
      </c>
    </row>
    <row r="65" spans="1:9">
      <c r="A65" s="44" t="s">
        <v>127</v>
      </c>
      <c r="B65" s="44" t="s">
        <v>103</v>
      </c>
      <c r="C65" s="44" t="s">
        <v>121</v>
      </c>
      <c r="D65" s="1"/>
      <c r="E65" s="44" t="s">
        <v>121</v>
      </c>
      <c r="F65" s="44" t="s">
        <v>127</v>
      </c>
      <c r="G65" s="44" t="s">
        <v>103</v>
      </c>
      <c r="H65" s="44" t="s">
        <v>130</v>
      </c>
      <c r="I65" s="44">
        <v>40105</v>
      </c>
    </row>
    <row r="66" spans="1:9">
      <c r="A66" s="44" t="s">
        <v>129</v>
      </c>
      <c r="B66" s="44" t="s">
        <v>103</v>
      </c>
      <c r="C66" s="44" t="s">
        <v>121</v>
      </c>
      <c r="D66" s="1"/>
      <c r="E66" s="44" t="s">
        <v>121</v>
      </c>
      <c r="F66" s="44" t="s">
        <v>129</v>
      </c>
      <c r="G66" s="44" t="s">
        <v>103</v>
      </c>
      <c r="H66" s="44" t="s">
        <v>132</v>
      </c>
      <c r="I66" s="44">
        <v>40106</v>
      </c>
    </row>
    <row r="67" spans="1:9">
      <c r="A67" s="44" t="s">
        <v>506</v>
      </c>
      <c r="B67" s="44" t="s">
        <v>103</v>
      </c>
      <c r="C67" s="44" t="s">
        <v>121</v>
      </c>
      <c r="D67" s="1"/>
      <c r="E67" s="44" t="s">
        <v>121</v>
      </c>
      <c r="F67" s="44" t="s">
        <v>506</v>
      </c>
      <c r="G67" s="44" t="s">
        <v>103</v>
      </c>
      <c r="H67" s="44" t="s">
        <v>134</v>
      </c>
      <c r="I67" s="44">
        <v>40107</v>
      </c>
    </row>
    <row r="68" spans="1:9">
      <c r="A68" s="44" t="s">
        <v>131</v>
      </c>
      <c r="B68" s="44" t="s">
        <v>103</v>
      </c>
      <c r="C68" s="44" t="s">
        <v>121</v>
      </c>
      <c r="D68" s="1"/>
      <c r="E68" s="44" t="s">
        <v>121</v>
      </c>
      <c r="F68" s="44" t="s">
        <v>131</v>
      </c>
      <c r="G68" s="44" t="s">
        <v>103</v>
      </c>
      <c r="H68" s="44" t="s">
        <v>135</v>
      </c>
      <c r="I68" s="44">
        <v>40108</v>
      </c>
    </row>
    <row r="69" spans="1:9">
      <c r="A69" s="44" t="s">
        <v>133</v>
      </c>
      <c r="B69" s="44" t="s">
        <v>103</v>
      </c>
      <c r="C69" s="44" t="s">
        <v>121</v>
      </c>
      <c r="D69" s="1"/>
      <c r="E69" s="44" t="s">
        <v>121</v>
      </c>
      <c r="F69" s="44" t="s">
        <v>133</v>
      </c>
      <c r="G69" s="44" t="s">
        <v>103</v>
      </c>
      <c r="H69" s="44" t="s">
        <v>137</v>
      </c>
      <c r="I69" s="44">
        <v>40109</v>
      </c>
    </row>
    <row r="70" spans="1:9">
      <c r="A70" s="44" t="s">
        <v>507</v>
      </c>
      <c r="B70" s="44" t="s">
        <v>103</v>
      </c>
      <c r="C70" s="44" t="s">
        <v>121</v>
      </c>
      <c r="D70" s="1"/>
      <c r="E70" s="44" t="s">
        <v>121</v>
      </c>
      <c r="F70" s="44" t="s">
        <v>507</v>
      </c>
      <c r="G70" s="44" t="s">
        <v>103</v>
      </c>
      <c r="H70" s="44" t="s">
        <v>139</v>
      </c>
      <c r="I70" s="44">
        <v>40110</v>
      </c>
    </row>
    <row r="71" spans="1:9">
      <c r="A71" s="44" t="s">
        <v>508</v>
      </c>
      <c r="B71" s="44" t="s">
        <v>103</v>
      </c>
      <c r="C71" s="44" t="s">
        <v>121</v>
      </c>
      <c r="D71" s="1"/>
      <c r="E71" s="44" t="s">
        <v>121</v>
      </c>
      <c r="F71" s="44" t="s">
        <v>508</v>
      </c>
      <c r="G71" s="44" t="s">
        <v>103</v>
      </c>
      <c r="H71" s="44" t="s">
        <v>141</v>
      </c>
      <c r="I71" s="44">
        <v>40111</v>
      </c>
    </row>
    <row r="72" spans="1:9">
      <c r="A72" s="44" t="s">
        <v>136</v>
      </c>
      <c r="B72" s="44" t="s">
        <v>103</v>
      </c>
      <c r="C72" s="44" t="s">
        <v>121</v>
      </c>
      <c r="D72" s="1"/>
      <c r="E72" s="44" t="s">
        <v>121</v>
      </c>
      <c r="F72" s="44" t="s">
        <v>136</v>
      </c>
      <c r="G72" s="44" t="s">
        <v>103</v>
      </c>
      <c r="H72" s="44" t="s">
        <v>142</v>
      </c>
      <c r="I72" s="44">
        <v>40112</v>
      </c>
    </row>
    <row r="73" spans="1:9">
      <c r="A73" s="44" t="s">
        <v>138</v>
      </c>
      <c r="B73" s="44" t="s">
        <v>103</v>
      </c>
      <c r="C73" s="44" t="s">
        <v>121</v>
      </c>
      <c r="D73" s="1"/>
      <c r="E73" s="44" t="s">
        <v>121</v>
      </c>
      <c r="F73" s="44" t="s">
        <v>138</v>
      </c>
      <c r="G73" s="44" t="s">
        <v>103</v>
      </c>
      <c r="H73" s="44" t="s">
        <v>144</v>
      </c>
      <c r="I73" s="44">
        <v>40201</v>
      </c>
    </row>
    <row r="74" spans="1:9">
      <c r="A74" s="44" t="s">
        <v>509</v>
      </c>
      <c r="B74" s="44" t="s">
        <v>103</v>
      </c>
      <c r="C74" s="44" t="s">
        <v>121</v>
      </c>
      <c r="D74" s="1"/>
      <c r="E74" s="44" t="s">
        <v>121</v>
      </c>
      <c r="F74" s="44" t="s">
        <v>509</v>
      </c>
      <c r="G74" s="44" t="s">
        <v>103</v>
      </c>
      <c r="H74" s="44" t="s">
        <v>146</v>
      </c>
      <c r="I74" s="44">
        <v>40202</v>
      </c>
    </row>
    <row r="75" spans="1:9">
      <c r="A75" s="44" t="s">
        <v>140</v>
      </c>
      <c r="B75" s="44" t="s">
        <v>103</v>
      </c>
      <c r="C75" s="44" t="s">
        <v>121</v>
      </c>
      <c r="D75" s="1"/>
      <c r="E75" s="44" t="s">
        <v>121</v>
      </c>
      <c r="F75" s="44" t="s">
        <v>140</v>
      </c>
      <c r="G75" s="44" t="s">
        <v>103</v>
      </c>
      <c r="H75" s="44" t="s">
        <v>148</v>
      </c>
      <c r="I75" s="44">
        <v>40203</v>
      </c>
    </row>
    <row r="76" spans="1:9">
      <c r="A76" s="44" t="s">
        <v>457</v>
      </c>
      <c r="B76" s="44" t="s">
        <v>103</v>
      </c>
      <c r="C76" s="44" t="s">
        <v>121</v>
      </c>
      <c r="D76" s="1"/>
      <c r="E76" s="44" t="s">
        <v>121</v>
      </c>
      <c r="F76" s="44" t="s">
        <v>457</v>
      </c>
      <c r="G76" s="44" t="s">
        <v>103</v>
      </c>
      <c r="H76" s="44" t="s">
        <v>150</v>
      </c>
      <c r="I76" s="44">
        <v>40301</v>
      </c>
    </row>
    <row r="77" spans="1:9">
      <c r="A77" s="44" t="s">
        <v>458</v>
      </c>
      <c r="B77" s="44" t="s">
        <v>103</v>
      </c>
      <c r="C77" s="44" t="s">
        <v>121</v>
      </c>
      <c r="D77" s="1"/>
      <c r="E77" s="44" t="s">
        <v>121</v>
      </c>
      <c r="F77" s="44" t="s">
        <v>458</v>
      </c>
      <c r="G77" s="44" t="s">
        <v>103</v>
      </c>
      <c r="H77" s="44" t="s">
        <v>152</v>
      </c>
      <c r="I77" s="44">
        <v>40302</v>
      </c>
    </row>
    <row r="78" spans="1:9">
      <c r="A78" s="44" t="s">
        <v>459</v>
      </c>
      <c r="B78" s="44" t="s">
        <v>103</v>
      </c>
      <c r="C78" s="44" t="s">
        <v>121</v>
      </c>
      <c r="D78" s="1"/>
      <c r="E78" s="44" t="s">
        <v>121</v>
      </c>
      <c r="F78" s="44" t="s">
        <v>459</v>
      </c>
      <c r="G78" s="44" t="s">
        <v>103</v>
      </c>
      <c r="H78" s="44" t="s">
        <v>154</v>
      </c>
      <c r="I78" s="44">
        <v>40303</v>
      </c>
    </row>
    <row r="79" spans="1:9">
      <c r="A79" s="44" t="s">
        <v>143</v>
      </c>
      <c r="B79" s="44" t="s">
        <v>103</v>
      </c>
      <c r="C79" s="44" t="s">
        <v>121</v>
      </c>
      <c r="D79" s="1"/>
      <c r="E79" s="44" t="s">
        <v>121</v>
      </c>
      <c r="F79" s="44" t="s">
        <v>143</v>
      </c>
      <c r="G79" s="44" t="s">
        <v>103</v>
      </c>
      <c r="H79" s="44" t="s">
        <v>156</v>
      </c>
      <c r="I79" s="44">
        <v>40401</v>
      </c>
    </row>
    <row r="80" spans="1:9">
      <c r="A80" s="44" t="s">
        <v>145</v>
      </c>
      <c r="B80" s="44" t="s">
        <v>103</v>
      </c>
      <c r="C80" s="44" t="s">
        <v>121</v>
      </c>
      <c r="D80" s="1"/>
      <c r="E80" s="44" t="s">
        <v>121</v>
      </c>
      <c r="F80" s="44" t="s">
        <v>145</v>
      </c>
      <c r="G80" s="44" t="s">
        <v>103</v>
      </c>
      <c r="H80" s="44" t="s">
        <v>158</v>
      </c>
      <c r="I80" s="44">
        <v>40402</v>
      </c>
    </row>
    <row r="81" spans="1:9">
      <c r="A81" s="44" t="s">
        <v>147</v>
      </c>
      <c r="B81" s="44" t="s">
        <v>103</v>
      </c>
      <c r="C81" s="44" t="s">
        <v>121</v>
      </c>
      <c r="D81" s="1"/>
      <c r="E81" s="44" t="s">
        <v>121</v>
      </c>
      <c r="F81" s="44" t="s">
        <v>147</v>
      </c>
      <c r="G81" s="44" t="s">
        <v>103</v>
      </c>
      <c r="H81" s="44" t="s">
        <v>160</v>
      </c>
      <c r="I81" s="44">
        <v>40403</v>
      </c>
    </row>
    <row r="82" spans="1:9">
      <c r="A82" s="44" t="s">
        <v>189</v>
      </c>
      <c r="B82" s="44" t="s">
        <v>103</v>
      </c>
      <c r="C82" s="44" t="s">
        <v>121</v>
      </c>
      <c r="D82" s="1"/>
      <c r="E82" s="44" t="s">
        <v>121</v>
      </c>
      <c r="F82" s="44" t="s">
        <v>189</v>
      </c>
      <c r="G82" s="44" t="s">
        <v>103</v>
      </c>
      <c r="H82" s="44" t="s">
        <v>162</v>
      </c>
      <c r="I82" s="44">
        <v>40404</v>
      </c>
    </row>
    <row r="83" spans="1:9">
      <c r="A83" s="44" t="s">
        <v>191</v>
      </c>
      <c r="B83" s="44" t="s">
        <v>103</v>
      </c>
      <c r="C83" s="44" t="s">
        <v>121</v>
      </c>
      <c r="D83" s="1"/>
      <c r="E83" s="44" t="s">
        <v>121</v>
      </c>
      <c r="F83" s="44" t="s">
        <v>191</v>
      </c>
      <c r="G83" s="44" t="s">
        <v>103</v>
      </c>
      <c r="H83" s="44" t="s">
        <v>164</v>
      </c>
      <c r="I83" s="44">
        <v>40405</v>
      </c>
    </row>
    <row r="84" spans="1:9">
      <c r="A84" s="44" t="s">
        <v>149</v>
      </c>
      <c r="B84" s="44" t="s">
        <v>103</v>
      </c>
      <c r="C84" s="44" t="s">
        <v>121</v>
      </c>
      <c r="D84" s="1"/>
      <c r="E84" s="44" t="s">
        <v>121</v>
      </c>
      <c r="F84" s="44" t="s">
        <v>149</v>
      </c>
      <c r="G84" s="44" t="s">
        <v>103</v>
      </c>
      <c r="H84" s="44" t="s">
        <v>166</v>
      </c>
      <c r="I84" s="44">
        <v>40406</v>
      </c>
    </row>
    <row r="85" spans="1:9">
      <c r="A85" s="44" t="s">
        <v>151</v>
      </c>
      <c r="B85" s="44" t="s">
        <v>103</v>
      </c>
      <c r="C85" s="44" t="s">
        <v>121</v>
      </c>
      <c r="D85" s="1"/>
      <c r="E85" s="44" t="s">
        <v>121</v>
      </c>
      <c r="F85" s="44" t="s">
        <v>151</v>
      </c>
      <c r="G85" s="44" t="s">
        <v>103</v>
      </c>
      <c r="H85" s="44" t="s">
        <v>168</v>
      </c>
      <c r="I85" s="44">
        <v>40407</v>
      </c>
    </row>
    <row r="86" spans="1:9">
      <c r="A86" s="44" t="s">
        <v>153</v>
      </c>
      <c r="B86" s="44" t="s">
        <v>103</v>
      </c>
      <c r="C86" s="44" t="s">
        <v>121</v>
      </c>
      <c r="D86" s="1"/>
      <c r="E86" s="44" t="s">
        <v>121</v>
      </c>
      <c r="F86" s="44" t="s">
        <v>153</v>
      </c>
      <c r="G86" s="44" t="s">
        <v>103</v>
      </c>
      <c r="H86" s="44" t="s">
        <v>170</v>
      </c>
      <c r="I86" s="44">
        <v>40408</v>
      </c>
    </row>
    <row r="87" spans="1:9">
      <c r="A87" s="44" t="s">
        <v>155</v>
      </c>
      <c r="B87" s="44" t="s">
        <v>103</v>
      </c>
      <c r="C87" s="44" t="s">
        <v>121</v>
      </c>
      <c r="D87" s="1"/>
      <c r="E87" s="44" t="s">
        <v>121</v>
      </c>
      <c r="F87" s="44" t="s">
        <v>155</v>
      </c>
      <c r="G87" s="44" t="s">
        <v>103</v>
      </c>
      <c r="H87" s="44" t="s">
        <v>172</v>
      </c>
      <c r="I87" s="44">
        <v>40409</v>
      </c>
    </row>
    <row r="88" spans="1:9">
      <c r="A88" s="44" t="s">
        <v>193</v>
      </c>
      <c r="B88" s="44" t="s">
        <v>103</v>
      </c>
      <c r="C88" s="44" t="s">
        <v>121</v>
      </c>
      <c r="D88" s="1"/>
      <c r="E88" s="44" t="s">
        <v>121</v>
      </c>
      <c r="F88" s="44" t="s">
        <v>193</v>
      </c>
      <c r="G88" s="44" t="s">
        <v>103</v>
      </c>
      <c r="H88" s="44" t="s">
        <v>174</v>
      </c>
      <c r="I88" s="44">
        <v>40410</v>
      </c>
    </row>
    <row r="89" spans="1:9">
      <c r="A89" s="44" t="s">
        <v>195</v>
      </c>
      <c r="B89" s="44" t="s">
        <v>103</v>
      </c>
      <c r="C89" s="44" t="s">
        <v>121</v>
      </c>
      <c r="D89" s="1"/>
      <c r="E89" s="44" t="s">
        <v>121</v>
      </c>
      <c r="F89" s="44" t="s">
        <v>195</v>
      </c>
      <c r="G89" s="44" t="s">
        <v>103</v>
      </c>
      <c r="H89" s="44" t="s">
        <v>176</v>
      </c>
      <c r="I89" s="44">
        <v>40411</v>
      </c>
    </row>
    <row r="90" spans="1:9">
      <c r="A90" s="44" t="s">
        <v>157</v>
      </c>
      <c r="B90" s="44" t="s">
        <v>103</v>
      </c>
      <c r="C90" s="44" t="s">
        <v>121</v>
      </c>
      <c r="D90" s="1"/>
      <c r="E90" s="44" t="s">
        <v>121</v>
      </c>
      <c r="F90" s="44" t="s">
        <v>157</v>
      </c>
      <c r="G90" s="44" t="s">
        <v>103</v>
      </c>
      <c r="H90" s="44" t="s">
        <v>178</v>
      </c>
      <c r="I90" s="44">
        <v>40412</v>
      </c>
    </row>
    <row r="91" spans="1:9">
      <c r="A91" s="44" t="s">
        <v>159</v>
      </c>
      <c r="B91" s="44" t="s">
        <v>103</v>
      </c>
      <c r="C91" s="44" t="s">
        <v>121</v>
      </c>
      <c r="D91" s="1"/>
      <c r="E91" s="44" t="s">
        <v>121</v>
      </c>
      <c r="F91" s="44" t="s">
        <v>159</v>
      </c>
      <c r="G91" s="44" t="s">
        <v>103</v>
      </c>
      <c r="H91" s="44" t="s">
        <v>180</v>
      </c>
      <c r="I91" s="44">
        <v>40413</v>
      </c>
    </row>
    <row r="92" spans="1:9">
      <c r="A92" s="44" t="s">
        <v>161</v>
      </c>
      <c r="B92" s="44" t="s">
        <v>103</v>
      </c>
      <c r="C92" s="44" t="s">
        <v>121</v>
      </c>
      <c r="D92" s="1"/>
      <c r="E92" s="44" t="s">
        <v>121</v>
      </c>
      <c r="F92" s="44" t="s">
        <v>161</v>
      </c>
      <c r="G92" s="44" t="s">
        <v>103</v>
      </c>
      <c r="H92" s="44" t="s">
        <v>182</v>
      </c>
      <c r="I92" s="44">
        <v>40414</v>
      </c>
    </row>
    <row r="93" spans="1:9">
      <c r="A93" s="44" t="s">
        <v>163</v>
      </c>
      <c r="B93" s="44" t="s">
        <v>103</v>
      </c>
      <c r="C93" s="44" t="s">
        <v>121</v>
      </c>
      <c r="D93" s="1"/>
      <c r="E93" s="44" t="s">
        <v>121</v>
      </c>
      <c r="F93" s="44" t="s">
        <v>163</v>
      </c>
      <c r="G93" s="44" t="s">
        <v>103</v>
      </c>
      <c r="H93" s="44" t="s">
        <v>184</v>
      </c>
      <c r="I93" s="44">
        <v>40415</v>
      </c>
    </row>
    <row r="94" spans="1:9">
      <c r="A94" s="44" t="s">
        <v>165</v>
      </c>
      <c r="B94" s="44" t="s">
        <v>103</v>
      </c>
      <c r="C94" s="44" t="s">
        <v>121</v>
      </c>
      <c r="D94" s="1"/>
      <c r="E94" s="44" t="s">
        <v>121</v>
      </c>
      <c r="F94" s="44" t="s">
        <v>165</v>
      </c>
      <c r="G94" s="44" t="s">
        <v>103</v>
      </c>
      <c r="H94" s="44" t="s">
        <v>186</v>
      </c>
      <c r="I94" s="44">
        <v>40416</v>
      </c>
    </row>
    <row r="95" spans="1:9">
      <c r="A95" s="44" t="s">
        <v>167</v>
      </c>
      <c r="B95" s="44" t="s">
        <v>103</v>
      </c>
      <c r="C95" s="44" t="s">
        <v>121</v>
      </c>
      <c r="D95" s="1"/>
      <c r="E95" s="44" t="s">
        <v>121</v>
      </c>
      <c r="F95" s="44" t="s">
        <v>167</v>
      </c>
      <c r="G95" s="44" t="s">
        <v>103</v>
      </c>
      <c r="H95" s="44" t="s">
        <v>188</v>
      </c>
      <c r="I95" s="44">
        <v>40417</v>
      </c>
    </row>
    <row r="96" spans="1:9">
      <c r="A96" s="44" t="s">
        <v>197</v>
      </c>
      <c r="B96" s="44" t="s">
        <v>103</v>
      </c>
      <c r="C96" s="44" t="s">
        <v>121</v>
      </c>
      <c r="D96" s="1"/>
      <c r="E96" s="44" t="s">
        <v>121</v>
      </c>
      <c r="F96" s="44" t="s">
        <v>197</v>
      </c>
      <c r="G96" s="44" t="s">
        <v>103</v>
      </c>
      <c r="H96" s="44" t="s">
        <v>190</v>
      </c>
      <c r="I96" s="44">
        <v>40418</v>
      </c>
    </row>
    <row r="97" spans="1:9">
      <c r="A97" s="44" t="s">
        <v>169</v>
      </c>
      <c r="B97" s="44" t="s">
        <v>103</v>
      </c>
      <c r="C97" s="44" t="s">
        <v>121</v>
      </c>
      <c r="D97" s="1"/>
      <c r="E97" s="44" t="s">
        <v>121</v>
      </c>
      <c r="F97" s="44" t="s">
        <v>169</v>
      </c>
      <c r="G97" s="44" t="s">
        <v>103</v>
      </c>
      <c r="H97" s="44" t="s">
        <v>192</v>
      </c>
      <c r="I97" s="44">
        <v>40419</v>
      </c>
    </row>
    <row r="98" spans="1:9">
      <c r="A98" s="44" t="s">
        <v>199</v>
      </c>
      <c r="B98" s="44" t="s">
        <v>103</v>
      </c>
      <c r="C98" s="44" t="s">
        <v>121</v>
      </c>
      <c r="D98" s="1"/>
      <c r="E98" s="44" t="s">
        <v>121</v>
      </c>
      <c r="F98" s="44" t="s">
        <v>199</v>
      </c>
      <c r="G98" s="44" t="s">
        <v>103</v>
      </c>
      <c r="H98" s="44" t="s">
        <v>194</v>
      </c>
      <c r="I98" s="44">
        <v>40420</v>
      </c>
    </row>
    <row r="99" spans="1:9">
      <c r="A99" s="44" t="s">
        <v>171</v>
      </c>
      <c r="B99" s="44" t="s">
        <v>103</v>
      </c>
      <c r="C99" s="44" t="s">
        <v>121</v>
      </c>
      <c r="D99" s="1"/>
      <c r="E99" s="44" t="s">
        <v>121</v>
      </c>
      <c r="F99" s="44" t="s">
        <v>171</v>
      </c>
      <c r="G99" s="44" t="s">
        <v>103</v>
      </c>
      <c r="H99" s="44" t="s">
        <v>196</v>
      </c>
      <c r="I99" s="44">
        <v>40421</v>
      </c>
    </row>
    <row r="100" spans="1:9">
      <c r="A100" s="44" t="s">
        <v>201</v>
      </c>
      <c r="B100" s="44" t="s">
        <v>103</v>
      </c>
      <c r="C100" s="44" t="s">
        <v>121</v>
      </c>
      <c r="D100" s="1"/>
      <c r="E100" s="44" t="s">
        <v>121</v>
      </c>
      <c r="F100" s="44" t="s">
        <v>201</v>
      </c>
      <c r="G100" s="44" t="s">
        <v>103</v>
      </c>
      <c r="H100" s="44" t="s">
        <v>198</v>
      </c>
      <c r="I100" s="44">
        <v>40422</v>
      </c>
    </row>
    <row r="101" spans="1:9">
      <c r="A101" s="44" t="s">
        <v>173</v>
      </c>
      <c r="B101" s="44" t="s">
        <v>103</v>
      </c>
      <c r="C101" s="44" t="s">
        <v>121</v>
      </c>
      <c r="D101" s="1"/>
      <c r="E101" s="44" t="s">
        <v>121</v>
      </c>
      <c r="F101" s="44" t="s">
        <v>173</v>
      </c>
      <c r="G101" s="44" t="s">
        <v>103</v>
      </c>
      <c r="H101" s="44" t="s">
        <v>200</v>
      </c>
      <c r="I101" s="44">
        <v>40423</v>
      </c>
    </row>
    <row r="102" spans="1:9">
      <c r="A102" s="44" t="s">
        <v>175</v>
      </c>
      <c r="B102" s="44" t="s">
        <v>103</v>
      </c>
      <c r="C102" s="44" t="s">
        <v>121</v>
      </c>
      <c r="D102" s="1"/>
      <c r="E102" s="44" t="s">
        <v>121</v>
      </c>
      <c r="F102" s="44" t="s">
        <v>175</v>
      </c>
      <c r="G102" s="44" t="s">
        <v>103</v>
      </c>
      <c r="H102" s="44" t="s">
        <v>202</v>
      </c>
      <c r="I102" s="44">
        <v>40424</v>
      </c>
    </row>
    <row r="103" spans="1:9">
      <c r="A103" s="44" t="s">
        <v>177</v>
      </c>
      <c r="B103" s="44" t="s">
        <v>103</v>
      </c>
      <c r="C103" s="44" t="s">
        <v>121</v>
      </c>
      <c r="D103" s="1"/>
      <c r="E103" s="44" t="s">
        <v>121</v>
      </c>
      <c r="F103" s="44" t="s">
        <v>177</v>
      </c>
      <c r="G103" s="44" t="s">
        <v>103</v>
      </c>
      <c r="H103" s="44" t="s">
        <v>204</v>
      </c>
      <c r="I103" s="44">
        <v>40425</v>
      </c>
    </row>
    <row r="104" spans="1:9">
      <c r="A104" s="44" t="s">
        <v>179</v>
      </c>
      <c r="B104" s="44" t="s">
        <v>103</v>
      </c>
      <c r="C104" s="44" t="s">
        <v>121</v>
      </c>
      <c r="D104" s="1"/>
      <c r="E104" s="44" t="s">
        <v>121</v>
      </c>
      <c r="F104" s="44" t="s">
        <v>179</v>
      </c>
      <c r="G104" s="44" t="s">
        <v>103</v>
      </c>
      <c r="H104" s="44" t="s">
        <v>206</v>
      </c>
      <c r="I104" s="44">
        <v>40426</v>
      </c>
    </row>
    <row r="105" spans="1:9">
      <c r="A105" s="44" t="s">
        <v>203</v>
      </c>
      <c r="B105" s="44" t="s">
        <v>103</v>
      </c>
      <c r="C105" s="44" t="s">
        <v>121</v>
      </c>
      <c r="D105" s="1"/>
      <c r="E105" s="44" t="s">
        <v>121</v>
      </c>
      <c r="F105" s="44" t="s">
        <v>203</v>
      </c>
      <c r="G105" s="44" t="s">
        <v>103</v>
      </c>
      <c r="H105" s="44" t="s">
        <v>208</v>
      </c>
      <c r="I105" s="44">
        <v>40427</v>
      </c>
    </row>
    <row r="106" spans="1:9">
      <c r="A106" s="44" t="s">
        <v>181</v>
      </c>
      <c r="B106" s="44" t="s">
        <v>103</v>
      </c>
      <c r="C106" s="44" t="s">
        <v>121</v>
      </c>
      <c r="D106" s="1"/>
      <c r="E106" s="44" t="s">
        <v>121</v>
      </c>
      <c r="F106" s="44" t="s">
        <v>181</v>
      </c>
      <c r="G106" s="44" t="s">
        <v>103</v>
      </c>
      <c r="H106" s="44" t="s">
        <v>210</v>
      </c>
      <c r="I106" s="44">
        <v>40428</v>
      </c>
    </row>
    <row r="107" spans="1:9">
      <c r="A107" s="44" t="s">
        <v>183</v>
      </c>
      <c r="B107" s="44" t="s">
        <v>103</v>
      </c>
      <c r="C107" s="44" t="s">
        <v>121</v>
      </c>
      <c r="D107" s="1"/>
      <c r="E107" s="44" t="s">
        <v>121</v>
      </c>
      <c r="F107" s="44" t="s">
        <v>183</v>
      </c>
      <c r="G107" s="44" t="s">
        <v>103</v>
      </c>
      <c r="H107" s="44" t="s">
        <v>212</v>
      </c>
      <c r="I107" s="44">
        <v>40429</v>
      </c>
    </row>
    <row r="108" spans="1:9">
      <c r="A108" s="44" t="s">
        <v>185</v>
      </c>
      <c r="B108" s="44" t="s">
        <v>103</v>
      </c>
      <c r="C108" s="44" t="s">
        <v>121</v>
      </c>
      <c r="D108" s="1"/>
      <c r="E108" s="44" t="s">
        <v>121</v>
      </c>
      <c r="F108" s="44" t="s">
        <v>185</v>
      </c>
      <c r="G108" s="44" t="s">
        <v>103</v>
      </c>
      <c r="H108" s="44" t="s">
        <v>214</v>
      </c>
      <c r="I108" s="44">
        <v>40430</v>
      </c>
    </row>
    <row r="109" spans="1:9">
      <c r="A109" s="44" t="s">
        <v>205</v>
      </c>
      <c r="B109" s="44" t="s">
        <v>103</v>
      </c>
      <c r="C109" s="44" t="s">
        <v>121</v>
      </c>
      <c r="D109" s="1"/>
      <c r="E109" s="44" t="s">
        <v>121</v>
      </c>
      <c r="F109" s="44" t="s">
        <v>205</v>
      </c>
      <c r="G109" s="44" t="s">
        <v>103</v>
      </c>
      <c r="H109" s="44" t="s">
        <v>216</v>
      </c>
      <c r="I109" s="44">
        <v>40431</v>
      </c>
    </row>
    <row r="110" spans="1:9">
      <c r="A110" s="44" t="s">
        <v>187</v>
      </c>
      <c r="B110" s="44" t="s">
        <v>103</v>
      </c>
      <c r="C110" s="44" t="s">
        <v>121</v>
      </c>
      <c r="D110" s="1"/>
      <c r="E110" s="44" t="s">
        <v>121</v>
      </c>
      <c r="F110" s="44" t="s">
        <v>187</v>
      </c>
      <c r="G110" s="44" t="s">
        <v>103</v>
      </c>
      <c r="H110" s="44" t="s">
        <v>220</v>
      </c>
      <c r="I110" s="44">
        <v>40432</v>
      </c>
    </row>
    <row r="111" spans="1:9">
      <c r="A111" s="44" t="s">
        <v>207</v>
      </c>
      <c r="B111" s="44" t="s">
        <v>103</v>
      </c>
      <c r="C111" s="44" t="s">
        <v>121</v>
      </c>
      <c r="D111" s="1"/>
      <c r="E111" s="44" t="s">
        <v>121</v>
      </c>
      <c r="F111" s="44" t="s">
        <v>207</v>
      </c>
      <c r="G111" s="44" t="s">
        <v>103</v>
      </c>
      <c r="H111" s="44" t="s">
        <v>222</v>
      </c>
      <c r="I111" s="44">
        <v>40433</v>
      </c>
    </row>
    <row r="112" spans="1:9">
      <c r="A112" s="44" t="s">
        <v>209</v>
      </c>
      <c r="B112" s="44" t="s">
        <v>103</v>
      </c>
      <c r="C112" s="44" t="s">
        <v>121</v>
      </c>
      <c r="D112" s="1"/>
      <c r="E112" s="44" t="s">
        <v>121</v>
      </c>
      <c r="F112" s="44" t="s">
        <v>209</v>
      </c>
      <c r="G112" s="44" t="s">
        <v>103</v>
      </c>
      <c r="H112" s="44" t="s">
        <v>224</v>
      </c>
      <c r="I112" s="44">
        <v>40434</v>
      </c>
    </row>
    <row r="113" spans="1:9">
      <c r="A113" s="44" t="s">
        <v>457</v>
      </c>
      <c r="B113" s="44" t="s">
        <v>103</v>
      </c>
      <c r="C113" s="44" t="s">
        <v>215</v>
      </c>
      <c r="D113" s="1"/>
      <c r="E113" s="44" t="s">
        <v>215</v>
      </c>
      <c r="F113" s="3" t="s">
        <v>457</v>
      </c>
      <c r="G113" s="44" t="s">
        <v>103</v>
      </c>
      <c r="H113" s="44" t="s">
        <v>226</v>
      </c>
      <c r="I113" s="44">
        <v>50301</v>
      </c>
    </row>
    <row r="114" spans="1:9">
      <c r="A114" s="44" t="s">
        <v>460</v>
      </c>
      <c r="B114" s="44" t="s">
        <v>103</v>
      </c>
      <c r="C114" s="44" t="s">
        <v>215</v>
      </c>
      <c r="D114" s="1"/>
      <c r="E114" s="44" t="s">
        <v>215</v>
      </c>
      <c r="F114" s="44" t="s">
        <v>460</v>
      </c>
      <c r="G114" s="44" t="s">
        <v>103</v>
      </c>
      <c r="H114" s="44" t="s">
        <v>228</v>
      </c>
      <c r="I114" s="44">
        <v>50302</v>
      </c>
    </row>
    <row r="115" spans="1:9">
      <c r="A115" s="44" t="s">
        <v>461</v>
      </c>
      <c r="B115" s="44" t="s">
        <v>103</v>
      </c>
      <c r="C115" s="44" t="s">
        <v>215</v>
      </c>
      <c r="D115" s="1"/>
      <c r="E115" s="44" t="s">
        <v>215</v>
      </c>
      <c r="F115" s="44" t="s">
        <v>461</v>
      </c>
      <c r="G115" s="44" t="s">
        <v>103</v>
      </c>
      <c r="H115" s="44" t="s">
        <v>230</v>
      </c>
      <c r="I115" s="44">
        <v>50303</v>
      </c>
    </row>
    <row r="116" spans="1:9">
      <c r="A116" s="44" t="s">
        <v>217</v>
      </c>
      <c r="B116" s="44" t="s">
        <v>218</v>
      </c>
      <c r="C116" s="44" t="s">
        <v>219</v>
      </c>
      <c r="D116" s="1"/>
      <c r="E116" s="44" t="s">
        <v>219</v>
      </c>
      <c r="F116" s="44" t="s">
        <v>217</v>
      </c>
      <c r="G116" s="44" t="s">
        <v>218</v>
      </c>
      <c r="H116" s="44" t="s">
        <v>232</v>
      </c>
      <c r="I116" s="44">
        <v>10801</v>
      </c>
    </row>
    <row r="117" spans="1:9">
      <c r="A117" s="44" t="s">
        <v>221</v>
      </c>
      <c r="B117" s="44" t="s">
        <v>218</v>
      </c>
      <c r="C117" s="44" t="s">
        <v>219</v>
      </c>
      <c r="D117" s="1"/>
      <c r="E117" s="44" t="s">
        <v>219</v>
      </c>
      <c r="F117" s="44" t="s">
        <v>221</v>
      </c>
      <c r="G117" s="44" t="s">
        <v>218</v>
      </c>
      <c r="H117" s="44" t="s">
        <v>236</v>
      </c>
      <c r="I117" s="44">
        <v>10802</v>
      </c>
    </row>
    <row r="118" spans="1:9">
      <c r="A118" s="44" t="s">
        <v>223</v>
      </c>
      <c r="B118" s="44" t="s">
        <v>218</v>
      </c>
      <c r="C118" s="44" t="s">
        <v>219</v>
      </c>
      <c r="D118" s="1"/>
      <c r="E118" s="44" t="s">
        <v>219</v>
      </c>
      <c r="F118" s="44" t="s">
        <v>223</v>
      </c>
      <c r="G118" s="44" t="s">
        <v>218</v>
      </c>
      <c r="H118" s="44" t="s">
        <v>238</v>
      </c>
      <c r="I118" s="44">
        <v>10803</v>
      </c>
    </row>
    <row r="119" spans="1:9">
      <c r="A119" s="44" t="s">
        <v>225</v>
      </c>
      <c r="B119" s="44" t="s">
        <v>218</v>
      </c>
      <c r="C119" s="44" t="s">
        <v>219</v>
      </c>
      <c r="D119" s="1"/>
      <c r="E119" s="44" t="s">
        <v>219</v>
      </c>
      <c r="F119" s="44" t="s">
        <v>225</v>
      </c>
      <c r="G119" s="44" t="s">
        <v>218</v>
      </c>
      <c r="H119" s="44" t="s">
        <v>240</v>
      </c>
      <c r="I119" s="44">
        <v>10804</v>
      </c>
    </row>
    <row r="120" spans="1:9">
      <c r="A120" s="44" t="s">
        <v>227</v>
      </c>
      <c r="B120" s="44" t="s">
        <v>218</v>
      </c>
      <c r="C120" s="44" t="s">
        <v>219</v>
      </c>
      <c r="D120" s="1"/>
      <c r="E120" s="44" t="s">
        <v>219</v>
      </c>
      <c r="F120" s="44" t="s">
        <v>227</v>
      </c>
      <c r="G120" s="44" t="s">
        <v>218</v>
      </c>
      <c r="H120" s="44" t="s">
        <v>242</v>
      </c>
      <c r="I120" s="44">
        <v>10805</v>
      </c>
    </row>
    <row r="121" spans="1:9">
      <c r="A121" s="44" t="s">
        <v>229</v>
      </c>
      <c r="B121" s="44" t="s">
        <v>218</v>
      </c>
      <c r="C121" s="44" t="s">
        <v>219</v>
      </c>
      <c r="D121" s="1"/>
      <c r="E121" s="44" t="s">
        <v>219</v>
      </c>
      <c r="F121" s="44" t="s">
        <v>229</v>
      </c>
      <c r="G121" s="44" t="s">
        <v>218</v>
      </c>
      <c r="H121" s="44" t="s">
        <v>244</v>
      </c>
      <c r="I121" s="44">
        <v>10806</v>
      </c>
    </row>
    <row r="122" spans="1:9">
      <c r="A122" s="44" t="s">
        <v>231</v>
      </c>
      <c r="B122" s="44" t="s">
        <v>218</v>
      </c>
      <c r="C122" s="44" t="s">
        <v>219</v>
      </c>
      <c r="D122" s="1"/>
      <c r="E122" s="44" t="s">
        <v>219</v>
      </c>
      <c r="F122" s="44" t="s">
        <v>231</v>
      </c>
      <c r="G122" s="44" t="s">
        <v>218</v>
      </c>
      <c r="H122" s="44" t="s">
        <v>246</v>
      </c>
      <c r="I122" s="44">
        <v>10807</v>
      </c>
    </row>
    <row r="123" spans="1:9">
      <c r="A123" s="44" t="s">
        <v>462</v>
      </c>
      <c r="B123" s="44" t="s">
        <v>218</v>
      </c>
      <c r="C123" s="44" t="s">
        <v>219</v>
      </c>
      <c r="D123" s="1"/>
      <c r="E123" s="44" t="s">
        <v>219</v>
      </c>
      <c r="F123" s="44" t="s">
        <v>462</v>
      </c>
      <c r="G123" s="44" t="s">
        <v>218</v>
      </c>
      <c r="H123" s="44" t="s">
        <v>248</v>
      </c>
      <c r="I123" s="44">
        <v>10808</v>
      </c>
    </row>
    <row r="124" spans="1:9">
      <c r="A124" s="44" t="s">
        <v>233</v>
      </c>
      <c r="B124" s="44" t="s">
        <v>234</v>
      </c>
      <c r="C124" s="44" t="s">
        <v>235</v>
      </c>
      <c r="D124" s="1"/>
      <c r="E124" s="44" t="s">
        <v>235</v>
      </c>
      <c r="F124" s="44" t="s">
        <v>233</v>
      </c>
      <c r="G124" s="44" t="s">
        <v>234</v>
      </c>
      <c r="H124" s="44" t="s">
        <v>251</v>
      </c>
      <c r="I124" s="44">
        <v>10901</v>
      </c>
    </row>
    <row r="125" spans="1:9">
      <c r="A125" s="44" t="s">
        <v>237</v>
      </c>
      <c r="B125" s="44" t="s">
        <v>234</v>
      </c>
      <c r="C125" s="44" t="s">
        <v>235</v>
      </c>
      <c r="D125" s="1"/>
      <c r="E125" s="44" t="s">
        <v>235</v>
      </c>
      <c r="F125" s="44" t="s">
        <v>237</v>
      </c>
      <c r="G125" s="44" t="s">
        <v>234</v>
      </c>
      <c r="H125" s="44" t="s">
        <v>253</v>
      </c>
      <c r="I125" s="44">
        <v>10902</v>
      </c>
    </row>
    <row r="126" spans="1:9">
      <c r="A126" s="44" t="s">
        <v>239</v>
      </c>
      <c r="B126" s="44" t="s">
        <v>234</v>
      </c>
      <c r="C126" s="44" t="s">
        <v>235</v>
      </c>
      <c r="D126" s="1"/>
      <c r="E126" s="44" t="s">
        <v>235</v>
      </c>
      <c r="F126" s="44" t="s">
        <v>239</v>
      </c>
      <c r="G126" s="44" t="s">
        <v>234</v>
      </c>
      <c r="H126" s="44" t="s">
        <v>255</v>
      </c>
      <c r="I126" s="44">
        <v>10903</v>
      </c>
    </row>
    <row r="127" spans="1:9">
      <c r="A127" s="44" t="s">
        <v>241</v>
      </c>
      <c r="B127" s="44" t="s">
        <v>234</v>
      </c>
      <c r="C127" s="44" t="s">
        <v>235</v>
      </c>
      <c r="D127" s="1"/>
      <c r="E127" s="44" t="s">
        <v>235</v>
      </c>
      <c r="F127" s="44" t="s">
        <v>241</v>
      </c>
      <c r="G127" s="44" t="s">
        <v>234</v>
      </c>
      <c r="H127" s="44" t="s">
        <v>256</v>
      </c>
      <c r="I127" s="44">
        <v>10904</v>
      </c>
    </row>
    <row r="128" spans="1:9">
      <c r="A128" s="44" t="s">
        <v>243</v>
      </c>
      <c r="B128" s="44" t="s">
        <v>234</v>
      </c>
      <c r="C128" s="44" t="s">
        <v>235</v>
      </c>
      <c r="D128" s="1"/>
      <c r="E128" s="44" t="s">
        <v>235</v>
      </c>
      <c r="F128" s="44" t="s">
        <v>243</v>
      </c>
      <c r="G128" s="44" t="s">
        <v>234</v>
      </c>
      <c r="H128" s="44" t="s">
        <v>257</v>
      </c>
      <c r="I128" s="44">
        <v>10905</v>
      </c>
    </row>
    <row r="129" spans="1:9">
      <c r="A129" s="44" t="s">
        <v>245</v>
      </c>
      <c r="B129" s="44" t="s">
        <v>234</v>
      </c>
      <c r="C129" s="44" t="s">
        <v>235</v>
      </c>
      <c r="D129" s="1"/>
      <c r="E129" s="44" t="s">
        <v>235</v>
      </c>
      <c r="F129" s="44" t="s">
        <v>245</v>
      </c>
      <c r="G129" s="44" t="s">
        <v>234</v>
      </c>
      <c r="H129" s="44" t="s">
        <v>259</v>
      </c>
      <c r="I129" s="44">
        <v>10906</v>
      </c>
    </row>
    <row r="130" spans="1:9">
      <c r="A130" s="44" t="s">
        <v>247</v>
      </c>
      <c r="B130" s="44" t="s">
        <v>234</v>
      </c>
      <c r="C130" s="44" t="s">
        <v>235</v>
      </c>
      <c r="D130" s="1"/>
      <c r="E130" s="44" t="s">
        <v>235</v>
      </c>
      <c r="F130" s="44" t="s">
        <v>247</v>
      </c>
      <c r="G130" s="44" t="s">
        <v>234</v>
      </c>
      <c r="H130" s="44" t="s">
        <v>261</v>
      </c>
      <c r="I130" s="44">
        <v>10907</v>
      </c>
    </row>
    <row r="131" spans="1:9">
      <c r="A131" s="44" t="s">
        <v>249</v>
      </c>
      <c r="B131" s="44" t="s">
        <v>234</v>
      </c>
      <c r="C131" s="44" t="s">
        <v>250</v>
      </c>
      <c r="D131" s="1"/>
      <c r="E131" s="44" t="s">
        <v>250</v>
      </c>
      <c r="F131" s="44" t="s">
        <v>249</v>
      </c>
      <c r="G131" s="44" t="s">
        <v>234</v>
      </c>
      <c r="H131" s="44" t="s">
        <v>263</v>
      </c>
      <c r="I131" s="44">
        <v>20401</v>
      </c>
    </row>
    <row r="132" spans="1:9">
      <c r="A132" s="44" t="s">
        <v>252</v>
      </c>
      <c r="B132" s="44" t="s">
        <v>234</v>
      </c>
      <c r="C132" s="44" t="s">
        <v>250</v>
      </c>
      <c r="D132" s="1"/>
      <c r="E132" s="44" t="s">
        <v>250</v>
      </c>
      <c r="F132" s="44" t="s">
        <v>252</v>
      </c>
      <c r="G132" s="44" t="s">
        <v>234</v>
      </c>
      <c r="H132" s="44" t="s">
        <v>265</v>
      </c>
      <c r="I132" s="44">
        <v>20402</v>
      </c>
    </row>
    <row r="133" spans="1:9">
      <c r="A133" s="44" t="s">
        <v>254</v>
      </c>
      <c r="B133" s="44" t="s">
        <v>234</v>
      </c>
      <c r="C133" s="44" t="s">
        <v>250</v>
      </c>
      <c r="D133" s="1"/>
      <c r="E133" s="44" t="s">
        <v>250</v>
      </c>
      <c r="F133" s="44" t="s">
        <v>254</v>
      </c>
      <c r="G133" s="44" t="s">
        <v>234</v>
      </c>
      <c r="H133" s="44" t="s">
        <v>267</v>
      </c>
      <c r="I133" s="44">
        <v>20403</v>
      </c>
    </row>
    <row r="134" spans="1:9">
      <c r="A134" s="44" t="s">
        <v>463</v>
      </c>
      <c r="B134" s="44" t="s">
        <v>234</v>
      </c>
      <c r="C134" s="44" t="s">
        <v>250</v>
      </c>
      <c r="D134" s="1"/>
      <c r="E134" s="44" t="s">
        <v>250</v>
      </c>
      <c r="F134" s="44" t="s">
        <v>463</v>
      </c>
      <c r="G134" s="44" t="s">
        <v>234</v>
      </c>
      <c r="H134" s="44" t="s">
        <v>268</v>
      </c>
      <c r="I134" s="44">
        <v>20405</v>
      </c>
    </row>
    <row r="135" spans="1:9">
      <c r="A135" s="44" t="s">
        <v>464</v>
      </c>
      <c r="B135" s="44" t="s">
        <v>234</v>
      </c>
      <c r="C135" s="44" t="s">
        <v>250</v>
      </c>
      <c r="D135" s="1"/>
      <c r="E135" s="44" t="s">
        <v>250</v>
      </c>
      <c r="F135" s="44" t="s">
        <v>464</v>
      </c>
      <c r="G135" s="44" t="s">
        <v>234</v>
      </c>
      <c r="H135" s="44" t="s">
        <v>270</v>
      </c>
      <c r="I135" s="44">
        <v>20406</v>
      </c>
    </row>
    <row r="136" spans="1:9">
      <c r="A136" s="44" t="s">
        <v>258</v>
      </c>
      <c r="B136" s="44" t="s">
        <v>234</v>
      </c>
      <c r="C136" s="44" t="s">
        <v>250</v>
      </c>
      <c r="D136" s="1"/>
      <c r="E136" s="44" t="s">
        <v>250</v>
      </c>
      <c r="F136" s="44" t="s">
        <v>258</v>
      </c>
      <c r="G136" s="44" t="s">
        <v>234</v>
      </c>
      <c r="H136" s="44" t="s">
        <v>272</v>
      </c>
      <c r="I136" s="44">
        <v>20407</v>
      </c>
    </row>
    <row r="137" spans="1:9">
      <c r="A137" s="44" t="s">
        <v>465</v>
      </c>
      <c r="B137" s="44" t="s">
        <v>234</v>
      </c>
      <c r="C137" s="44" t="s">
        <v>250</v>
      </c>
      <c r="D137" s="1"/>
      <c r="E137" s="44" t="s">
        <v>250</v>
      </c>
      <c r="F137" s="44" t="s">
        <v>465</v>
      </c>
      <c r="G137" s="44" t="s">
        <v>234</v>
      </c>
      <c r="H137" s="44" t="s">
        <v>274</v>
      </c>
      <c r="I137" s="44">
        <v>20408</v>
      </c>
    </row>
    <row r="138" spans="1:9">
      <c r="A138" s="44" t="s">
        <v>466</v>
      </c>
      <c r="B138" s="44" t="s">
        <v>234</v>
      </c>
      <c r="C138" s="44" t="s">
        <v>260</v>
      </c>
      <c r="D138" s="1"/>
      <c r="E138" s="44" t="s">
        <v>260</v>
      </c>
      <c r="F138" s="44" t="s">
        <v>466</v>
      </c>
      <c r="G138" s="44" t="s">
        <v>234</v>
      </c>
      <c r="H138" s="44" t="s">
        <v>276</v>
      </c>
      <c r="I138" s="44">
        <v>50201</v>
      </c>
    </row>
    <row r="139" spans="1:9">
      <c r="A139" s="44" t="s">
        <v>262</v>
      </c>
      <c r="B139" s="44" t="s">
        <v>234</v>
      </c>
      <c r="C139" s="44" t="s">
        <v>260</v>
      </c>
      <c r="D139" s="1"/>
      <c r="E139" s="44" t="s">
        <v>260</v>
      </c>
      <c r="F139" s="44" t="s">
        <v>262</v>
      </c>
      <c r="G139" s="44" t="s">
        <v>234</v>
      </c>
      <c r="H139" s="44" t="s">
        <v>278</v>
      </c>
      <c r="I139" s="44">
        <v>50202</v>
      </c>
    </row>
    <row r="140" spans="1:9">
      <c r="A140" s="44" t="s">
        <v>264</v>
      </c>
      <c r="B140" s="44" t="s">
        <v>234</v>
      </c>
      <c r="C140" s="44" t="s">
        <v>260</v>
      </c>
      <c r="D140" s="1"/>
      <c r="E140" s="44" t="s">
        <v>260</v>
      </c>
      <c r="F140" s="44" t="s">
        <v>264</v>
      </c>
      <c r="G140" s="44" t="s">
        <v>234</v>
      </c>
      <c r="H140" s="44" t="s">
        <v>281</v>
      </c>
      <c r="I140" s="44">
        <v>50203</v>
      </c>
    </row>
    <row r="141" spans="1:9">
      <c r="A141" s="44" t="s">
        <v>266</v>
      </c>
      <c r="B141" s="44" t="s">
        <v>234</v>
      </c>
      <c r="C141" s="44" t="s">
        <v>260</v>
      </c>
      <c r="D141" s="1"/>
      <c r="E141" s="44" t="s">
        <v>260</v>
      </c>
      <c r="F141" s="44" t="s">
        <v>266</v>
      </c>
      <c r="G141" s="44" t="s">
        <v>234</v>
      </c>
      <c r="H141" s="44" t="s">
        <v>283</v>
      </c>
      <c r="I141" s="44">
        <v>50204</v>
      </c>
    </row>
    <row r="142" spans="1:9">
      <c r="A142" s="44" t="s">
        <v>467</v>
      </c>
      <c r="B142" s="44" t="s">
        <v>234</v>
      </c>
      <c r="C142" s="44" t="s">
        <v>260</v>
      </c>
      <c r="D142" s="1"/>
      <c r="E142" s="44" t="s">
        <v>260</v>
      </c>
      <c r="F142" s="44" t="s">
        <v>467</v>
      </c>
      <c r="G142" s="44" t="s">
        <v>234</v>
      </c>
      <c r="H142" s="44" t="s">
        <v>285</v>
      </c>
      <c r="I142" s="44">
        <v>50205</v>
      </c>
    </row>
    <row r="143" spans="1:9">
      <c r="A143" s="44" t="s">
        <v>269</v>
      </c>
      <c r="B143" s="44" t="s">
        <v>234</v>
      </c>
      <c r="C143" s="44" t="s">
        <v>260</v>
      </c>
      <c r="D143" s="1"/>
      <c r="E143" s="44" t="s">
        <v>260</v>
      </c>
      <c r="F143" s="44" t="s">
        <v>269</v>
      </c>
      <c r="G143" s="44" t="s">
        <v>234</v>
      </c>
      <c r="H143" s="44" t="s">
        <v>287</v>
      </c>
      <c r="I143" s="44">
        <v>50206</v>
      </c>
    </row>
    <row r="144" spans="1:9">
      <c r="A144" s="44" t="s">
        <v>271</v>
      </c>
      <c r="B144" s="44" t="s">
        <v>234</v>
      </c>
      <c r="C144" s="44" t="s">
        <v>260</v>
      </c>
      <c r="D144" s="1"/>
      <c r="E144" s="44" t="s">
        <v>260</v>
      </c>
      <c r="F144" s="44" t="s">
        <v>271</v>
      </c>
      <c r="G144" s="44" t="s">
        <v>234</v>
      </c>
      <c r="H144" s="44" t="s">
        <v>289</v>
      </c>
      <c r="I144" s="44">
        <v>50207</v>
      </c>
    </row>
    <row r="145" spans="1:9">
      <c r="A145" s="44" t="s">
        <v>273</v>
      </c>
      <c r="B145" s="44" t="s">
        <v>234</v>
      </c>
      <c r="C145" s="44" t="s">
        <v>260</v>
      </c>
      <c r="D145" s="1"/>
      <c r="E145" s="44" t="s">
        <v>260</v>
      </c>
      <c r="F145" s="44" t="s">
        <v>273</v>
      </c>
      <c r="G145" s="44" t="s">
        <v>234</v>
      </c>
      <c r="H145" s="44" t="s">
        <v>291</v>
      </c>
      <c r="I145" s="44">
        <v>50208</v>
      </c>
    </row>
    <row r="146" spans="1:9">
      <c r="A146" s="44" t="s">
        <v>275</v>
      </c>
      <c r="B146" s="44" t="s">
        <v>234</v>
      </c>
      <c r="C146" s="44" t="s">
        <v>260</v>
      </c>
      <c r="D146" s="1"/>
      <c r="E146" s="44" t="s">
        <v>260</v>
      </c>
      <c r="F146" s="44" t="s">
        <v>275</v>
      </c>
      <c r="G146" s="44" t="s">
        <v>234</v>
      </c>
      <c r="H146" s="44" t="s">
        <v>293</v>
      </c>
      <c r="I146" s="44">
        <v>50209</v>
      </c>
    </row>
    <row r="147" spans="1:9">
      <c r="A147" s="44" t="s">
        <v>277</v>
      </c>
      <c r="B147" s="44" t="s">
        <v>234</v>
      </c>
      <c r="C147" s="44" t="s">
        <v>260</v>
      </c>
      <c r="D147" s="1"/>
      <c r="E147" s="44" t="s">
        <v>260</v>
      </c>
      <c r="F147" s="44" t="s">
        <v>277</v>
      </c>
      <c r="G147" s="44" t="s">
        <v>234</v>
      </c>
      <c r="H147" s="44" t="s">
        <v>296</v>
      </c>
      <c r="I147" s="44">
        <v>50210</v>
      </c>
    </row>
    <row r="148" spans="1:9">
      <c r="A148" s="44" t="s">
        <v>468</v>
      </c>
      <c r="B148" s="44" t="s">
        <v>279</v>
      </c>
      <c r="C148" s="44" t="s">
        <v>280</v>
      </c>
      <c r="D148" s="1"/>
      <c r="E148" s="44" t="s">
        <v>280</v>
      </c>
      <c r="F148" s="44" t="s">
        <v>468</v>
      </c>
      <c r="G148" s="44" t="s">
        <v>279</v>
      </c>
      <c r="H148" s="44" t="s">
        <v>298</v>
      </c>
      <c r="I148" s="44">
        <v>11001</v>
      </c>
    </row>
    <row r="149" spans="1:9">
      <c r="A149" s="44" t="s">
        <v>282</v>
      </c>
      <c r="B149" s="44" t="s">
        <v>279</v>
      </c>
      <c r="C149" s="44" t="s">
        <v>280</v>
      </c>
      <c r="D149" s="1"/>
      <c r="E149" s="44" t="s">
        <v>280</v>
      </c>
      <c r="F149" s="44" t="s">
        <v>282</v>
      </c>
      <c r="G149" s="44" t="s">
        <v>279</v>
      </c>
      <c r="H149" s="44" t="s">
        <v>300</v>
      </c>
      <c r="I149" s="44">
        <v>11001</v>
      </c>
    </row>
    <row r="150" spans="1:9">
      <c r="A150" s="44" t="s">
        <v>284</v>
      </c>
      <c r="B150" s="44" t="s">
        <v>279</v>
      </c>
      <c r="C150" s="44" t="s">
        <v>280</v>
      </c>
      <c r="D150" s="1"/>
      <c r="E150" s="44" t="s">
        <v>280</v>
      </c>
      <c r="F150" s="44" t="s">
        <v>284</v>
      </c>
      <c r="G150" s="44" t="s">
        <v>279</v>
      </c>
      <c r="H150" s="44" t="s">
        <v>301</v>
      </c>
      <c r="I150" s="44">
        <v>11001</v>
      </c>
    </row>
    <row r="151" spans="1:9">
      <c r="A151" s="44" t="s">
        <v>286</v>
      </c>
      <c r="B151" s="44" t="s">
        <v>279</v>
      </c>
      <c r="C151" s="44" t="s">
        <v>280</v>
      </c>
      <c r="D151" s="1"/>
      <c r="E151" s="44" t="s">
        <v>280</v>
      </c>
      <c r="F151" s="44" t="s">
        <v>286</v>
      </c>
      <c r="G151" s="44" t="s">
        <v>279</v>
      </c>
      <c r="H151" s="44" t="s">
        <v>302</v>
      </c>
      <c r="I151" s="44">
        <v>11001</v>
      </c>
    </row>
    <row r="152" spans="1:9">
      <c r="A152" s="44" t="s">
        <v>288</v>
      </c>
      <c r="B152" s="44" t="s">
        <v>279</v>
      </c>
      <c r="C152" s="44" t="s">
        <v>280</v>
      </c>
      <c r="D152" s="1"/>
      <c r="E152" s="44" t="s">
        <v>280</v>
      </c>
      <c r="F152" s="44" t="s">
        <v>288</v>
      </c>
      <c r="G152" s="44" t="s">
        <v>279</v>
      </c>
      <c r="H152" s="44" t="s">
        <v>304</v>
      </c>
      <c r="I152" s="44">
        <v>11001</v>
      </c>
    </row>
    <row r="153" spans="1:9">
      <c r="A153" s="44" t="s">
        <v>469</v>
      </c>
      <c r="B153" s="44" t="s">
        <v>279</v>
      </c>
      <c r="C153" s="44" t="s">
        <v>280</v>
      </c>
      <c r="D153" s="1"/>
      <c r="E153" s="44" t="s">
        <v>280</v>
      </c>
      <c r="F153" s="44" t="s">
        <v>469</v>
      </c>
      <c r="G153" s="44" t="s">
        <v>279</v>
      </c>
      <c r="H153" s="44" t="s">
        <v>308</v>
      </c>
      <c r="I153" s="44">
        <v>11001</v>
      </c>
    </row>
    <row r="154" spans="1:9">
      <c r="A154" s="44" t="s">
        <v>290</v>
      </c>
      <c r="B154" s="44" t="s">
        <v>279</v>
      </c>
      <c r="C154" s="44" t="s">
        <v>280</v>
      </c>
      <c r="D154" s="1"/>
      <c r="E154" s="44" t="s">
        <v>280</v>
      </c>
      <c r="F154" s="44" t="s">
        <v>290</v>
      </c>
      <c r="G154" s="44" t="s">
        <v>279</v>
      </c>
      <c r="H154" s="44" t="s">
        <v>310</v>
      </c>
      <c r="I154" s="44">
        <v>11001</v>
      </c>
    </row>
    <row r="155" spans="1:9">
      <c r="A155" s="44" t="s">
        <v>292</v>
      </c>
      <c r="B155" s="44" t="s">
        <v>279</v>
      </c>
      <c r="C155" s="44" t="s">
        <v>280</v>
      </c>
      <c r="D155" s="1"/>
      <c r="E155" s="44" t="s">
        <v>280</v>
      </c>
      <c r="F155" s="44" t="s">
        <v>292</v>
      </c>
      <c r="G155" s="44" t="s">
        <v>279</v>
      </c>
      <c r="H155" s="44" t="s">
        <v>312</v>
      </c>
      <c r="I155" s="44">
        <v>11001</v>
      </c>
    </row>
    <row r="156" spans="1:9">
      <c r="A156" s="44" t="s">
        <v>294</v>
      </c>
      <c r="B156" s="44" t="s">
        <v>279</v>
      </c>
      <c r="C156" s="44" t="s">
        <v>295</v>
      </c>
      <c r="D156" s="1"/>
      <c r="E156" s="44" t="s">
        <v>295</v>
      </c>
      <c r="F156" s="44" t="s">
        <v>294</v>
      </c>
      <c r="G156" s="44" t="s">
        <v>279</v>
      </c>
      <c r="H156" s="44" t="s">
        <v>315</v>
      </c>
      <c r="I156" s="44">
        <v>11001</v>
      </c>
    </row>
    <row r="157" spans="1:9">
      <c r="A157" s="44" t="s">
        <v>297</v>
      </c>
      <c r="B157" s="44" t="s">
        <v>279</v>
      </c>
      <c r="C157" s="44" t="s">
        <v>295</v>
      </c>
      <c r="D157" s="1"/>
      <c r="E157" s="44" t="s">
        <v>295</v>
      </c>
      <c r="F157" s="44" t="s">
        <v>297</v>
      </c>
      <c r="G157" s="44" t="s">
        <v>279</v>
      </c>
      <c r="H157" s="44" t="s">
        <v>317</v>
      </c>
      <c r="I157" s="44">
        <v>11001</v>
      </c>
    </row>
    <row r="158" spans="1:9">
      <c r="A158" s="44" t="s">
        <v>510</v>
      </c>
      <c r="B158" s="44" t="s">
        <v>279</v>
      </c>
      <c r="C158" s="44" t="s">
        <v>299</v>
      </c>
      <c r="D158" s="1"/>
      <c r="E158" s="44" t="s">
        <v>299</v>
      </c>
      <c r="F158" s="44" t="s">
        <v>510</v>
      </c>
      <c r="G158" s="44" t="s">
        <v>279</v>
      </c>
      <c r="H158" s="44" t="s">
        <v>319</v>
      </c>
      <c r="I158" s="44">
        <v>50401</v>
      </c>
    </row>
    <row r="159" spans="1:9">
      <c r="A159" s="44" t="s">
        <v>511</v>
      </c>
      <c r="B159" s="44" t="s">
        <v>279</v>
      </c>
      <c r="C159" s="44" t="s">
        <v>299</v>
      </c>
      <c r="D159" s="1"/>
      <c r="E159" s="44" t="s">
        <v>299</v>
      </c>
      <c r="F159" s="44" t="s">
        <v>511</v>
      </c>
      <c r="G159" s="44" t="s">
        <v>279</v>
      </c>
      <c r="H159" s="44" t="s">
        <v>321</v>
      </c>
      <c r="I159" s="44">
        <v>50402</v>
      </c>
    </row>
    <row r="160" spans="1:9">
      <c r="A160" s="44" t="s">
        <v>512</v>
      </c>
      <c r="B160" s="44" t="s">
        <v>279</v>
      </c>
      <c r="C160" s="44" t="s">
        <v>299</v>
      </c>
      <c r="D160" s="1"/>
      <c r="E160" s="44" t="s">
        <v>299</v>
      </c>
      <c r="F160" s="44" t="s">
        <v>512</v>
      </c>
      <c r="G160" s="44" t="s">
        <v>279</v>
      </c>
      <c r="H160" s="44" t="s">
        <v>322</v>
      </c>
      <c r="I160" s="44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44" t="s">
        <v>324</v>
      </c>
      <c r="I161" s="3">
        <v>50406</v>
      </c>
    </row>
    <row r="162" spans="1:9">
      <c r="A162" s="44" t="s">
        <v>305</v>
      </c>
      <c r="B162" s="44" t="s">
        <v>306</v>
      </c>
      <c r="C162" s="44" t="s">
        <v>307</v>
      </c>
      <c r="D162" s="1"/>
      <c r="E162" s="44" t="s">
        <v>307</v>
      </c>
      <c r="F162" s="44" t="s">
        <v>305</v>
      </c>
      <c r="G162" s="44" t="s">
        <v>306</v>
      </c>
      <c r="H162" s="44" t="s">
        <v>326</v>
      </c>
      <c r="I162" s="44">
        <v>11301</v>
      </c>
    </row>
    <row r="163" spans="1:9">
      <c r="A163" s="44" t="s">
        <v>305</v>
      </c>
      <c r="B163" s="44" t="s">
        <v>306</v>
      </c>
      <c r="C163" s="44" t="s">
        <v>307</v>
      </c>
      <c r="D163" s="1"/>
      <c r="E163" s="44" t="s">
        <v>307</v>
      </c>
      <c r="F163" s="44" t="s">
        <v>305</v>
      </c>
      <c r="G163" s="44" t="s">
        <v>306</v>
      </c>
      <c r="H163" s="44" t="s">
        <v>328</v>
      </c>
      <c r="I163" s="44">
        <v>11301</v>
      </c>
    </row>
    <row r="164" spans="1:9">
      <c r="A164" s="44" t="s">
        <v>309</v>
      </c>
      <c r="B164" s="44" t="s">
        <v>306</v>
      </c>
      <c r="C164" s="44" t="s">
        <v>307</v>
      </c>
      <c r="D164" s="1"/>
      <c r="E164" s="44" t="s">
        <v>307</v>
      </c>
      <c r="F164" s="44" t="s">
        <v>309</v>
      </c>
      <c r="G164" s="44" t="s">
        <v>306</v>
      </c>
      <c r="H164" s="44" t="s">
        <v>329</v>
      </c>
      <c r="I164" s="44">
        <v>11302</v>
      </c>
    </row>
    <row r="165" spans="1:9">
      <c r="A165" s="44" t="s">
        <v>311</v>
      </c>
      <c r="B165" s="44" t="s">
        <v>306</v>
      </c>
      <c r="C165" s="44" t="s">
        <v>307</v>
      </c>
      <c r="D165" s="1"/>
      <c r="E165" s="44" t="s">
        <v>307</v>
      </c>
      <c r="F165" s="44" t="s">
        <v>311</v>
      </c>
      <c r="G165" s="44" t="s">
        <v>306</v>
      </c>
      <c r="H165" s="44" t="s">
        <v>332</v>
      </c>
      <c r="I165" s="44">
        <v>11303</v>
      </c>
    </row>
    <row r="166" spans="1:9">
      <c r="A166" s="44" t="s">
        <v>313</v>
      </c>
      <c r="B166" s="44" t="s">
        <v>306</v>
      </c>
      <c r="C166" s="44" t="s">
        <v>314</v>
      </c>
      <c r="D166" s="1"/>
      <c r="E166" s="44" t="s">
        <v>314</v>
      </c>
      <c r="F166" s="44" t="s">
        <v>313</v>
      </c>
      <c r="G166" s="44" t="s">
        <v>306</v>
      </c>
      <c r="H166" s="44" t="s">
        <v>334</v>
      </c>
      <c r="I166" s="44">
        <v>20501</v>
      </c>
    </row>
    <row r="167" spans="1:9">
      <c r="A167" s="44" t="s">
        <v>316</v>
      </c>
      <c r="B167" s="44" t="s">
        <v>306</v>
      </c>
      <c r="C167" s="44" t="s">
        <v>314</v>
      </c>
      <c r="D167" s="1"/>
      <c r="E167" s="44" t="s">
        <v>314</v>
      </c>
      <c r="F167" s="44" t="s">
        <v>316</v>
      </c>
      <c r="G167" s="44" t="s">
        <v>306</v>
      </c>
      <c r="H167" s="44" t="s">
        <v>336</v>
      </c>
      <c r="I167" s="44">
        <v>20502</v>
      </c>
    </row>
    <row r="168" spans="1:9">
      <c r="A168" s="44" t="s">
        <v>318</v>
      </c>
      <c r="B168" s="44" t="s">
        <v>306</v>
      </c>
      <c r="C168" s="44" t="s">
        <v>314</v>
      </c>
      <c r="D168" s="1"/>
      <c r="E168" s="44" t="s">
        <v>314</v>
      </c>
      <c r="F168" s="44" t="s">
        <v>318</v>
      </c>
      <c r="G168" s="44" t="s">
        <v>306</v>
      </c>
      <c r="H168" s="44" t="s">
        <v>338</v>
      </c>
      <c r="I168" s="44">
        <v>20503</v>
      </c>
    </row>
    <row r="169" spans="1:9">
      <c r="A169" s="44" t="s">
        <v>320</v>
      </c>
      <c r="B169" s="44" t="s">
        <v>306</v>
      </c>
      <c r="C169" s="44" t="s">
        <v>314</v>
      </c>
      <c r="D169" s="1"/>
      <c r="E169" s="44" t="s">
        <v>314</v>
      </c>
      <c r="F169" s="44" t="s">
        <v>320</v>
      </c>
      <c r="G169" s="44" t="s">
        <v>306</v>
      </c>
      <c r="H169" s="44" t="s">
        <v>339</v>
      </c>
      <c r="I169" s="44">
        <v>20504</v>
      </c>
    </row>
    <row r="170" spans="1:9">
      <c r="A170" s="44" t="s">
        <v>534</v>
      </c>
      <c r="B170" s="44" t="s">
        <v>306</v>
      </c>
      <c r="C170" s="44" t="s">
        <v>314</v>
      </c>
      <c r="D170" s="1"/>
      <c r="E170" s="44" t="s">
        <v>314</v>
      </c>
      <c r="F170" s="3" t="s">
        <v>534</v>
      </c>
      <c r="G170" s="44" t="s">
        <v>306</v>
      </c>
      <c r="H170" s="44" t="s">
        <v>343</v>
      </c>
      <c r="I170" s="44">
        <v>20505</v>
      </c>
    </row>
    <row r="171" spans="1:9">
      <c r="A171" s="44" t="s">
        <v>513</v>
      </c>
      <c r="B171" s="44" t="s">
        <v>306</v>
      </c>
      <c r="C171" s="44" t="s">
        <v>323</v>
      </c>
      <c r="D171" s="1"/>
      <c r="E171" s="44" t="s">
        <v>323</v>
      </c>
      <c r="F171" s="44" t="s">
        <v>513</v>
      </c>
      <c r="G171" s="44" t="s">
        <v>306</v>
      </c>
      <c r="H171" s="44" t="s">
        <v>345</v>
      </c>
      <c r="I171" s="44">
        <v>20601</v>
      </c>
    </row>
    <row r="172" spans="1:9">
      <c r="A172" s="44" t="s">
        <v>325</v>
      </c>
      <c r="B172" s="44" t="s">
        <v>306</v>
      </c>
      <c r="C172" s="44" t="s">
        <v>323</v>
      </c>
      <c r="D172" s="1"/>
      <c r="E172" s="44" t="s">
        <v>323</v>
      </c>
      <c r="F172" s="44" t="s">
        <v>325</v>
      </c>
      <c r="G172" s="44" t="s">
        <v>306</v>
      </c>
      <c r="H172" s="44" t="s">
        <v>347</v>
      </c>
      <c r="I172" s="44">
        <v>20602</v>
      </c>
    </row>
    <row r="173" spans="1:9">
      <c r="A173" s="44" t="s">
        <v>514</v>
      </c>
      <c r="B173" s="44" t="s">
        <v>306</v>
      </c>
      <c r="C173" s="44" t="s">
        <v>323</v>
      </c>
      <c r="D173" s="1"/>
      <c r="E173" s="44" t="s">
        <v>323</v>
      </c>
      <c r="F173" s="44" t="s">
        <v>514</v>
      </c>
      <c r="G173" s="44" t="s">
        <v>306</v>
      </c>
      <c r="H173" s="44" t="s">
        <v>349</v>
      </c>
      <c r="I173" s="44">
        <v>20603</v>
      </c>
    </row>
    <row r="174" spans="1:9">
      <c r="A174" s="44" t="s">
        <v>327</v>
      </c>
      <c r="B174" s="44" t="s">
        <v>306</v>
      </c>
      <c r="C174" s="44" t="s">
        <v>323</v>
      </c>
      <c r="D174" s="1"/>
      <c r="E174" s="44" t="s">
        <v>323</v>
      </c>
      <c r="F174" s="44" t="s">
        <v>327</v>
      </c>
      <c r="G174" s="44" t="s">
        <v>306</v>
      </c>
      <c r="H174" s="44" t="s">
        <v>351</v>
      </c>
      <c r="I174" s="44">
        <v>20604</v>
      </c>
    </row>
    <row r="175" spans="1:9">
      <c r="A175" s="44" t="s">
        <v>330</v>
      </c>
      <c r="B175" s="44" t="s">
        <v>306</v>
      </c>
      <c r="C175" s="44" t="s">
        <v>331</v>
      </c>
      <c r="D175" s="1"/>
      <c r="E175" s="44" t="s">
        <v>331</v>
      </c>
      <c r="F175" s="44" t="s">
        <v>330</v>
      </c>
      <c r="G175" s="44" t="s">
        <v>306</v>
      </c>
      <c r="H175" s="44" t="s">
        <v>353</v>
      </c>
      <c r="I175" s="44">
        <v>50701</v>
      </c>
    </row>
    <row r="176" spans="1:9">
      <c r="A176" s="44" t="s">
        <v>333</v>
      </c>
      <c r="B176" s="44" t="s">
        <v>306</v>
      </c>
      <c r="C176" s="44" t="s">
        <v>331</v>
      </c>
      <c r="D176" s="1"/>
      <c r="E176" s="44" t="s">
        <v>331</v>
      </c>
      <c r="F176" s="44" t="s">
        <v>333</v>
      </c>
      <c r="G176" s="44" t="s">
        <v>306</v>
      </c>
      <c r="H176" s="44" t="s">
        <v>355</v>
      </c>
      <c r="I176" s="44">
        <v>50702</v>
      </c>
    </row>
    <row r="177" spans="1:9">
      <c r="A177" s="44" t="s">
        <v>335</v>
      </c>
      <c r="B177" s="44" t="s">
        <v>306</v>
      </c>
      <c r="C177" s="44" t="s">
        <v>331</v>
      </c>
      <c r="D177" s="1"/>
      <c r="E177" s="44" t="s">
        <v>331</v>
      </c>
      <c r="F177" s="44" t="s">
        <v>335</v>
      </c>
      <c r="G177" s="44" t="s">
        <v>306</v>
      </c>
      <c r="H177" s="44" t="s">
        <v>356</v>
      </c>
      <c r="I177" s="44">
        <v>50703</v>
      </c>
    </row>
    <row r="178" spans="1:9">
      <c r="A178" s="44" t="s">
        <v>337</v>
      </c>
      <c r="B178" s="44" t="s">
        <v>306</v>
      </c>
      <c r="C178" s="44" t="s">
        <v>331</v>
      </c>
      <c r="D178" s="1"/>
      <c r="E178" s="44" t="s">
        <v>331</v>
      </c>
      <c r="F178" s="44" t="s">
        <v>337</v>
      </c>
      <c r="G178" s="44" t="s">
        <v>306</v>
      </c>
      <c r="H178" s="44" t="s">
        <v>358</v>
      </c>
      <c r="I178" s="44">
        <v>50704</v>
      </c>
    </row>
    <row r="179" spans="1:9">
      <c r="A179" s="44" t="s">
        <v>470</v>
      </c>
      <c r="B179" s="44" t="s">
        <v>306</v>
      </c>
      <c r="C179" s="44" t="s">
        <v>331</v>
      </c>
      <c r="D179" s="1"/>
      <c r="E179" s="44" t="s">
        <v>331</v>
      </c>
      <c r="F179" s="44" t="s">
        <v>470</v>
      </c>
      <c r="G179" s="44" t="s">
        <v>306</v>
      </c>
      <c r="H179" s="44" t="s">
        <v>360</v>
      </c>
      <c r="I179" s="44">
        <v>50705</v>
      </c>
    </row>
    <row r="180" spans="1:9">
      <c r="A180" s="44" t="s">
        <v>340</v>
      </c>
      <c r="B180" s="44" t="s">
        <v>341</v>
      </c>
      <c r="C180" s="44" t="s">
        <v>342</v>
      </c>
      <c r="D180" s="1"/>
      <c r="E180" s="44" t="s">
        <v>342</v>
      </c>
      <c r="F180" s="44" t="s">
        <v>340</v>
      </c>
      <c r="G180" s="44" t="s">
        <v>341</v>
      </c>
      <c r="H180" s="44" t="s">
        <v>363</v>
      </c>
      <c r="I180" s="44">
        <v>10501</v>
      </c>
    </row>
    <row r="181" spans="1:9">
      <c r="A181" s="44" t="s">
        <v>344</v>
      </c>
      <c r="B181" s="44" t="s">
        <v>341</v>
      </c>
      <c r="C181" s="44" t="s">
        <v>342</v>
      </c>
      <c r="D181" s="1"/>
      <c r="E181" s="44" t="s">
        <v>342</v>
      </c>
      <c r="F181" s="44" t="s">
        <v>344</v>
      </c>
      <c r="G181" s="44" t="s">
        <v>341</v>
      </c>
      <c r="H181" s="44" t="s">
        <v>365</v>
      </c>
      <c r="I181" s="44">
        <v>10502</v>
      </c>
    </row>
    <row r="182" spans="1:9">
      <c r="A182" s="44" t="s">
        <v>346</v>
      </c>
      <c r="B182" s="44" t="s">
        <v>341</v>
      </c>
      <c r="C182" s="44" t="s">
        <v>342</v>
      </c>
      <c r="D182" s="1"/>
      <c r="E182" s="44" t="s">
        <v>342</v>
      </c>
      <c r="F182" s="44" t="s">
        <v>346</v>
      </c>
      <c r="G182" s="44" t="s">
        <v>341</v>
      </c>
      <c r="H182" s="44" t="s">
        <v>367</v>
      </c>
      <c r="I182" s="44">
        <v>10503</v>
      </c>
    </row>
    <row r="183" spans="1:9">
      <c r="A183" s="44" t="s">
        <v>348</v>
      </c>
      <c r="B183" s="44" t="s">
        <v>341</v>
      </c>
      <c r="C183" s="44" t="s">
        <v>342</v>
      </c>
      <c r="D183" s="1"/>
      <c r="E183" s="44" t="s">
        <v>342</v>
      </c>
      <c r="F183" s="44" t="s">
        <v>348</v>
      </c>
      <c r="G183" s="44" t="s">
        <v>341</v>
      </c>
      <c r="H183" s="44" t="s">
        <v>369</v>
      </c>
      <c r="I183" s="44">
        <v>10504</v>
      </c>
    </row>
    <row r="184" spans="1:9">
      <c r="A184" s="44" t="s">
        <v>350</v>
      </c>
      <c r="B184" s="44" t="s">
        <v>341</v>
      </c>
      <c r="C184" s="44" t="s">
        <v>342</v>
      </c>
      <c r="D184" s="1"/>
      <c r="E184" s="44" t="s">
        <v>342</v>
      </c>
      <c r="F184" s="44" t="s">
        <v>350</v>
      </c>
      <c r="G184" s="44" t="s">
        <v>341</v>
      </c>
      <c r="H184" s="44" t="s">
        <v>371</v>
      </c>
      <c r="I184" s="44">
        <v>10505</v>
      </c>
    </row>
    <row r="185" spans="1:9">
      <c r="A185" s="44" t="s">
        <v>352</v>
      </c>
      <c r="B185" s="44" t="s">
        <v>341</v>
      </c>
      <c r="C185" s="44" t="s">
        <v>342</v>
      </c>
      <c r="D185" s="1"/>
      <c r="E185" s="44" t="s">
        <v>342</v>
      </c>
      <c r="F185" s="44" t="s">
        <v>352</v>
      </c>
      <c r="G185" s="44" t="s">
        <v>341</v>
      </c>
      <c r="H185" s="44" t="s">
        <v>373</v>
      </c>
      <c r="I185" s="44">
        <v>10506</v>
      </c>
    </row>
    <row r="186" spans="1:9">
      <c r="A186" s="44" t="s">
        <v>354</v>
      </c>
      <c r="B186" s="44" t="s">
        <v>341</v>
      </c>
      <c r="C186" s="44" t="s">
        <v>342</v>
      </c>
      <c r="D186" s="1"/>
      <c r="E186" s="44" t="s">
        <v>342</v>
      </c>
      <c r="F186" s="44" t="s">
        <v>354</v>
      </c>
      <c r="G186" s="44" t="s">
        <v>341</v>
      </c>
      <c r="H186" s="44" t="s">
        <v>375</v>
      </c>
      <c r="I186" s="44">
        <v>10507</v>
      </c>
    </row>
    <row r="187" spans="1:9">
      <c r="A187" s="44" t="s">
        <v>471</v>
      </c>
      <c r="B187" s="44" t="s">
        <v>341</v>
      </c>
      <c r="C187" s="44" t="s">
        <v>342</v>
      </c>
      <c r="D187" s="1"/>
      <c r="E187" s="44" t="s">
        <v>342</v>
      </c>
      <c r="F187" s="44" t="s">
        <v>471</v>
      </c>
      <c r="G187" s="44" t="s">
        <v>341</v>
      </c>
      <c r="H187" s="44" t="s">
        <v>377</v>
      </c>
      <c r="I187" s="44">
        <v>10508</v>
      </c>
    </row>
    <row r="188" spans="1:9">
      <c r="A188" s="44" t="s">
        <v>472</v>
      </c>
      <c r="B188" s="44" t="s">
        <v>341</v>
      </c>
      <c r="C188" s="44" t="s">
        <v>342</v>
      </c>
      <c r="D188" s="1"/>
      <c r="E188" s="44" t="s">
        <v>342</v>
      </c>
      <c r="F188" s="44" t="s">
        <v>472</v>
      </c>
      <c r="G188" s="44" t="s">
        <v>341</v>
      </c>
      <c r="H188" s="44" t="s">
        <v>378</v>
      </c>
      <c r="I188" s="44">
        <v>10509</v>
      </c>
    </row>
    <row r="189" spans="1:9">
      <c r="A189" s="44" t="s">
        <v>357</v>
      </c>
      <c r="B189" s="44" t="s">
        <v>341</v>
      </c>
      <c r="C189" s="44" t="s">
        <v>342</v>
      </c>
      <c r="D189" s="1"/>
      <c r="E189" s="44" t="s">
        <v>342</v>
      </c>
      <c r="F189" s="44" t="s">
        <v>357</v>
      </c>
      <c r="G189" s="44" t="s">
        <v>341</v>
      </c>
      <c r="H189" s="44" t="s">
        <v>379</v>
      </c>
      <c r="I189" s="44">
        <v>10510</v>
      </c>
    </row>
    <row r="190" spans="1:9">
      <c r="A190" s="44" t="s">
        <v>359</v>
      </c>
      <c r="B190" s="44" t="s">
        <v>341</v>
      </c>
      <c r="C190" s="44" t="s">
        <v>342</v>
      </c>
      <c r="D190" s="1"/>
      <c r="E190" s="44" t="s">
        <v>342</v>
      </c>
      <c r="F190" s="44" t="s">
        <v>359</v>
      </c>
      <c r="G190" s="44" t="s">
        <v>341</v>
      </c>
      <c r="H190" s="44" t="s">
        <v>381</v>
      </c>
      <c r="I190" s="44">
        <v>10511</v>
      </c>
    </row>
    <row r="191" spans="1:9">
      <c r="A191" s="44" t="s">
        <v>361</v>
      </c>
      <c r="B191" s="44" t="s">
        <v>341</v>
      </c>
      <c r="C191" s="44" t="s">
        <v>362</v>
      </c>
      <c r="D191" s="1"/>
      <c r="E191" s="44" t="s">
        <v>362</v>
      </c>
      <c r="F191" s="44" t="s">
        <v>361</v>
      </c>
      <c r="G191" s="44" t="s">
        <v>341</v>
      </c>
      <c r="H191" s="44" t="s">
        <v>384</v>
      </c>
      <c r="I191" s="44">
        <v>11101</v>
      </c>
    </row>
    <row r="192" spans="1:9">
      <c r="A192" s="44" t="s">
        <v>364</v>
      </c>
      <c r="B192" s="44" t="s">
        <v>341</v>
      </c>
      <c r="C192" s="44" t="s">
        <v>362</v>
      </c>
      <c r="D192" s="1"/>
      <c r="E192" s="44" t="s">
        <v>362</v>
      </c>
      <c r="F192" s="44" t="s">
        <v>364</v>
      </c>
      <c r="G192" s="44" t="s">
        <v>341</v>
      </c>
      <c r="H192" s="44" t="s">
        <v>386</v>
      </c>
      <c r="I192" s="44">
        <v>11102</v>
      </c>
    </row>
    <row r="193" spans="1:9">
      <c r="A193" s="44" t="s">
        <v>366</v>
      </c>
      <c r="B193" s="44" t="s">
        <v>341</v>
      </c>
      <c r="C193" s="44" t="s">
        <v>362</v>
      </c>
      <c r="D193" s="1"/>
      <c r="E193" s="44" t="s">
        <v>362</v>
      </c>
      <c r="F193" s="44" t="s">
        <v>366</v>
      </c>
      <c r="G193" s="44" t="s">
        <v>341</v>
      </c>
      <c r="H193" s="44" t="s">
        <v>388</v>
      </c>
      <c r="I193" s="44">
        <v>11103</v>
      </c>
    </row>
    <row r="194" spans="1:9">
      <c r="A194" s="44" t="s">
        <v>368</v>
      </c>
      <c r="B194" s="44" t="s">
        <v>341</v>
      </c>
      <c r="C194" s="44" t="s">
        <v>362</v>
      </c>
      <c r="D194" s="1"/>
      <c r="E194" s="44" t="s">
        <v>362</v>
      </c>
      <c r="F194" s="44" t="s">
        <v>368</v>
      </c>
      <c r="G194" s="44" t="s">
        <v>341</v>
      </c>
      <c r="H194" s="44" t="s">
        <v>390</v>
      </c>
      <c r="I194" s="44">
        <v>11104</v>
      </c>
    </row>
    <row r="195" spans="1:9">
      <c r="A195" s="44" t="s">
        <v>370</v>
      </c>
      <c r="B195" s="44" t="s">
        <v>341</v>
      </c>
      <c r="C195" s="44" t="s">
        <v>362</v>
      </c>
      <c r="D195" s="1"/>
      <c r="E195" s="44" t="s">
        <v>362</v>
      </c>
      <c r="F195" s="44" t="s">
        <v>370</v>
      </c>
      <c r="G195" s="44" t="s">
        <v>341</v>
      </c>
      <c r="H195" s="44" t="s">
        <v>392</v>
      </c>
      <c r="I195" s="44">
        <v>11105</v>
      </c>
    </row>
    <row r="196" spans="1:9">
      <c r="A196" s="44" t="s">
        <v>372</v>
      </c>
      <c r="B196" s="44" t="s">
        <v>341</v>
      </c>
      <c r="C196" s="44" t="s">
        <v>362</v>
      </c>
      <c r="D196" s="1"/>
      <c r="E196" s="44" t="s">
        <v>362</v>
      </c>
      <c r="F196" s="44" t="s">
        <v>372</v>
      </c>
      <c r="G196" s="44" t="s">
        <v>341</v>
      </c>
      <c r="H196" s="44" t="s">
        <v>393</v>
      </c>
      <c r="I196" s="44">
        <v>11106</v>
      </c>
    </row>
    <row r="197" spans="1:9">
      <c r="A197" s="44" t="s">
        <v>374</v>
      </c>
      <c r="B197" s="44" t="s">
        <v>341</v>
      </c>
      <c r="C197" s="44" t="s">
        <v>250</v>
      </c>
      <c r="D197" s="1"/>
      <c r="E197" s="44" t="s">
        <v>250</v>
      </c>
      <c r="F197" s="44" t="s">
        <v>374</v>
      </c>
      <c r="G197" s="44" t="s">
        <v>341</v>
      </c>
      <c r="H197" s="44" t="s">
        <v>394</v>
      </c>
      <c r="I197" s="44">
        <v>20404</v>
      </c>
    </row>
    <row r="198" spans="1:9">
      <c r="A198" s="44" t="s">
        <v>376</v>
      </c>
      <c r="B198" s="44" t="s">
        <v>341</v>
      </c>
      <c r="C198" s="44" t="s">
        <v>299</v>
      </c>
      <c r="D198" s="1"/>
      <c r="E198" s="44" t="s">
        <v>299</v>
      </c>
      <c r="F198" s="44" t="s">
        <v>376</v>
      </c>
      <c r="G198" s="44" t="s">
        <v>341</v>
      </c>
      <c r="H198" s="44" t="s">
        <v>396</v>
      </c>
      <c r="I198" s="44">
        <v>50404</v>
      </c>
    </row>
    <row r="199" spans="1:9">
      <c r="A199" s="44" t="s">
        <v>515</v>
      </c>
      <c r="B199" s="44" t="s">
        <v>341</v>
      </c>
      <c r="C199" s="44" t="s">
        <v>299</v>
      </c>
      <c r="D199" s="1"/>
      <c r="E199" s="44" t="s">
        <v>299</v>
      </c>
      <c r="F199" s="44" t="s">
        <v>515</v>
      </c>
      <c r="G199" s="44" t="s">
        <v>341</v>
      </c>
      <c r="H199" s="44" t="s">
        <v>397</v>
      </c>
      <c r="I199" s="44">
        <v>50405</v>
      </c>
    </row>
    <row r="200" spans="1:9">
      <c r="A200" s="44" t="s">
        <v>303</v>
      </c>
      <c r="B200" s="44" t="s">
        <v>341</v>
      </c>
      <c r="C200" s="44" t="s">
        <v>299</v>
      </c>
      <c r="D200" s="1"/>
      <c r="E200" s="3" t="s">
        <v>299</v>
      </c>
      <c r="F200" s="3" t="s">
        <v>303</v>
      </c>
      <c r="G200" s="3" t="s">
        <v>341</v>
      </c>
      <c r="H200" s="44" t="s">
        <v>400</v>
      </c>
      <c r="I200" s="3">
        <v>50406</v>
      </c>
    </row>
    <row r="201" spans="1:9">
      <c r="A201" s="44" t="s">
        <v>473</v>
      </c>
      <c r="B201" s="44" t="s">
        <v>341</v>
      </c>
      <c r="C201" s="44" t="s">
        <v>380</v>
      </c>
      <c r="D201" s="1"/>
      <c r="E201" s="44" t="s">
        <v>380</v>
      </c>
      <c r="F201" s="44" t="s">
        <v>473</v>
      </c>
      <c r="G201" s="44" t="s">
        <v>341</v>
      </c>
      <c r="H201" s="44" t="s">
        <v>402</v>
      </c>
      <c r="I201" s="44">
        <v>50601</v>
      </c>
    </row>
    <row r="202" spans="1:9">
      <c r="A202" s="44" t="s">
        <v>474</v>
      </c>
      <c r="B202" s="44" t="s">
        <v>341</v>
      </c>
      <c r="C202" s="44" t="s">
        <v>380</v>
      </c>
      <c r="D202" s="1"/>
      <c r="E202" s="44" t="s">
        <v>380</v>
      </c>
      <c r="F202" s="44" t="s">
        <v>474</v>
      </c>
      <c r="G202" s="44" t="s">
        <v>341</v>
      </c>
      <c r="H202" s="44" t="s">
        <v>404</v>
      </c>
      <c r="I202" s="44">
        <v>50602</v>
      </c>
    </row>
    <row r="203" spans="1:9">
      <c r="A203" s="44" t="s">
        <v>475</v>
      </c>
      <c r="B203" s="44" t="s">
        <v>341</v>
      </c>
      <c r="C203" s="44" t="s">
        <v>380</v>
      </c>
      <c r="D203" s="1"/>
      <c r="E203" s="44" t="s">
        <v>380</v>
      </c>
      <c r="F203" s="44" t="s">
        <v>475</v>
      </c>
      <c r="G203" s="44" t="s">
        <v>341</v>
      </c>
      <c r="H203" s="44" t="s">
        <v>481</v>
      </c>
      <c r="I203" s="44">
        <v>50603</v>
      </c>
    </row>
    <row r="204" spans="1:9">
      <c r="A204" s="44" t="s">
        <v>476</v>
      </c>
      <c r="B204" s="44" t="s">
        <v>341</v>
      </c>
      <c r="C204" s="44" t="s">
        <v>380</v>
      </c>
      <c r="D204" s="1"/>
      <c r="E204" s="44" t="s">
        <v>380</v>
      </c>
      <c r="F204" s="44" t="s">
        <v>476</v>
      </c>
      <c r="G204" s="44" t="s">
        <v>341</v>
      </c>
      <c r="H204" s="44" t="s">
        <v>482</v>
      </c>
      <c r="I204" s="44">
        <v>50604</v>
      </c>
    </row>
    <row r="205" spans="1:9">
      <c r="A205" s="44" t="s">
        <v>398</v>
      </c>
      <c r="B205" s="44" t="s">
        <v>382</v>
      </c>
      <c r="C205" s="44" t="s">
        <v>399</v>
      </c>
      <c r="D205" s="1"/>
      <c r="E205" s="44" t="s">
        <v>399</v>
      </c>
      <c r="F205" s="44" t="s">
        <v>398</v>
      </c>
      <c r="G205" s="44" t="s">
        <v>382</v>
      </c>
      <c r="H205" s="44" t="s">
        <v>483</v>
      </c>
      <c r="I205" s="44">
        <v>10701</v>
      </c>
    </row>
    <row r="206" spans="1:9">
      <c r="A206" s="44" t="s">
        <v>401</v>
      </c>
      <c r="B206" s="44" t="s">
        <v>382</v>
      </c>
      <c r="C206" s="44" t="s">
        <v>399</v>
      </c>
      <c r="D206" s="1"/>
      <c r="E206" s="44" t="s">
        <v>399</v>
      </c>
      <c r="F206" s="44" t="s">
        <v>401</v>
      </c>
      <c r="G206" s="44" t="s">
        <v>382</v>
      </c>
      <c r="H206" s="44" t="s">
        <v>484</v>
      </c>
      <c r="I206" s="44">
        <v>10702</v>
      </c>
    </row>
    <row r="207" spans="1:9">
      <c r="A207" s="44" t="s">
        <v>403</v>
      </c>
      <c r="B207" s="44" t="s">
        <v>382</v>
      </c>
      <c r="C207" s="44" t="s">
        <v>399</v>
      </c>
      <c r="D207" s="1"/>
      <c r="E207" s="44" t="s">
        <v>399</v>
      </c>
      <c r="F207" s="44" t="s">
        <v>403</v>
      </c>
      <c r="G207" s="44" t="s">
        <v>382</v>
      </c>
      <c r="H207" s="44" t="s">
        <v>485</v>
      </c>
      <c r="I207" s="44">
        <v>10703</v>
      </c>
    </row>
    <row r="208" spans="1:9">
      <c r="A208" s="44" t="s">
        <v>477</v>
      </c>
      <c r="B208" s="44" t="s">
        <v>382</v>
      </c>
      <c r="C208" s="44" t="s">
        <v>383</v>
      </c>
      <c r="D208" s="1"/>
      <c r="E208" s="44" t="s">
        <v>383</v>
      </c>
      <c r="F208" s="44" t="s">
        <v>477</v>
      </c>
      <c r="G208" s="44" t="s">
        <v>382</v>
      </c>
      <c r="H208" s="44" t="s">
        <v>486</v>
      </c>
      <c r="I208" s="44">
        <v>11201</v>
      </c>
    </row>
    <row r="209" spans="1:9">
      <c r="A209" s="44" t="s">
        <v>478</v>
      </c>
      <c r="B209" s="44" t="s">
        <v>382</v>
      </c>
      <c r="C209" s="44" t="s">
        <v>383</v>
      </c>
      <c r="D209" s="1"/>
      <c r="E209" s="44" t="s">
        <v>383</v>
      </c>
      <c r="F209" s="44" t="s">
        <v>478</v>
      </c>
      <c r="G209" s="44" t="s">
        <v>382</v>
      </c>
      <c r="H209" s="44" t="s">
        <v>487</v>
      </c>
      <c r="I209" s="44">
        <v>11201</v>
      </c>
    </row>
    <row r="210" spans="1:9">
      <c r="A210" s="44" t="s">
        <v>385</v>
      </c>
      <c r="B210" s="44" t="s">
        <v>382</v>
      </c>
      <c r="C210" s="44" t="s">
        <v>383</v>
      </c>
      <c r="D210" s="1"/>
      <c r="E210" s="44" t="s">
        <v>383</v>
      </c>
      <c r="F210" s="44" t="s">
        <v>385</v>
      </c>
      <c r="G210" s="44" t="s">
        <v>382</v>
      </c>
      <c r="H210" s="44" t="s">
        <v>488</v>
      </c>
      <c r="I210" s="44">
        <v>11201</v>
      </c>
    </row>
    <row r="211" spans="1:9">
      <c r="A211" s="44" t="s">
        <v>387</v>
      </c>
      <c r="B211" s="44" t="s">
        <v>382</v>
      </c>
      <c r="C211" s="44" t="s">
        <v>383</v>
      </c>
      <c r="D211" s="1"/>
      <c r="E211" s="44" t="s">
        <v>383</v>
      </c>
      <c r="F211" s="44" t="s">
        <v>387</v>
      </c>
      <c r="G211" s="44" t="s">
        <v>382</v>
      </c>
      <c r="H211" s="44" t="s">
        <v>489</v>
      </c>
      <c r="I211" s="44">
        <v>11201</v>
      </c>
    </row>
    <row r="212" spans="1:9">
      <c r="A212" s="44" t="s">
        <v>389</v>
      </c>
      <c r="B212" s="44" t="s">
        <v>382</v>
      </c>
      <c r="C212" s="44" t="s">
        <v>383</v>
      </c>
      <c r="D212" s="1"/>
      <c r="E212" s="44" t="s">
        <v>383</v>
      </c>
      <c r="F212" s="44" t="s">
        <v>389</v>
      </c>
      <c r="G212" s="44" t="s">
        <v>382</v>
      </c>
      <c r="H212" s="44" t="s">
        <v>490</v>
      </c>
      <c r="I212" s="44">
        <v>11201</v>
      </c>
    </row>
    <row r="213" spans="1:9">
      <c r="A213" s="44" t="s">
        <v>391</v>
      </c>
      <c r="B213" s="44" t="s">
        <v>382</v>
      </c>
      <c r="C213" s="44" t="s">
        <v>383</v>
      </c>
      <c r="D213" s="1"/>
      <c r="E213" s="44" t="s">
        <v>383</v>
      </c>
      <c r="F213" s="44" t="s">
        <v>391</v>
      </c>
      <c r="G213" s="44" t="s">
        <v>382</v>
      </c>
      <c r="H213" s="44" t="s">
        <v>491</v>
      </c>
      <c r="I213" s="44">
        <v>11201</v>
      </c>
    </row>
    <row r="214" spans="1:9">
      <c r="A214" s="44" t="s">
        <v>479</v>
      </c>
      <c r="B214" s="44" t="s">
        <v>382</v>
      </c>
      <c r="C214" s="44" t="s">
        <v>295</v>
      </c>
      <c r="D214" s="1"/>
      <c r="E214" s="44" t="s">
        <v>295</v>
      </c>
      <c r="F214" s="44" t="s">
        <v>479</v>
      </c>
      <c r="G214" s="44" t="s">
        <v>382</v>
      </c>
      <c r="H214" s="44" t="s">
        <v>492</v>
      </c>
      <c r="I214" s="44">
        <v>11201</v>
      </c>
    </row>
    <row r="215" spans="1:9">
      <c r="A215" s="44" t="s">
        <v>480</v>
      </c>
      <c r="B215" s="44" t="s">
        <v>382</v>
      </c>
      <c r="C215" s="44" t="s">
        <v>295</v>
      </c>
      <c r="D215" s="1"/>
      <c r="E215" s="44" t="s">
        <v>295</v>
      </c>
      <c r="F215" s="44" t="s">
        <v>480</v>
      </c>
      <c r="G215" s="44" t="s">
        <v>382</v>
      </c>
      <c r="H215" s="44" t="s">
        <v>531</v>
      </c>
      <c r="I215" s="44">
        <v>11201</v>
      </c>
    </row>
    <row r="216" spans="1:9">
      <c r="A216" s="44" t="s">
        <v>395</v>
      </c>
      <c r="B216" s="44" t="s">
        <v>382</v>
      </c>
      <c r="C216" s="44" t="s">
        <v>295</v>
      </c>
      <c r="E216" s="44" t="s">
        <v>295</v>
      </c>
      <c r="F216" s="44" t="s">
        <v>395</v>
      </c>
      <c r="G216" s="44" t="s">
        <v>382</v>
      </c>
      <c r="H216" s="44" t="s">
        <v>535</v>
      </c>
      <c r="I216" s="44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7" t="s">
        <v>498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8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7" t="s">
        <v>498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20" t="s">
        <v>450</v>
      </c>
      <c r="B1" s="20"/>
      <c r="C1" s="20"/>
      <c r="D1" s="20"/>
      <c r="E1" s="20"/>
      <c r="F1" s="20"/>
      <c r="H1" s="22" t="s">
        <v>451</v>
      </c>
      <c r="I1" s="21"/>
      <c r="J1" s="22" t="s">
        <v>448</v>
      </c>
      <c r="K1" s="12">
        <f>IFERROR(INDEX(의회!AE5:AE27,MATCH("*예비비*",의회!I5:I27,0)),0)</f>
        <v>0</v>
      </c>
      <c r="L1" s="22" t="s">
        <v>449</v>
      </c>
      <c r="M1" s="12">
        <f>I1+K1</f>
        <v>0</v>
      </c>
    </row>
    <row r="2" spans="1:13" ht="24.95" customHeight="1">
      <c r="M2" s="9" t="s">
        <v>445</v>
      </c>
    </row>
    <row r="3" spans="1:13" ht="24.95" customHeight="1">
      <c r="A3" s="183" t="s">
        <v>431</v>
      </c>
      <c r="B3" s="13" t="s">
        <v>444</v>
      </c>
      <c r="C3" s="14"/>
      <c r="D3" s="14"/>
      <c r="E3" s="14"/>
      <c r="F3" s="14"/>
      <c r="H3" s="183" t="s">
        <v>431</v>
      </c>
      <c r="I3" s="13" t="s">
        <v>446</v>
      </c>
      <c r="J3" s="14"/>
      <c r="K3" s="14"/>
      <c r="L3" s="14"/>
      <c r="M3" s="14"/>
    </row>
    <row r="4" spans="1:13" ht="24.95" customHeight="1">
      <c r="A4" s="183"/>
      <c r="B4" s="15" t="s">
        <v>432</v>
      </c>
      <c r="C4" s="15" t="s">
        <v>433</v>
      </c>
      <c r="D4" s="15" t="s">
        <v>434</v>
      </c>
      <c r="E4" s="15" t="s">
        <v>433</v>
      </c>
      <c r="F4" s="15" t="s">
        <v>435</v>
      </c>
      <c r="H4" s="183"/>
      <c r="I4" s="15" t="s">
        <v>432</v>
      </c>
      <c r="J4" s="15" t="s">
        <v>433</v>
      </c>
      <c r="K4" s="15" t="s">
        <v>434</v>
      </c>
      <c r="L4" s="15" t="s">
        <v>433</v>
      </c>
      <c r="M4" s="15" t="s">
        <v>435</v>
      </c>
    </row>
    <row r="5" spans="1:13" ht="24.95" customHeight="1">
      <c r="A5" s="16" t="s">
        <v>436</v>
      </c>
      <c r="B5" s="17" t="e">
        <f>SUM(B6:B13)/2</f>
        <v>#REF!</v>
      </c>
      <c r="C5" s="16" t="e">
        <f>IF(B5=SUM(#REF!),"OK","@@")</f>
        <v>#REF!</v>
      </c>
      <c r="D5" s="17">
        <f>SUM(D6:D13)/2</f>
        <v>0</v>
      </c>
      <c r="E5" s="16" t="str">
        <f>IF(D5=SUM(의회!K5:L5),"OK","@@")</f>
        <v>@@</v>
      </c>
      <c r="F5" s="17"/>
      <c r="H5" s="16" t="s">
        <v>436</v>
      </c>
      <c r="I5" s="17" t="e">
        <f>SUM(I6:I13)/2</f>
        <v>#REF!</v>
      </c>
      <c r="J5" s="16" t="e">
        <f>IF(I5=SUM(#REF!),"OK","@@")</f>
        <v>#REF!</v>
      </c>
      <c r="K5" s="17">
        <f>SUM(K6:K13)/2</f>
        <v>0</v>
      </c>
      <c r="L5" s="16" t="str">
        <f>IF(K5=SUM(의회!O5:P5),"OK","@@")</f>
        <v>OK</v>
      </c>
      <c r="M5" s="17"/>
    </row>
    <row r="6" spans="1:13" ht="24.95" customHeight="1">
      <c r="A6" s="18" t="s">
        <v>437</v>
      </c>
      <c r="B6" s="19" t="e">
        <f>SUM(B7:B8)</f>
        <v>#REF!</v>
      </c>
      <c r="C6" s="18" t="e">
        <f>IF(B6=#REF!,"OK","@@")</f>
        <v>#REF!</v>
      </c>
      <c r="D6" s="19">
        <f>SUM(D7:D8)</f>
        <v>0</v>
      </c>
      <c r="E6" s="18" t="str">
        <f>IF(D6=의회!Z5,"OK","@@")</f>
        <v>OK</v>
      </c>
      <c r="F6" s="19"/>
      <c r="H6" s="18" t="s">
        <v>437</v>
      </c>
      <c r="I6" s="19" t="e">
        <f>SUM(I7:I8)</f>
        <v>#REF!</v>
      </c>
      <c r="J6" s="18" t="e">
        <f>IF(I6=#REF!,"OK","@@")</f>
        <v>#REF!</v>
      </c>
      <c r="K6" s="19">
        <f>SUM(K7:K8)</f>
        <v>0</v>
      </c>
      <c r="L6" s="18" t="str">
        <f>IF(K6=의회!AE5,"OK","@@")</f>
        <v>OK</v>
      </c>
      <c r="M6" s="19"/>
    </row>
    <row r="7" spans="1:13" ht="24.95" customHeight="1">
      <c r="A7" s="10" t="s">
        <v>438</v>
      </c>
      <c r="B7" s="11" t="e">
        <f>SUMIFS(#REF!,#REF!,"도비")</f>
        <v>#REF!</v>
      </c>
      <c r="C7" s="10"/>
      <c r="D7" s="11">
        <f>SUMIFS(의회!$Z$5:$Z$27,의회!$X$5:$X$27,"도비")</f>
        <v>0</v>
      </c>
      <c r="E7" s="10"/>
      <c r="F7" s="11"/>
      <c r="H7" s="10" t="s">
        <v>438</v>
      </c>
      <c r="I7" s="11" t="e">
        <f>SUMIFS(#REF!,#REF!,"국비")</f>
        <v>#REF!</v>
      </c>
      <c r="J7" s="10"/>
      <c r="K7" s="11">
        <f>SUMIFS(의회!$AE$5:$AE$27,의회!$AC$5:$AC$27,"도비")</f>
        <v>0</v>
      </c>
      <c r="L7" s="10"/>
      <c r="M7" s="11"/>
    </row>
    <row r="8" spans="1:13" ht="24.95" customHeight="1">
      <c r="A8" s="10" t="s">
        <v>439</v>
      </c>
      <c r="B8" s="11" t="e">
        <f>SUMIFS(#REF!,#REF!,"국비")+SUMIFS(#REF!,#REF!,"지특")+SUMIFS(#REF!,#REF!,"기금")+SUMIFS(#REF!,#REF!,"특교")</f>
        <v>#REF!</v>
      </c>
      <c r="C8" s="10"/>
      <c r="D8" s="11">
        <f>SUMIFS(의회!$Z$5:$Z$27,의회!$X$5:$X$27,"국비")+SUMIFS(의회!$Z$5:$Z$27,의회!$X$5:$X$27,"지특")+SUMIFS(의회!$Z$5:$Z$27,의회!$X$5:$X$27,"기금")+SUMIFS(의회!$Z$5:$Z$27,의회!$X$5:$X$27,"특교")</f>
        <v>0</v>
      </c>
      <c r="E8" s="10"/>
      <c r="F8" s="11"/>
      <c r="H8" s="10" t="s">
        <v>439</v>
      </c>
      <c r="I8" s="11" t="e">
        <f>SUMIFS(#REF!,#REF!,"국비")+SUMIFS(#REF!,#REF!,"지특")+SUMIFS(#REF!,#REF!,"기금")+SUMIFS(#REF!,#REF!,"특교")</f>
        <v>#REF!</v>
      </c>
      <c r="J8" s="10"/>
      <c r="K8" s="11">
        <f>SUMIFS(의회!$AE$5:$AE$27,의회!$AC$5:$AC$27,"국비")+SUMIFS(의회!$AE$5:$AE$27,의회!$AC$5:$AC$27,"지특")+SUMIFS(의회!$AE$5:$AE$27,의회!$AC$5:$AC$27,"기금")+SUMIFS(의회!$AE$5:$AE$27,의회!$AC$5:$AC$27,"특교")</f>
        <v>0</v>
      </c>
      <c r="L8" s="10"/>
      <c r="M8" s="11"/>
    </row>
    <row r="9" spans="1:13" ht="24.95" customHeight="1">
      <c r="A9" s="18" t="s">
        <v>440</v>
      </c>
      <c r="B9" s="19" t="e">
        <f>SUM(B10:B13)</f>
        <v>#REF!</v>
      </c>
      <c r="C9" s="18" t="e">
        <f>IF(B9=#REF!,"OK","@@")</f>
        <v>#REF!</v>
      </c>
      <c r="D9" s="19">
        <f>SUM(D10:D13)</f>
        <v>0</v>
      </c>
      <c r="E9" s="18" t="str">
        <f>IF(D9=의회!Y5,"OK","@@")</f>
        <v>@@</v>
      </c>
      <c r="F9" s="19" t="e">
        <f>SUM(F10:F13)</f>
        <v>#REF!</v>
      </c>
      <c r="H9" s="18" t="s">
        <v>440</v>
      </c>
      <c r="I9" s="19" t="e">
        <f>SUM(I10:I13)</f>
        <v>#REF!</v>
      </c>
      <c r="J9" s="18" t="e">
        <f>IF(I9=#REF!,"OK","@@")</f>
        <v>#REF!</v>
      </c>
      <c r="K9" s="19">
        <f>SUM(K10:K13)</f>
        <v>0</v>
      </c>
      <c r="L9" s="18" t="str">
        <f>IF(K9=의회!AD5,"OK","@@")</f>
        <v>OK</v>
      </c>
      <c r="M9" s="19" t="e">
        <f>SUM(M10:M13)</f>
        <v>#REF!</v>
      </c>
    </row>
    <row r="10" spans="1:13" ht="24.95" customHeight="1">
      <c r="A10" s="10" t="s">
        <v>441</v>
      </c>
      <c r="B10" s="11" t="e">
        <f>SUMIFS(#REF!,#REF!,검증!A10)</f>
        <v>#REF!</v>
      </c>
      <c r="C10" s="10"/>
      <c r="D10" s="11">
        <f>SUMIFS(의회!$Z$5:$Z$27,의회!$X$5:$X$27,검증!A10)</f>
        <v>0</v>
      </c>
      <c r="E10" s="10"/>
      <c r="F10" s="11" t="e">
        <f>D10-B10</f>
        <v>#REF!</v>
      </c>
      <c r="H10" s="10" t="s">
        <v>441</v>
      </c>
      <c r="I10" s="11" t="e">
        <f>SUMIFS(#REF!,#REF!,검증!H10)</f>
        <v>#REF!</v>
      </c>
      <c r="J10" s="10"/>
      <c r="K10" s="11">
        <f>SUMIFS(의회!$AE$5:$AE$27,의회!$AC$5:$AC$27,검증!H10)</f>
        <v>0</v>
      </c>
      <c r="L10" s="10"/>
      <c r="M10" s="11" t="e">
        <f>K10-I10</f>
        <v>#REF!</v>
      </c>
    </row>
    <row r="11" spans="1:13" ht="24.95" customHeight="1">
      <c r="A11" s="10" t="s">
        <v>447</v>
      </c>
      <c r="B11" s="11" t="e">
        <f>SUMIFS(#REF!,#REF!,검증!A11)</f>
        <v>#REF!</v>
      </c>
      <c r="C11" s="10"/>
      <c r="D11" s="11">
        <f>SUMIFS(의회!$Z$5:$Z$27,의회!$X$5:$X$27,검증!A11)</f>
        <v>0</v>
      </c>
      <c r="E11" s="10"/>
      <c r="F11" s="11" t="e">
        <f t="shared" ref="F11:F13" si="0">D11-B11</f>
        <v>#REF!</v>
      </c>
      <c r="H11" s="10" t="s">
        <v>447</v>
      </c>
      <c r="I11" s="11" t="e">
        <f>SUMIFS(#REF!,#REF!,검증!H11)</f>
        <v>#REF!</v>
      </c>
      <c r="J11" s="10"/>
      <c r="K11" s="11">
        <f>SUMIFS(의회!$AE$5:$AE$27,의회!$AC$5:$AC$27,검증!H11)</f>
        <v>0</v>
      </c>
      <c r="L11" s="10"/>
      <c r="M11" s="11" t="e">
        <f t="shared" ref="M11:M13" si="1">K11-I11</f>
        <v>#REF!</v>
      </c>
    </row>
    <row r="12" spans="1:13" ht="24.95" customHeight="1">
      <c r="A12" s="10" t="s">
        <v>442</v>
      </c>
      <c r="B12" s="11" t="e">
        <f>SUMIFS(#REF!,#REF!,검증!A12)</f>
        <v>#REF!</v>
      </c>
      <c r="C12" s="10"/>
      <c r="D12" s="11">
        <f>SUMIFS(의회!$Z$5:$Z$27,의회!$X$5:$X$27,검증!A12)</f>
        <v>0</v>
      </c>
      <c r="E12" s="10"/>
      <c r="F12" s="11" t="e">
        <f t="shared" si="0"/>
        <v>#REF!</v>
      </c>
      <c r="H12" s="10" t="s">
        <v>442</v>
      </c>
      <c r="I12" s="11" t="e">
        <f>SUMIFS(#REF!,#REF!,검증!H12)</f>
        <v>#REF!</v>
      </c>
      <c r="J12" s="10"/>
      <c r="K12" s="11">
        <f>SUMIFS(의회!$AE$5:$AE$27,의회!$AC$5:$AC$27,검증!H12)</f>
        <v>0</v>
      </c>
      <c r="L12" s="10"/>
      <c r="M12" s="11" t="e">
        <f t="shared" si="1"/>
        <v>#REF!</v>
      </c>
    </row>
    <row r="13" spans="1:13" ht="24.95" customHeight="1">
      <c r="A13" s="10" t="s">
        <v>443</v>
      </c>
      <c r="B13" s="11" t="e">
        <f>SUMIFS(#REF!,#REF!,검증!A13)</f>
        <v>#REF!</v>
      </c>
      <c r="C13" s="10"/>
      <c r="D13" s="11">
        <f>SUMIFS(의회!$Z$5:$Z$27,의회!$X$5:$X$27,검증!A13)</f>
        <v>0</v>
      </c>
      <c r="E13" s="10"/>
      <c r="F13" s="11" t="e">
        <f t="shared" si="0"/>
        <v>#REF!</v>
      </c>
      <c r="H13" s="10" t="s">
        <v>443</v>
      </c>
      <c r="I13" s="11" t="e">
        <f>SUMIFS(#REF!,#REF!,검증!H13)</f>
        <v>#REF!</v>
      </c>
      <c r="J13" s="10"/>
      <c r="K13" s="11">
        <f>SUMIFS(의회!$AE$5:$AE$27,의회!$AC$5:$AC$27,검증!H13)</f>
        <v>0</v>
      </c>
      <c r="L13" s="10"/>
      <c r="M13" s="11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28"/>
  <sheetViews>
    <sheetView tabSelected="1" view="pageBreakPreview" zoomScale="70" zoomScaleNormal="70" zoomScaleSheetLayoutView="70" workbookViewId="0">
      <pane xSplit="9" ySplit="5" topLeftCell="M6" activePane="bottomRight" state="frozen"/>
      <selection activeCell="G8" sqref="G8"/>
      <selection pane="topRight" activeCell="G8" sqref="G8"/>
      <selection pane="bottomLeft" activeCell="G8" sqref="G8"/>
      <selection pane="bottomRight" activeCell="D29" sqref="D29"/>
    </sheetView>
  </sheetViews>
  <sheetFormatPr defaultColWidth="9" defaultRowHeight="50.1" customHeight="1"/>
  <cols>
    <col min="1" max="1" width="5.25" style="29" customWidth="1"/>
    <col min="2" max="2" width="12.625" style="26" customWidth="1"/>
    <col min="3" max="3" width="12.125" style="29" customWidth="1"/>
    <col min="4" max="4" width="11.25" style="26" customWidth="1"/>
    <col min="5" max="5" width="7.125" style="26" customWidth="1"/>
    <col min="6" max="6" width="6.5" style="26" customWidth="1"/>
    <col min="7" max="8" width="7.125" style="29" customWidth="1"/>
    <col min="9" max="9" width="45.5" style="48" customWidth="1"/>
    <col min="10" max="10" width="14.625" style="26" customWidth="1"/>
    <col min="11" max="12" width="13.125" style="160" customWidth="1"/>
    <col min="13" max="13" width="15.625" style="26" customWidth="1"/>
    <col min="14" max="15" width="11.375" style="26" customWidth="1"/>
    <col min="16" max="16" width="11.375" style="54" customWidth="1"/>
    <col min="17" max="17" width="15.625" style="41" customWidth="1"/>
    <col min="18" max="18" width="6.625" style="26" customWidth="1"/>
    <col min="19" max="19" width="28.875" style="26" customWidth="1"/>
    <col min="20" max="20" width="25.375" style="54" customWidth="1"/>
    <col min="21" max="21" width="29.25" style="28" customWidth="1"/>
    <col min="22" max="22" width="6.625" style="26" customWidth="1"/>
    <col min="23" max="23" width="3.625" style="26" customWidth="1"/>
    <col min="24" max="24" width="6.625" style="26" customWidth="1"/>
    <col min="25" max="26" width="11.625" style="26" customWidth="1"/>
    <col min="27" max="27" width="6.625" style="26" customWidth="1"/>
    <col min="28" max="28" width="2.625" style="26" customWidth="1"/>
    <col min="29" max="29" width="6.625" style="26" customWidth="1"/>
    <col min="30" max="31" width="11.625" style="26" customWidth="1"/>
    <col min="32" max="32" width="6.625" style="26" customWidth="1"/>
    <col min="33" max="33" width="2.625" style="26" customWidth="1"/>
    <col min="34" max="34" width="12.625" style="26" customWidth="1"/>
    <col min="35" max="35" width="2.625" style="26" customWidth="1"/>
    <col min="36" max="37" width="7.625" style="26" customWidth="1"/>
    <col min="38" max="38" width="2.625" style="26" customWidth="1"/>
    <col min="39" max="39" width="10.625" style="26" customWidth="1"/>
    <col min="40" max="40" width="2.625" style="26" customWidth="1"/>
    <col min="41" max="41" width="6.625" style="26" customWidth="1"/>
    <col min="42" max="42" width="9" style="26" customWidth="1"/>
    <col min="43" max="16384" width="9" style="26"/>
  </cols>
  <sheetData>
    <row r="1" spans="1:44" ht="35.1" customHeight="1">
      <c r="A1" s="29" t="s">
        <v>522</v>
      </c>
      <c r="B1" s="166" t="s">
        <v>585</v>
      </c>
      <c r="D1" s="29"/>
      <c r="E1" s="29"/>
      <c r="F1" s="29"/>
      <c r="I1" s="29"/>
      <c r="J1" s="29"/>
      <c r="K1" s="154"/>
      <c r="L1" s="154"/>
      <c r="M1" s="29"/>
      <c r="N1" s="29"/>
      <c r="O1" s="29"/>
      <c r="P1" s="69"/>
      <c r="Q1" s="33"/>
      <c r="R1" s="24"/>
      <c r="S1" s="24"/>
      <c r="T1" s="69"/>
      <c r="U1" s="25"/>
    </row>
    <row r="2" spans="1:44" ht="20.25" customHeight="1">
      <c r="B2" s="27" t="s">
        <v>425</v>
      </c>
      <c r="I2" s="75"/>
      <c r="J2" s="54"/>
      <c r="K2" s="155"/>
      <c r="L2" s="155"/>
      <c r="M2" s="34"/>
      <c r="N2" s="34"/>
      <c r="O2" s="34"/>
      <c r="P2" s="55" t="e">
        <f>Q2-#REF!</f>
        <v>#REF!</v>
      </c>
      <c r="Q2" s="35">
        <f>Q5-J5</f>
        <v>-8273476</v>
      </c>
      <c r="S2" s="56">
        <v>6043819</v>
      </c>
      <c r="T2" s="74">
        <f>Q2+S2</f>
        <v>-2229657</v>
      </c>
      <c r="U2" s="57"/>
      <c r="Y2" s="29" t="s">
        <v>427</v>
      </c>
      <c r="AD2" s="29" t="s">
        <v>427</v>
      </c>
    </row>
    <row r="3" spans="1:44" s="42" customFormat="1" ht="24.75" customHeight="1">
      <c r="A3" s="200" t="s">
        <v>497</v>
      </c>
      <c r="B3" s="200" t="s">
        <v>407</v>
      </c>
      <c r="C3" s="204" t="s">
        <v>408</v>
      </c>
      <c r="D3" s="206" t="s">
        <v>409</v>
      </c>
      <c r="E3" s="208" t="s">
        <v>413</v>
      </c>
      <c r="F3" s="208" t="s">
        <v>493</v>
      </c>
      <c r="G3" s="210" t="s">
        <v>495</v>
      </c>
      <c r="H3" s="208" t="s">
        <v>496</v>
      </c>
      <c r="I3" s="212" t="s">
        <v>494</v>
      </c>
      <c r="J3" s="219" t="s">
        <v>529</v>
      </c>
      <c r="K3" s="214" t="s">
        <v>516</v>
      </c>
      <c r="L3" s="215"/>
      <c r="M3" s="216" t="s">
        <v>519</v>
      </c>
      <c r="N3" s="221" t="s">
        <v>524</v>
      </c>
      <c r="O3" s="202" t="s">
        <v>525</v>
      </c>
      <c r="P3" s="203"/>
      <c r="Q3" s="186" t="s">
        <v>520</v>
      </c>
      <c r="R3" s="188" t="s">
        <v>412</v>
      </c>
      <c r="S3" s="198" t="s">
        <v>523</v>
      </c>
      <c r="T3" s="198" t="s">
        <v>517</v>
      </c>
      <c r="U3" s="197" t="s">
        <v>521</v>
      </c>
      <c r="V3" s="190" t="s">
        <v>414</v>
      </c>
      <c r="X3" s="191" t="s">
        <v>415</v>
      </c>
      <c r="Y3" s="191" t="s">
        <v>416</v>
      </c>
      <c r="Z3" s="191"/>
      <c r="AA3" s="191"/>
      <c r="AC3" s="185" t="s">
        <v>415</v>
      </c>
      <c r="AD3" s="196" t="s">
        <v>420</v>
      </c>
      <c r="AE3" s="196"/>
      <c r="AF3" s="196"/>
      <c r="AH3" s="191" t="s">
        <v>421</v>
      </c>
      <c r="AJ3" s="192" t="s">
        <v>428</v>
      </c>
      <c r="AK3" s="194" t="s">
        <v>429</v>
      </c>
      <c r="AM3" s="184" t="s">
        <v>422</v>
      </c>
      <c r="AO3" s="184" t="s">
        <v>423</v>
      </c>
    </row>
    <row r="4" spans="1:44" s="42" customFormat="1" ht="24.75" customHeight="1">
      <c r="A4" s="201"/>
      <c r="B4" s="201"/>
      <c r="C4" s="205"/>
      <c r="D4" s="207"/>
      <c r="E4" s="209"/>
      <c r="F4" s="218"/>
      <c r="G4" s="211"/>
      <c r="H4" s="218"/>
      <c r="I4" s="213"/>
      <c r="J4" s="220"/>
      <c r="K4" s="156" t="s">
        <v>410</v>
      </c>
      <c r="L4" s="156" t="s">
        <v>411</v>
      </c>
      <c r="M4" s="217"/>
      <c r="N4" s="222"/>
      <c r="O4" s="67" t="s">
        <v>410</v>
      </c>
      <c r="P4" s="68" t="s">
        <v>411</v>
      </c>
      <c r="Q4" s="187"/>
      <c r="R4" s="189"/>
      <c r="S4" s="199"/>
      <c r="T4" s="199"/>
      <c r="U4" s="188"/>
      <c r="V4" s="191"/>
      <c r="X4" s="191"/>
      <c r="Y4" s="47" t="s">
        <v>417</v>
      </c>
      <c r="Z4" s="47" t="s">
        <v>418</v>
      </c>
      <c r="AA4" s="47" t="s">
        <v>419</v>
      </c>
      <c r="AC4" s="185"/>
      <c r="AD4" s="43" t="s">
        <v>417</v>
      </c>
      <c r="AE4" s="43" t="s">
        <v>418</v>
      </c>
      <c r="AF4" s="43" t="s">
        <v>419</v>
      </c>
      <c r="AH4" s="191"/>
      <c r="AJ4" s="193"/>
      <c r="AK4" s="195"/>
      <c r="AM4" s="185"/>
      <c r="AO4" s="185"/>
      <c r="AQ4" s="42" t="s">
        <v>526</v>
      </c>
      <c r="AR4" s="42" t="s">
        <v>527</v>
      </c>
    </row>
    <row r="5" spans="1:44" ht="34.5" customHeight="1">
      <c r="A5" s="116"/>
      <c r="B5" s="117" t="s">
        <v>424</v>
      </c>
      <c r="C5" s="116" t="s">
        <v>528</v>
      </c>
      <c r="D5" s="118"/>
      <c r="E5" s="119"/>
      <c r="F5" s="120"/>
      <c r="G5" s="119"/>
      <c r="H5" s="119"/>
      <c r="I5" s="121" t="s">
        <v>518</v>
      </c>
      <c r="J5" s="122">
        <f t="shared" ref="J5:Q5" si="0">SUBTOTAL(9,J6:J27)</f>
        <v>8273476</v>
      </c>
      <c r="K5" s="122">
        <f t="shared" si="0"/>
        <v>-1467000</v>
      </c>
      <c r="L5" s="122">
        <f t="shared" si="0"/>
        <v>1989505</v>
      </c>
      <c r="M5" s="123">
        <f t="shared" si="0"/>
        <v>8795981</v>
      </c>
      <c r="N5" s="58">
        <f t="shared" si="0"/>
        <v>0</v>
      </c>
      <c r="O5" s="49">
        <f t="shared" si="0"/>
        <v>0</v>
      </c>
      <c r="P5" s="71">
        <f t="shared" si="0"/>
        <v>0</v>
      </c>
      <c r="Q5" s="167">
        <f t="shared" si="0"/>
        <v>0</v>
      </c>
      <c r="R5" s="60"/>
      <c r="S5" s="61"/>
      <c r="T5" s="70"/>
      <c r="U5" s="45"/>
      <c r="V5" s="30"/>
      <c r="X5" s="36"/>
      <c r="Y5" s="79">
        <f>SUBTOTAL(9,Y6:Y27)</f>
        <v>14805</v>
      </c>
      <c r="Z5" s="79">
        <f>SUBTOTAL(9,Z6:Z27)</f>
        <v>0</v>
      </c>
      <c r="AA5" s="65" t="str">
        <f>IF(SUM($K5:$L5)=SUM($Y5:$Z5),"OK","검토")</f>
        <v>검토</v>
      </c>
      <c r="AB5" s="76"/>
      <c r="AC5" s="80"/>
      <c r="AD5" s="79">
        <f>SUBTOTAL(9,AD6:AD27)</f>
        <v>0</v>
      </c>
      <c r="AE5" s="79">
        <f>SUBTOTAL(9,AE6:AE27)</f>
        <v>0</v>
      </c>
      <c r="AF5" s="32" t="str">
        <f>IF(SUM(O5:P5)=SUM(AD5:AE5),"OK","검토")</f>
        <v>OK</v>
      </c>
      <c r="AH5" s="30"/>
      <c r="AJ5" s="37"/>
      <c r="AK5" s="38"/>
      <c r="AM5" s="30"/>
      <c r="AO5" s="30"/>
    </row>
    <row r="6" spans="1:44" ht="36.75" customHeight="1">
      <c r="A6" s="124"/>
      <c r="B6" s="125" t="s">
        <v>426</v>
      </c>
      <c r="C6" s="126"/>
      <c r="D6" s="125"/>
      <c r="E6" s="125"/>
      <c r="F6" s="125"/>
      <c r="G6" s="126"/>
      <c r="H6" s="126"/>
      <c r="I6" s="127"/>
      <c r="J6" s="128">
        <f t="shared" ref="J6:Q6" si="1">SUBTOTAL(9,J7:J27)</f>
        <v>8273476</v>
      </c>
      <c r="K6" s="128">
        <f t="shared" si="1"/>
        <v>-1467000</v>
      </c>
      <c r="L6" s="128">
        <f t="shared" si="1"/>
        <v>1989505</v>
      </c>
      <c r="M6" s="129">
        <f t="shared" si="1"/>
        <v>8795981</v>
      </c>
      <c r="N6" s="81">
        <f t="shared" si="1"/>
        <v>0</v>
      </c>
      <c r="O6" s="82">
        <f t="shared" si="1"/>
        <v>0</v>
      </c>
      <c r="P6" s="72">
        <f t="shared" si="1"/>
        <v>0</v>
      </c>
      <c r="Q6" s="82">
        <f t="shared" si="1"/>
        <v>0</v>
      </c>
      <c r="R6" s="83"/>
      <c r="S6" s="84"/>
      <c r="T6" s="85"/>
      <c r="U6" s="86"/>
      <c r="V6" s="32"/>
      <c r="X6" s="39"/>
      <c r="Y6" s="63"/>
      <c r="Z6" s="63"/>
      <c r="AA6" s="65"/>
      <c r="AB6" s="76"/>
      <c r="AC6" s="65"/>
      <c r="AD6" s="63"/>
      <c r="AE6" s="63"/>
      <c r="AF6" s="32"/>
      <c r="AH6" s="40"/>
      <c r="AJ6" s="37"/>
      <c r="AK6" s="31"/>
      <c r="AM6" s="32"/>
      <c r="AO6" s="32"/>
      <c r="AQ6" s="50">
        <f>SUBTOTAL(9,AQ7:AQ27)</f>
        <v>0</v>
      </c>
      <c r="AR6" s="51">
        <f>SUBTOTAL(9,AR7:AR27)</f>
        <v>0</v>
      </c>
    </row>
    <row r="7" spans="1:44" ht="37.5" customHeight="1">
      <c r="A7" s="130">
        <v>1</v>
      </c>
      <c r="B7" s="131" t="s">
        <v>537</v>
      </c>
      <c r="C7" s="132" t="s">
        <v>538</v>
      </c>
      <c r="D7" s="131" t="s">
        <v>539</v>
      </c>
      <c r="E7" s="130" t="s">
        <v>540</v>
      </c>
      <c r="F7" s="130" t="s">
        <v>541</v>
      </c>
      <c r="G7" s="130">
        <v>9</v>
      </c>
      <c r="H7" s="130">
        <v>18</v>
      </c>
      <c r="I7" s="133" t="s">
        <v>546</v>
      </c>
      <c r="J7" s="134">
        <v>0</v>
      </c>
      <c r="K7" s="134"/>
      <c r="L7" s="157">
        <v>200000</v>
      </c>
      <c r="M7" s="150">
        <f t="shared" ref="M7:M11" si="2">J7+K7+L7</f>
        <v>200000</v>
      </c>
      <c r="N7" s="87" t="s">
        <v>557</v>
      </c>
      <c r="O7" s="88"/>
      <c r="P7" s="73"/>
      <c r="Q7" s="168">
        <f t="shared" ref="Q7" si="3">J7+O7+P7</f>
        <v>0</v>
      </c>
      <c r="R7" s="89" t="str">
        <f>IF(AND((M7=0),(Q7&gt;0)),"O",IF(AND((K7&lt;0),(M7-Q7&lt;0)),"O","X"))</f>
        <v>X</v>
      </c>
      <c r="S7" s="78"/>
      <c r="T7" s="93"/>
      <c r="U7" s="52"/>
      <c r="V7" s="32"/>
      <c r="X7" s="39"/>
      <c r="Y7" s="63">
        <f t="shared" ref="Y7:Y17" si="4">IF($X7&lt;&gt;"도비",IF($V7="국도비","직접입력",SUM($K7:$L7)),)</f>
        <v>200000</v>
      </c>
      <c r="Z7" s="63">
        <f t="shared" ref="Z7:Z17" si="5">IF($X7="도비",SUM($K7:$L7),IF($V7="국도비","직접입력",SUM($K7:$L7)-$Y7))</f>
        <v>0</v>
      </c>
      <c r="AA7" s="65" t="str">
        <f t="shared" ref="AA7:AA17" si="6">IF(SUM($K7:$L7)=SUM($Y7:$Z7),"OK","검토")</f>
        <v>OK</v>
      </c>
      <c r="AB7" s="76"/>
      <c r="AC7" s="64"/>
      <c r="AD7" s="63">
        <f t="shared" ref="AD7:AD14" si="7">IF($X7&lt;&gt;"도비",IF($V7="국도비","직접입력",SUM($O7:$P7)),)</f>
        <v>0</v>
      </c>
      <c r="AE7" s="63">
        <f t="shared" ref="AE7" si="8">IF($X7="도비",SUM(O7:P7),IF($V7="국도비","직접입력",SUM(O7:P7)-AD7))</f>
        <v>0</v>
      </c>
      <c r="AF7" s="32" t="str">
        <f t="shared" ref="AF7:AF14" si="9">IF(SUM(O7:P7)=SUM(AD7:AE7),"OK","검토")</f>
        <v>OK</v>
      </c>
      <c r="AH7" s="40" t="str">
        <f t="shared" ref="AH7:AH14" si="10">IF(V7="","",IF(V7="도비","세입없음","직접입력"))</f>
        <v/>
      </c>
      <c r="AJ7" s="37" t="str">
        <f>IF(AH7="","",COUNTIF($AH$6:$AH$27,AH7))</f>
        <v/>
      </c>
      <c r="AK7" s="31" t="str">
        <f t="shared" ref="AK7:AK9" si="11">IF(X7="","",IF(AND(X7="도비",AH7="세입없음"),"OK",IF(AND(X7&lt;&gt;"도비",AH7&lt;&gt;""),"OK","@@")))</f>
        <v/>
      </c>
      <c r="AM7" s="32">
        <f t="array" ref="AM7">IF(D7="","",INDEX(구분표!$I$2:$I$313, MATCH(1,(구분표!$E$2:$E$313=의회!C7)*(구분표!$F$2:$F$313=의회!D7)*(구분표!$G$2:$G$313=의회!B7),0)))</f>
        <v>50101</v>
      </c>
      <c r="AO7" s="32"/>
      <c r="AQ7" s="26">
        <f t="shared" ref="AQ7:AQ17" si="12">IF(N7&lt;0,N7,0)</f>
        <v>0</v>
      </c>
      <c r="AR7" s="26" t="str">
        <f t="shared" ref="AR7:AR17" si="13">IF(N7&gt;0,N7,0)</f>
        <v xml:space="preserve"> </v>
      </c>
    </row>
    <row r="8" spans="1:44" ht="37.5" customHeight="1">
      <c r="A8" s="130">
        <v>2</v>
      </c>
      <c r="B8" s="131" t="s">
        <v>537</v>
      </c>
      <c r="C8" s="132" t="s">
        <v>538</v>
      </c>
      <c r="D8" s="131" t="s">
        <v>539</v>
      </c>
      <c r="E8" s="130" t="s">
        <v>542</v>
      </c>
      <c r="F8" s="130" t="s">
        <v>572</v>
      </c>
      <c r="G8" s="130">
        <v>12</v>
      </c>
      <c r="H8" s="130">
        <v>50</v>
      </c>
      <c r="I8" s="133" t="s">
        <v>584</v>
      </c>
      <c r="J8" s="134">
        <v>128000</v>
      </c>
      <c r="K8" s="134"/>
      <c r="L8" s="164">
        <v>30000</v>
      </c>
      <c r="M8" s="150">
        <f t="shared" si="2"/>
        <v>158000</v>
      </c>
      <c r="N8" s="87"/>
      <c r="O8" s="88"/>
      <c r="P8" s="73"/>
      <c r="Q8" s="168"/>
      <c r="R8" s="89"/>
      <c r="S8" s="92"/>
      <c r="T8" s="93"/>
      <c r="U8" s="52"/>
      <c r="V8" s="32"/>
      <c r="X8" s="39"/>
      <c r="Y8" s="63"/>
      <c r="Z8" s="63"/>
      <c r="AA8" s="65"/>
      <c r="AB8" s="76"/>
      <c r="AC8" s="64"/>
      <c r="AD8" s="63"/>
      <c r="AE8" s="63"/>
      <c r="AF8" s="32"/>
      <c r="AH8" s="40"/>
      <c r="AJ8" s="46"/>
      <c r="AK8" s="31"/>
      <c r="AM8" s="32"/>
      <c r="AO8" s="32"/>
    </row>
    <row r="9" spans="1:44" ht="37.5" customHeight="1">
      <c r="A9" s="130">
        <v>3</v>
      </c>
      <c r="B9" s="131" t="s">
        <v>537</v>
      </c>
      <c r="C9" s="132" t="s">
        <v>538</v>
      </c>
      <c r="D9" s="131" t="s">
        <v>539</v>
      </c>
      <c r="E9" s="130" t="s">
        <v>542</v>
      </c>
      <c r="F9" s="130" t="s">
        <v>541</v>
      </c>
      <c r="G9" s="130">
        <v>11</v>
      </c>
      <c r="H9" s="130">
        <v>33</v>
      </c>
      <c r="I9" s="133" t="s">
        <v>547</v>
      </c>
      <c r="J9" s="134">
        <v>35000</v>
      </c>
      <c r="K9" s="134">
        <v>-35000</v>
      </c>
      <c r="L9" s="158"/>
      <c r="M9" s="150">
        <f t="shared" si="2"/>
        <v>0</v>
      </c>
      <c r="N9" s="87" t="s">
        <v>557</v>
      </c>
      <c r="O9" s="88"/>
      <c r="P9" s="73"/>
      <c r="Q9" s="168"/>
      <c r="R9" s="89" t="str">
        <f t="shared" ref="R9:R21" si="14">IF(AND((M9=0),(Q9&gt;0)),"O",IF(AND((K9&lt;0),(M9-Q9&lt;0)),"O","X"))</f>
        <v>X</v>
      </c>
      <c r="S9" s="78"/>
      <c r="T9" s="94"/>
      <c r="U9" s="52"/>
      <c r="V9" s="65"/>
      <c r="W9" s="76"/>
      <c r="X9" s="64"/>
      <c r="Y9" s="63">
        <f t="shared" si="4"/>
        <v>-35000</v>
      </c>
      <c r="Z9" s="63">
        <f t="shared" si="5"/>
        <v>0</v>
      </c>
      <c r="AA9" s="65" t="str">
        <f t="shared" si="6"/>
        <v>OK</v>
      </c>
      <c r="AB9" s="76"/>
      <c r="AC9" s="64"/>
      <c r="AD9" s="63">
        <f t="shared" si="7"/>
        <v>0</v>
      </c>
      <c r="AE9" s="63">
        <f t="shared" ref="AE9:AE14" si="15">IF($X9="도비",SUM(O9:P9),IF($V9="국도비","직접입력",SUM(O9:P9)-AD9))</f>
        <v>0</v>
      </c>
      <c r="AF9" s="65" t="str">
        <f t="shared" si="9"/>
        <v>OK</v>
      </c>
      <c r="AG9" s="76"/>
      <c r="AH9" s="40" t="str">
        <f t="shared" si="10"/>
        <v/>
      </c>
      <c r="AI9" s="76"/>
      <c r="AJ9" s="66" t="str">
        <f t="shared" ref="AJ9:AJ14" si="16">IF(AH9="","",COUNTIF($AH$6:$AH$27,AH9))</f>
        <v/>
      </c>
      <c r="AK9" s="62" t="str">
        <f t="shared" si="11"/>
        <v/>
      </c>
      <c r="AL9" s="76"/>
      <c r="AM9" s="65">
        <f t="array" ref="AM9">IF(D9="","",INDEX(구분표!$I$2:$I$313, MATCH(1,(구분표!$E$2:$E$313=의회!C9)*(구분표!$F$2:$F$313=의회!D9)*(구분표!$G$2:$G$313=의회!B9),0)))</f>
        <v>50101</v>
      </c>
      <c r="AN9" s="76"/>
      <c r="AO9" s="65"/>
      <c r="AP9" s="76"/>
      <c r="AQ9" s="26">
        <f t="shared" si="12"/>
        <v>0</v>
      </c>
      <c r="AR9" s="26" t="str">
        <f t="shared" si="13"/>
        <v xml:space="preserve"> </v>
      </c>
    </row>
    <row r="10" spans="1:44" ht="37.5" customHeight="1">
      <c r="A10" s="130">
        <v>4</v>
      </c>
      <c r="B10" s="131" t="s">
        <v>537</v>
      </c>
      <c r="C10" s="132" t="s">
        <v>538</v>
      </c>
      <c r="D10" s="131" t="s">
        <v>539</v>
      </c>
      <c r="E10" s="130" t="s">
        <v>542</v>
      </c>
      <c r="F10" s="130" t="s">
        <v>541</v>
      </c>
      <c r="G10" s="130">
        <v>11</v>
      </c>
      <c r="H10" s="130">
        <v>33</v>
      </c>
      <c r="I10" s="133" t="s">
        <v>548</v>
      </c>
      <c r="J10" s="134">
        <v>1432000</v>
      </c>
      <c r="K10" s="134">
        <v>-1432000</v>
      </c>
      <c r="L10" s="158"/>
      <c r="M10" s="150">
        <f t="shared" si="2"/>
        <v>0</v>
      </c>
      <c r="N10" s="87" t="s">
        <v>557</v>
      </c>
      <c r="O10" s="88"/>
      <c r="P10" s="73"/>
      <c r="Q10" s="168"/>
      <c r="R10" s="89" t="str">
        <f>IF(AND((M10=0),(Q10&gt;0)),"O",IF(AND((K10&lt;0),(M10-Q10&lt;0)),"O","X"))</f>
        <v>X</v>
      </c>
      <c r="S10" s="78"/>
      <c r="T10" s="94"/>
      <c r="U10" s="52"/>
      <c r="V10" s="39"/>
      <c r="W10" s="53"/>
      <c r="X10" s="39"/>
      <c r="Y10" s="63">
        <f t="shared" si="4"/>
        <v>-1432000</v>
      </c>
      <c r="Z10" s="63">
        <f t="shared" si="5"/>
        <v>0</v>
      </c>
      <c r="AA10" s="65" t="str">
        <f t="shared" si="6"/>
        <v>OK</v>
      </c>
      <c r="AB10" s="76"/>
      <c r="AC10" s="64"/>
      <c r="AD10" s="63">
        <f t="shared" si="7"/>
        <v>0</v>
      </c>
      <c r="AE10" s="63">
        <f t="shared" si="15"/>
        <v>0</v>
      </c>
      <c r="AF10" s="32" t="str">
        <f t="shared" si="9"/>
        <v>OK</v>
      </c>
      <c r="AH10" s="40" t="str">
        <f t="shared" si="10"/>
        <v/>
      </c>
      <c r="AJ10" s="37" t="str">
        <f t="shared" si="16"/>
        <v/>
      </c>
      <c r="AK10" s="31" t="str">
        <f>IF(X10="","",IF(AND(X10="도비",AH10="세입없음"),"OK",IF(AND(X10&lt;&gt;"도비",AH10&lt;&gt;""),"OK","@@")))</f>
        <v/>
      </c>
      <c r="AM10" s="32">
        <f t="array" ref="AM10">IF(D10="","",INDEX(구분표!$I$2:$I$313, MATCH(1,(구분표!$E$2:$E$313=의회!C10)*(구분표!$F$2:$F$313=의회!D10)*(구분표!$G$2:$G$313=의회!B10),0)))</f>
        <v>50101</v>
      </c>
      <c r="AO10" s="32"/>
      <c r="AQ10" s="26">
        <f t="shared" si="12"/>
        <v>0</v>
      </c>
      <c r="AR10" s="26" t="str">
        <f t="shared" si="13"/>
        <v xml:space="preserve"> </v>
      </c>
    </row>
    <row r="11" spans="1:44" ht="37.5" customHeight="1">
      <c r="A11" s="130">
        <v>5</v>
      </c>
      <c r="B11" s="131" t="s">
        <v>537</v>
      </c>
      <c r="C11" s="132" t="s">
        <v>538</v>
      </c>
      <c r="D11" s="131" t="s">
        <v>539</v>
      </c>
      <c r="E11" s="130" t="s">
        <v>542</v>
      </c>
      <c r="F11" s="130" t="s">
        <v>541</v>
      </c>
      <c r="G11" s="130">
        <v>10</v>
      </c>
      <c r="H11" s="130">
        <v>29</v>
      </c>
      <c r="I11" s="133" t="s">
        <v>549</v>
      </c>
      <c r="J11" s="134">
        <v>1320884</v>
      </c>
      <c r="K11" s="134"/>
      <c r="L11" s="158">
        <v>750000</v>
      </c>
      <c r="M11" s="135">
        <f t="shared" si="2"/>
        <v>2070884</v>
      </c>
      <c r="N11" s="87" t="s">
        <v>557</v>
      </c>
      <c r="O11" s="88"/>
      <c r="P11" s="73"/>
      <c r="Q11" s="168"/>
      <c r="R11" s="89" t="str">
        <f t="shared" si="14"/>
        <v>X</v>
      </c>
      <c r="S11" s="78"/>
      <c r="T11" s="92"/>
      <c r="U11" s="52"/>
      <c r="V11" s="39"/>
      <c r="W11" s="53"/>
      <c r="X11" s="39"/>
      <c r="Y11" s="63">
        <f t="shared" si="4"/>
        <v>750000</v>
      </c>
      <c r="Z11" s="63">
        <f t="shared" si="5"/>
        <v>0</v>
      </c>
      <c r="AA11" s="65" t="str">
        <f t="shared" si="6"/>
        <v>OK</v>
      </c>
      <c r="AB11" s="76"/>
      <c r="AC11" s="64"/>
      <c r="AD11" s="63">
        <f t="shared" si="7"/>
        <v>0</v>
      </c>
      <c r="AE11" s="63">
        <f t="shared" si="15"/>
        <v>0</v>
      </c>
      <c r="AF11" s="32" t="str">
        <f t="shared" si="9"/>
        <v>OK</v>
      </c>
      <c r="AH11" s="40" t="str">
        <f t="shared" si="10"/>
        <v/>
      </c>
      <c r="AJ11" s="46" t="str">
        <f t="shared" si="16"/>
        <v/>
      </c>
      <c r="AK11" s="31" t="str">
        <f>IF(X11="","",IF(AND(X11="도비",AH11="세입없음"),"OK",IF(AND(X11&lt;&gt;"도비",AH11&lt;&gt;""),"OK","@@")))</f>
        <v/>
      </c>
      <c r="AM11" s="32">
        <f t="array" ref="AM11">IF(D11="","",INDEX(구분표!$I$2:$I$313, MATCH(1,(구분표!$E$2:$E$313=의회!C11)*(구분표!$F$2:$F$313=의회!D11)*(구분표!$G$2:$G$313=의회!B11),0)))</f>
        <v>50101</v>
      </c>
      <c r="AO11" s="32"/>
      <c r="AQ11" s="26">
        <f t="shared" si="12"/>
        <v>0</v>
      </c>
      <c r="AR11" s="26" t="str">
        <f t="shared" si="13"/>
        <v xml:space="preserve"> </v>
      </c>
    </row>
    <row r="12" spans="1:44" ht="37.5" customHeight="1">
      <c r="A12" s="130">
        <v>6</v>
      </c>
      <c r="B12" s="131" t="s">
        <v>537</v>
      </c>
      <c r="C12" s="132" t="s">
        <v>538</v>
      </c>
      <c r="D12" s="131" t="s">
        <v>539</v>
      </c>
      <c r="E12" s="130" t="s">
        <v>542</v>
      </c>
      <c r="F12" s="130" t="s">
        <v>541</v>
      </c>
      <c r="G12" s="130">
        <v>16</v>
      </c>
      <c r="H12" s="130">
        <v>56</v>
      </c>
      <c r="I12" s="133" t="s">
        <v>550</v>
      </c>
      <c r="J12" s="134">
        <v>143435</v>
      </c>
      <c r="K12" s="134"/>
      <c r="L12" s="158">
        <v>200000</v>
      </c>
      <c r="M12" s="135">
        <f t="shared" ref="M12:M27" si="17">J12+K12+L12</f>
        <v>343435</v>
      </c>
      <c r="N12" s="87" t="s">
        <v>557</v>
      </c>
      <c r="O12" s="88"/>
      <c r="P12" s="73"/>
      <c r="Q12" s="168"/>
      <c r="R12" s="89" t="str">
        <f t="shared" si="14"/>
        <v>X</v>
      </c>
      <c r="S12" s="78"/>
      <c r="T12" s="77"/>
      <c r="U12" s="52"/>
      <c r="V12" s="32"/>
      <c r="X12" s="39"/>
      <c r="Y12" s="63">
        <f t="shared" si="4"/>
        <v>200000</v>
      </c>
      <c r="Z12" s="63">
        <f t="shared" si="5"/>
        <v>0</v>
      </c>
      <c r="AA12" s="65" t="str">
        <f t="shared" si="6"/>
        <v>OK</v>
      </c>
      <c r="AB12" s="76"/>
      <c r="AC12" s="64"/>
      <c r="AD12" s="63">
        <f t="shared" si="7"/>
        <v>0</v>
      </c>
      <c r="AE12" s="63">
        <f t="shared" si="15"/>
        <v>0</v>
      </c>
      <c r="AF12" s="32" t="str">
        <f t="shared" si="9"/>
        <v>OK</v>
      </c>
      <c r="AH12" s="40" t="str">
        <f t="shared" si="10"/>
        <v/>
      </c>
      <c r="AJ12" s="46" t="str">
        <f t="shared" si="16"/>
        <v/>
      </c>
      <c r="AK12" s="31" t="str">
        <f t="shared" ref="AK12" si="18">IF(X12="","",IF(AND(X12="도비",AH12="세입없음"),"OK",IF(AND(X12&lt;&gt;"도비",AH12&lt;&gt;""),"OK","@@")))</f>
        <v/>
      </c>
      <c r="AM12" s="32">
        <f t="array" ref="AM12">IF(D12="","",INDEX(구분표!$I$2:$I$313, MATCH(1,(구분표!$E$2:$E$313=의회!C12)*(구분표!$F$2:$F$313=의회!D12)*(구분표!$G$2:$G$313=의회!B12),0)))</f>
        <v>50101</v>
      </c>
      <c r="AO12" s="32"/>
      <c r="AQ12" s="26">
        <f t="shared" si="12"/>
        <v>0</v>
      </c>
      <c r="AR12" s="26" t="str">
        <f t="shared" si="13"/>
        <v xml:space="preserve"> </v>
      </c>
    </row>
    <row r="13" spans="1:44" ht="37.5" customHeight="1">
      <c r="A13" s="130">
        <v>7</v>
      </c>
      <c r="B13" s="136" t="s">
        <v>430</v>
      </c>
      <c r="C13" s="137" t="s">
        <v>538</v>
      </c>
      <c r="D13" s="138" t="s">
        <v>539</v>
      </c>
      <c r="E13" s="139" t="s">
        <v>542</v>
      </c>
      <c r="F13" s="139" t="s">
        <v>541</v>
      </c>
      <c r="G13" s="140">
        <v>13</v>
      </c>
      <c r="H13" s="141">
        <v>53</v>
      </c>
      <c r="I13" s="142" t="s">
        <v>551</v>
      </c>
      <c r="J13" s="143">
        <v>576338</v>
      </c>
      <c r="K13" s="134"/>
      <c r="L13" s="159">
        <v>120405</v>
      </c>
      <c r="M13" s="135">
        <f t="shared" si="17"/>
        <v>696743</v>
      </c>
      <c r="N13" s="87" t="s">
        <v>557</v>
      </c>
      <c r="O13" s="88"/>
      <c r="P13" s="73"/>
      <c r="Q13" s="168"/>
      <c r="R13" s="89" t="str">
        <f t="shared" si="14"/>
        <v>X</v>
      </c>
      <c r="S13" s="78"/>
      <c r="T13" s="77"/>
      <c r="U13" s="52"/>
      <c r="V13" s="65"/>
      <c r="W13" s="76"/>
      <c r="X13" s="64"/>
      <c r="Y13" s="63">
        <f t="shared" si="4"/>
        <v>120405</v>
      </c>
      <c r="Z13" s="63">
        <f t="shared" si="5"/>
        <v>0</v>
      </c>
      <c r="AA13" s="65" t="str">
        <f t="shared" si="6"/>
        <v>OK</v>
      </c>
      <c r="AB13" s="76"/>
      <c r="AC13" s="64"/>
      <c r="AD13" s="63">
        <f t="shared" si="7"/>
        <v>0</v>
      </c>
      <c r="AE13" s="63">
        <f t="shared" si="15"/>
        <v>0</v>
      </c>
      <c r="AF13" s="65" t="str">
        <f t="shared" si="9"/>
        <v>OK</v>
      </c>
      <c r="AG13" s="76"/>
      <c r="AH13" s="40" t="str">
        <f t="shared" si="10"/>
        <v/>
      </c>
      <c r="AI13" s="76"/>
      <c r="AJ13" s="66" t="str">
        <f t="shared" si="16"/>
        <v/>
      </c>
      <c r="AK13" s="62" t="str">
        <f t="shared" ref="AK13" si="19">IF(X13="","",IF(AND(X13="도비",AH13="세입없음"),"OK",IF(AND(X13&lt;&gt;"도비",AH13&lt;&gt;""),"OK","@@")))</f>
        <v/>
      </c>
      <c r="AL13" s="76"/>
      <c r="AM13" s="65">
        <f t="array" ref="AM13">IF(D13="","",INDEX(구분표!$I$2:$I$313, MATCH(1,(구분표!$E$2:$E$313=의회!C13)*(구분표!$F$2:$F$313=의회!D13)*(구분표!$G$2:$G$313=의회!B13),0)))</f>
        <v>50101</v>
      </c>
      <c r="AN13" s="76"/>
      <c r="AO13" s="65"/>
      <c r="AP13" s="76"/>
      <c r="AQ13" s="26">
        <f t="shared" si="12"/>
        <v>0</v>
      </c>
      <c r="AR13" s="26" t="str">
        <f t="shared" si="13"/>
        <v xml:space="preserve"> </v>
      </c>
    </row>
    <row r="14" spans="1:44" ht="37.5" customHeight="1">
      <c r="A14" s="130">
        <v>8</v>
      </c>
      <c r="B14" s="136" t="s">
        <v>430</v>
      </c>
      <c r="C14" s="137" t="s">
        <v>538</v>
      </c>
      <c r="D14" s="138" t="s">
        <v>539</v>
      </c>
      <c r="E14" s="139" t="s">
        <v>542</v>
      </c>
      <c r="F14" s="139" t="s">
        <v>541</v>
      </c>
      <c r="G14" s="140">
        <v>13</v>
      </c>
      <c r="H14" s="141">
        <v>53</v>
      </c>
      <c r="I14" s="142" t="s">
        <v>545</v>
      </c>
      <c r="J14" s="143">
        <v>546720</v>
      </c>
      <c r="K14" s="134"/>
      <c r="L14" s="159">
        <v>71400</v>
      </c>
      <c r="M14" s="135">
        <f t="shared" si="17"/>
        <v>618120</v>
      </c>
      <c r="N14" s="87" t="s">
        <v>557</v>
      </c>
      <c r="O14" s="88"/>
      <c r="P14" s="73"/>
      <c r="Q14" s="168"/>
      <c r="R14" s="89" t="str">
        <f t="shared" si="14"/>
        <v>X</v>
      </c>
      <c r="S14" s="78"/>
      <c r="T14" s="77"/>
      <c r="U14" s="52"/>
      <c r="V14" s="65"/>
      <c r="W14" s="76"/>
      <c r="X14" s="64"/>
      <c r="Y14" s="63">
        <f t="shared" si="4"/>
        <v>71400</v>
      </c>
      <c r="Z14" s="63">
        <f t="shared" si="5"/>
        <v>0</v>
      </c>
      <c r="AA14" s="65" t="str">
        <f t="shared" si="6"/>
        <v>OK</v>
      </c>
      <c r="AB14" s="76"/>
      <c r="AC14" s="64"/>
      <c r="AD14" s="63">
        <f t="shared" si="7"/>
        <v>0</v>
      </c>
      <c r="AE14" s="63">
        <f t="shared" si="15"/>
        <v>0</v>
      </c>
      <c r="AF14" s="65" t="str">
        <f t="shared" si="9"/>
        <v>OK</v>
      </c>
      <c r="AG14" s="76"/>
      <c r="AH14" s="40" t="str">
        <f t="shared" si="10"/>
        <v/>
      </c>
      <c r="AI14" s="76"/>
      <c r="AJ14" s="66" t="str">
        <f t="shared" si="16"/>
        <v/>
      </c>
      <c r="AK14" s="62" t="str">
        <f t="shared" ref="AK14" si="20">IF(X14="","",IF(AND(X14="도비",AH14="세입없음"),"OK",IF(AND(X14&lt;&gt;"도비",AH14&lt;&gt;""),"OK","@@")))</f>
        <v/>
      </c>
      <c r="AL14" s="76"/>
      <c r="AM14" s="65">
        <f t="array" ref="AM14">IF(D14="","",INDEX(구분표!$I$2:$I$313, MATCH(1,(구분표!$E$2:$E$313=의회!C14)*(구분표!$F$2:$F$313=의회!D14)*(구분표!$G$2:$G$313=의회!B14),0)))</f>
        <v>50101</v>
      </c>
      <c r="AN14" s="76"/>
      <c r="AO14" s="65"/>
      <c r="AP14" s="76"/>
      <c r="AQ14" s="26">
        <f t="shared" si="12"/>
        <v>0</v>
      </c>
      <c r="AR14" s="26" t="str">
        <f t="shared" si="13"/>
        <v xml:space="preserve"> </v>
      </c>
    </row>
    <row r="15" spans="1:44" ht="37.5" customHeight="1">
      <c r="A15" s="130">
        <v>9</v>
      </c>
      <c r="B15" s="131" t="s">
        <v>537</v>
      </c>
      <c r="C15" s="132" t="s">
        <v>538</v>
      </c>
      <c r="D15" s="131" t="s">
        <v>539</v>
      </c>
      <c r="E15" s="130" t="s">
        <v>542</v>
      </c>
      <c r="F15" s="130" t="s">
        <v>541</v>
      </c>
      <c r="G15" s="130">
        <v>16</v>
      </c>
      <c r="H15" s="130">
        <v>56</v>
      </c>
      <c r="I15" s="133" t="s">
        <v>552</v>
      </c>
      <c r="J15" s="134">
        <v>60499</v>
      </c>
      <c r="K15" s="134"/>
      <c r="L15" s="158">
        <v>100000</v>
      </c>
      <c r="M15" s="135">
        <f t="shared" si="17"/>
        <v>160499</v>
      </c>
      <c r="N15" s="87" t="s">
        <v>557</v>
      </c>
      <c r="O15" s="88"/>
      <c r="P15" s="73"/>
      <c r="Q15" s="168"/>
      <c r="R15" s="89" t="str">
        <f t="shared" si="14"/>
        <v>X</v>
      </c>
      <c r="S15" s="92"/>
      <c r="T15" s="77"/>
      <c r="U15" s="52"/>
      <c r="V15" s="65"/>
      <c r="W15" s="76"/>
      <c r="X15" s="64"/>
      <c r="Y15" s="63">
        <f t="shared" si="4"/>
        <v>100000</v>
      </c>
      <c r="Z15" s="63">
        <f t="shared" si="5"/>
        <v>0</v>
      </c>
      <c r="AA15" s="65" t="str">
        <f t="shared" si="6"/>
        <v>OK</v>
      </c>
      <c r="AB15" s="76"/>
      <c r="AC15" s="64"/>
      <c r="AD15" s="63"/>
      <c r="AE15" s="63"/>
      <c r="AF15" s="65"/>
      <c r="AG15" s="76"/>
      <c r="AH15" s="40"/>
      <c r="AI15" s="76"/>
      <c r="AJ15" s="66"/>
      <c r="AK15" s="62"/>
      <c r="AL15" s="76"/>
      <c r="AM15" s="65"/>
      <c r="AN15" s="76"/>
      <c r="AO15" s="65"/>
      <c r="AP15" s="76"/>
      <c r="AQ15" s="26">
        <f t="shared" si="12"/>
        <v>0</v>
      </c>
      <c r="AR15" s="26" t="str">
        <f t="shared" si="13"/>
        <v xml:space="preserve"> </v>
      </c>
    </row>
    <row r="16" spans="1:44" ht="37.5" customHeight="1">
      <c r="A16" s="130">
        <v>10</v>
      </c>
      <c r="B16" s="131" t="s">
        <v>430</v>
      </c>
      <c r="C16" s="132" t="s">
        <v>538</v>
      </c>
      <c r="D16" s="131" t="s">
        <v>539</v>
      </c>
      <c r="E16" s="130" t="s">
        <v>542</v>
      </c>
      <c r="F16" s="130" t="s">
        <v>541</v>
      </c>
      <c r="G16" s="130">
        <v>9</v>
      </c>
      <c r="H16" s="130">
        <v>18</v>
      </c>
      <c r="I16" s="133" t="s">
        <v>556</v>
      </c>
      <c r="J16" s="134">
        <v>40000</v>
      </c>
      <c r="K16" s="134"/>
      <c r="L16" s="158">
        <v>20000</v>
      </c>
      <c r="M16" s="135">
        <f t="shared" si="17"/>
        <v>60000</v>
      </c>
      <c r="N16" s="87" t="s">
        <v>557</v>
      </c>
      <c r="O16" s="88"/>
      <c r="P16" s="73"/>
      <c r="Q16" s="168"/>
      <c r="R16" s="89" t="str">
        <f t="shared" si="14"/>
        <v>X</v>
      </c>
      <c r="S16" s="92"/>
      <c r="T16" s="77"/>
      <c r="U16" s="52"/>
      <c r="V16" s="65"/>
      <c r="W16" s="76"/>
      <c r="X16" s="64"/>
      <c r="Y16" s="63">
        <f t="shared" si="4"/>
        <v>20000</v>
      </c>
      <c r="Z16" s="63">
        <f t="shared" si="5"/>
        <v>0</v>
      </c>
      <c r="AA16" s="65" t="str">
        <f t="shared" si="6"/>
        <v>OK</v>
      </c>
      <c r="AB16" s="76"/>
      <c r="AC16" s="64"/>
      <c r="AD16" s="63"/>
      <c r="AE16" s="63"/>
      <c r="AF16" s="65"/>
      <c r="AG16" s="76"/>
      <c r="AH16" s="40"/>
      <c r="AI16" s="76"/>
      <c r="AJ16" s="66"/>
      <c r="AK16" s="62"/>
      <c r="AL16" s="76"/>
      <c r="AM16" s="65"/>
      <c r="AN16" s="76"/>
      <c r="AO16" s="65"/>
      <c r="AP16" s="76"/>
      <c r="AQ16" s="26">
        <f t="shared" si="12"/>
        <v>0</v>
      </c>
      <c r="AR16" s="26" t="str">
        <f t="shared" si="13"/>
        <v xml:space="preserve"> </v>
      </c>
    </row>
    <row r="17" spans="1:44" ht="37.5" customHeight="1">
      <c r="A17" s="130">
        <v>11</v>
      </c>
      <c r="B17" s="131" t="s">
        <v>430</v>
      </c>
      <c r="C17" s="132" t="s">
        <v>538</v>
      </c>
      <c r="D17" s="131" t="s">
        <v>539</v>
      </c>
      <c r="E17" s="130" t="s">
        <v>542</v>
      </c>
      <c r="F17" s="130" t="s">
        <v>541</v>
      </c>
      <c r="G17" s="130">
        <v>9</v>
      </c>
      <c r="H17" s="130">
        <v>18</v>
      </c>
      <c r="I17" s="133" t="s">
        <v>574</v>
      </c>
      <c r="J17" s="134">
        <v>40000</v>
      </c>
      <c r="K17" s="134"/>
      <c r="L17" s="158">
        <v>20000</v>
      </c>
      <c r="M17" s="135">
        <f t="shared" si="17"/>
        <v>60000</v>
      </c>
      <c r="N17" s="87" t="s">
        <v>557</v>
      </c>
      <c r="O17" s="88"/>
      <c r="P17" s="73"/>
      <c r="Q17" s="168"/>
      <c r="R17" s="89" t="str">
        <f t="shared" si="14"/>
        <v>X</v>
      </c>
      <c r="S17" s="92"/>
      <c r="T17" s="77"/>
      <c r="U17" s="52"/>
      <c r="V17" s="65"/>
      <c r="W17" s="76"/>
      <c r="X17" s="64"/>
      <c r="Y17" s="63">
        <f t="shared" si="4"/>
        <v>20000</v>
      </c>
      <c r="Z17" s="63">
        <f t="shared" si="5"/>
        <v>0</v>
      </c>
      <c r="AA17" s="65" t="str">
        <f t="shared" si="6"/>
        <v>OK</v>
      </c>
      <c r="AB17" s="76"/>
      <c r="AC17" s="64"/>
      <c r="AD17" s="63"/>
      <c r="AE17" s="63"/>
      <c r="AF17" s="65"/>
      <c r="AG17" s="76"/>
      <c r="AH17" s="40"/>
      <c r="AI17" s="76"/>
      <c r="AJ17" s="66"/>
      <c r="AK17" s="62"/>
      <c r="AL17" s="76"/>
      <c r="AM17" s="65"/>
      <c r="AN17" s="76"/>
      <c r="AO17" s="65"/>
      <c r="AP17" s="76"/>
      <c r="AQ17" s="26">
        <f t="shared" si="12"/>
        <v>0</v>
      </c>
      <c r="AR17" s="26" t="str">
        <f t="shared" si="13"/>
        <v xml:space="preserve"> </v>
      </c>
    </row>
    <row r="18" spans="1:44" ht="54" customHeight="1">
      <c r="A18" s="130">
        <v>12</v>
      </c>
      <c r="B18" s="131" t="s">
        <v>537</v>
      </c>
      <c r="C18" s="132" t="s">
        <v>538</v>
      </c>
      <c r="D18" s="131" t="s">
        <v>543</v>
      </c>
      <c r="E18" s="130" t="s">
        <v>542</v>
      </c>
      <c r="F18" s="130" t="s">
        <v>541</v>
      </c>
      <c r="G18" s="130">
        <v>19</v>
      </c>
      <c r="H18" s="130">
        <v>68</v>
      </c>
      <c r="I18" s="133" t="s">
        <v>559</v>
      </c>
      <c r="J18" s="134">
        <v>50000</v>
      </c>
      <c r="K18" s="134"/>
      <c r="L18" s="158">
        <v>6500</v>
      </c>
      <c r="M18" s="135">
        <f t="shared" si="17"/>
        <v>56500</v>
      </c>
      <c r="N18" s="87" t="s">
        <v>557</v>
      </c>
      <c r="O18" s="88"/>
      <c r="P18" s="73"/>
      <c r="Q18" s="168"/>
      <c r="R18" s="89" t="str">
        <f t="shared" si="14"/>
        <v>X</v>
      </c>
      <c r="S18" s="92"/>
      <c r="T18" s="77"/>
      <c r="U18" s="52"/>
      <c r="V18" s="65"/>
      <c r="W18" s="76"/>
      <c r="X18" s="64"/>
      <c r="Y18" s="63"/>
      <c r="Z18" s="63"/>
      <c r="AA18" s="65"/>
      <c r="AB18" s="76"/>
      <c r="AC18" s="64"/>
      <c r="AD18" s="63"/>
      <c r="AE18" s="63"/>
      <c r="AF18" s="65"/>
      <c r="AG18" s="76"/>
      <c r="AH18" s="40"/>
      <c r="AI18" s="76"/>
      <c r="AJ18" s="66"/>
      <c r="AK18" s="62"/>
      <c r="AL18" s="76"/>
      <c r="AM18" s="65"/>
      <c r="AN18" s="76"/>
      <c r="AO18" s="65"/>
      <c r="AP18" s="76"/>
    </row>
    <row r="19" spans="1:44" ht="37.5" customHeight="1">
      <c r="A19" s="130">
        <v>13</v>
      </c>
      <c r="B19" s="131" t="s">
        <v>537</v>
      </c>
      <c r="C19" s="132" t="s">
        <v>538</v>
      </c>
      <c r="D19" s="131" t="s">
        <v>544</v>
      </c>
      <c r="E19" s="130" t="s">
        <v>542</v>
      </c>
      <c r="F19" s="130" t="s">
        <v>541</v>
      </c>
      <c r="G19" s="130">
        <v>25</v>
      </c>
      <c r="H19" s="130">
        <v>114</v>
      </c>
      <c r="I19" s="133" t="s">
        <v>553</v>
      </c>
      <c r="J19" s="134">
        <v>93600</v>
      </c>
      <c r="K19" s="134"/>
      <c r="L19" s="158">
        <v>15600</v>
      </c>
      <c r="M19" s="135">
        <f t="shared" si="17"/>
        <v>109200</v>
      </c>
      <c r="N19" s="87" t="s">
        <v>557</v>
      </c>
      <c r="O19" s="88"/>
      <c r="P19" s="73"/>
      <c r="Q19" s="168"/>
      <c r="R19" s="89" t="str">
        <f t="shared" si="14"/>
        <v>X</v>
      </c>
      <c r="S19" s="92"/>
      <c r="T19" s="77"/>
      <c r="U19" s="52"/>
      <c r="V19" s="65"/>
      <c r="W19" s="76"/>
      <c r="X19" s="64"/>
      <c r="Y19" s="63"/>
      <c r="Z19" s="63"/>
      <c r="AA19" s="65"/>
      <c r="AB19" s="76"/>
      <c r="AC19" s="64"/>
      <c r="AD19" s="63"/>
      <c r="AE19" s="63"/>
      <c r="AF19" s="65"/>
      <c r="AG19" s="76"/>
      <c r="AH19" s="40"/>
      <c r="AI19" s="76"/>
      <c r="AJ19" s="66"/>
      <c r="AK19" s="62"/>
      <c r="AL19" s="76"/>
      <c r="AM19" s="65"/>
      <c r="AN19" s="76"/>
      <c r="AO19" s="65"/>
      <c r="AP19" s="76"/>
    </row>
    <row r="20" spans="1:44" ht="37.5" customHeight="1">
      <c r="A20" s="130">
        <v>14</v>
      </c>
      <c r="B20" s="131" t="s">
        <v>430</v>
      </c>
      <c r="C20" s="132" t="s">
        <v>538</v>
      </c>
      <c r="D20" s="131" t="s">
        <v>544</v>
      </c>
      <c r="E20" s="130" t="s">
        <v>540</v>
      </c>
      <c r="F20" s="130" t="s">
        <v>541</v>
      </c>
      <c r="G20" s="130">
        <v>25</v>
      </c>
      <c r="H20" s="130">
        <v>114</v>
      </c>
      <c r="I20" s="133" t="s">
        <v>555</v>
      </c>
      <c r="J20" s="134">
        <v>0</v>
      </c>
      <c r="K20" s="134"/>
      <c r="L20" s="158">
        <v>5000</v>
      </c>
      <c r="M20" s="135">
        <f t="shared" si="17"/>
        <v>5000</v>
      </c>
      <c r="N20" s="87" t="s">
        <v>557</v>
      </c>
      <c r="O20" s="88"/>
      <c r="P20" s="73"/>
      <c r="Q20" s="168"/>
      <c r="R20" s="89" t="str">
        <f t="shared" si="14"/>
        <v>X</v>
      </c>
      <c r="S20" s="92"/>
      <c r="T20" s="77"/>
      <c r="U20" s="52"/>
      <c r="V20" s="65"/>
      <c r="W20" s="76"/>
      <c r="X20" s="64"/>
      <c r="Y20" s="63"/>
      <c r="Z20" s="63"/>
      <c r="AA20" s="65"/>
      <c r="AB20" s="76"/>
      <c r="AC20" s="64"/>
      <c r="AD20" s="63"/>
      <c r="AE20" s="63"/>
      <c r="AF20" s="65"/>
      <c r="AG20" s="76"/>
      <c r="AH20" s="40"/>
      <c r="AI20" s="76"/>
      <c r="AJ20" s="66"/>
      <c r="AK20" s="62"/>
      <c r="AL20" s="76"/>
      <c r="AM20" s="65"/>
      <c r="AN20" s="76"/>
      <c r="AO20" s="65"/>
      <c r="AP20" s="76"/>
    </row>
    <row r="21" spans="1:44" ht="37.5" customHeight="1">
      <c r="A21" s="130">
        <v>15</v>
      </c>
      <c r="B21" s="131" t="s">
        <v>430</v>
      </c>
      <c r="C21" s="132" t="s">
        <v>538</v>
      </c>
      <c r="D21" s="131" t="s">
        <v>544</v>
      </c>
      <c r="E21" s="130" t="s">
        <v>542</v>
      </c>
      <c r="F21" s="130" t="s">
        <v>541</v>
      </c>
      <c r="G21" s="130">
        <v>25</v>
      </c>
      <c r="H21" s="130">
        <v>118</v>
      </c>
      <c r="I21" s="133" t="s">
        <v>554</v>
      </c>
      <c r="J21" s="134">
        <v>3000</v>
      </c>
      <c r="K21" s="134"/>
      <c r="L21" s="158">
        <v>600</v>
      </c>
      <c r="M21" s="135">
        <f t="shared" si="17"/>
        <v>3600</v>
      </c>
      <c r="N21" s="87" t="s">
        <v>557</v>
      </c>
      <c r="O21" s="88"/>
      <c r="P21" s="73"/>
      <c r="Q21" s="168"/>
      <c r="R21" s="89" t="str">
        <f t="shared" si="14"/>
        <v>X</v>
      </c>
      <c r="S21" s="92"/>
      <c r="T21" s="77"/>
      <c r="U21" s="52"/>
      <c r="V21" s="65"/>
      <c r="W21" s="76"/>
      <c r="X21" s="64"/>
      <c r="Y21" s="63"/>
      <c r="Z21" s="63"/>
      <c r="AA21" s="65"/>
      <c r="AB21" s="76"/>
      <c r="AC21" s="64"/>
      <c r="AD21" s="63"/>
      <c r="AE21" s="63"/>
      <c r="AF21" s="65"/>
      <c r="AG21" s="76"/>
      <c r="AH21" s="40"/>
      <c r="AI21" s="76"/>
      <c r="AJ21" s="66"/>
      <c r="AK21" s="62"/>
      <c r="AL21" s="76"/>
      <c r="AM21" s="65"/>
      <c r="AN21" s="76"/>
      <c r="AO21" s="65"/>
      <c r="AP21" s="76"/>
    </row>
    <row r="22" spans="1:44" ht="39.75" customHeight="1">
      <c r="A22" s="130">
        <v>16</v>
      </c>
      <c r="B22" s="131" t="s">
        <v>430</v>
      </c>
      <c r="C22" s="132" t="s">
        <v>538</v>
      </c>
      <c r="D22" s="144" t="s">
        <v>560</v>
      </c>
      <c r="E22" s="130" t="s">
        <v>542</v>
      </c>
      <c r="F22" s="130" t="s">
        <v>541</v>
      </c>
      <c r="G22" s="145">
        <v>19</v>
      </c>
      <c r="H22" s="145">
        <v>73</v>
      </c>
      <c r="I22" s="146" t="s">
        <v>561</v>
      </c>
      <c r="J22" s="147">
        <v>350000</v>
      </c>
      <c r="K22" s="147"/>
      <c r="L22" s="153">
        <v>28000</v>
      </c>
      <c r="M22" s="148">
        <f t="shared" si="17"/>
        <v>378000</v>
      </c>
      <c r="N22" s="100"/>
      <c r="O22" s="101"/>
      <c r="P22" s="102"/>
      <c r="Q22" s="169">
        <v>0</v>
      </c>
      <c r="R22" s="104"/>
      <c r="S22" s="105"/>
      <c r="T22" s="106"/>
      <c r="U22" s="107"/>
      <c r="V22" s="108"/>
      <c r="W22" s="76"/>
      <c r="X22" s="109"/>
      <c r="Y22" s="110"/>
      <c r="Z22" s="110"/>
      <c r="AA22" s="108"/>
      <c r="AB22" s="76"/>
      <c r="AC22" s="109"/>
      <c r="AD22" s="110"/>
      <c r="AE22" s="110"/>
      <c r="AF22" s="108"/>
      <c r="AG22" s="76"/>
      <c r="AH22" s="111"/>
      <c r="AI22" s="76"/>
      <c r="AJ22" s="112"/>
      <c r="AK22" s="113"/>
      <c r="AL22" s="76"/>
      <c r="AM22" s="108"/>
      <c r="AN22" s="76"/>
      <c r="AO22" s="108"/>
      <c r="AP22" s="76"/>
    </row>
    <row r="23" spans="1:44" ht="47.25" customHeight="1">
      <c r="A23" s="130">
        <v>17</v>
      </c>
      <c r="B23" s="131" t="s">
        <v>430</v>
      </c>
      <c r="C23" s="132" t="s">
        <v>538</v>
      </c>
      <c r="D23" s="144" t="s">
        <v>560</v>
      </c>
      <c r="E23" s="130" t="s">
        <v>542</v>
      </c>
      <c r="F23" s="130" t="s">
        <v>541</v>
      </c>
      <c r="G23" s="145">
        <v>19</v>
      </c>
      <c r="H23" s="145">
        <v>73</v>
      </c>
      <c r="I23" s="146" t="s">
        <v>562</v>
      </c>
      <c r="J23" s="147">
        <v>3028000</v>
      </c>
      <c r="K23" s="147"/>
      <c r="L23" s="153">
        <v>238000</v>
      </c>
      <c r="M23" s="148">
        <f t="shared" si="17"/>
        <v>3266000</v>
      </c>
      <c r="N23" s="100"/>
      <c r="O23" s="101"/>
      <c r="P23" s="102"/>
      <c r="Q23" s="169">
        <v>0</v>
      </c>
      <c r="R23" s="104"/>
      <c r="S23" s="105"/>
      <c r="T23" s="106"/>
      <c r="U23" s="107"/>
      <c r="V23" s="108"/>
      <c r="W23" s="76"/>
      <c r="X23" s="109"/>
      <c r="Y23" s="110"/>
      <c r="Z23" s="110"/>
      <c r="AA23" s="108"/>
      <c r="AB23" s="76"/>
      <c r="AC23" s="109"/>
      <c r="AD23" s="110"/>
      <c r="AE23" s="110"/>
      <c r="AF23" s="108"/>
      <c r="AG23" s="76"/>
      <c r="AH23" s="111"/>
      <c r="AI23" s="76"/>
      <c r="AJ23" s="112"/>
      <c r="AK23" s="113"/>
      <c r="AL23" s="76"/>
      <c r="AM23" s="108"/>
      <c r="AN23" s="76"/>
      <c r="AO23" s="108"/>
      <c r="AP23" s="76"/>
    </row>
    <row r="24" spans="1:44" ht="37.5" customHeight="1">
      <c r="A24" s="130">
        <v>18</v>
      </c>
      <c r="B24" s="131" t="s">
        <v>430</v>
      </c>
      <c r="C24" s="132" t="s">
        <v>538</v>
      </c>
      <c r="D24" s="144" t="s">
        <v>560</v>
      </c>
      <c r="E24" s="130" t="s">
        <v>542</v>
      </c>
      <c r="F24" s="130" t="s">
        <v>541</v>
      </c>
      <c r="G24" s="96">
        <v>19</v>
      </c>
      <c r="H24" s="145">
        <v>73</v>
      </c>
      <c r="I24" s="146" t="s">
        <v>563</v>
      </c>
      <c r="J24" s="98">
        <v>276000</v>
      </c>
      <c r="K24" s="147"/>
      <c r="L24" s="153">
        <v>22000</v>
      </c>
      <c r="M24" s="148">
        <f t="shared" si="17"/>
        <v>298000</v>
      </c>
      <c r="N24" s="100"/>
      <c r="O24" s="101"/>
      <c r="P24" s="102"/>
      <c r="Q24" s="169">
        <v>0</v>
      </c>
      <c r="R24" s="104"/>
      <c r="S24" s="105"/>
      <c r="T24" s="106"/>
      <c r="U24" s="107"/>
      <c r="V24" s="108"/>
      <c r="W24" s="76"/>
      <c r="X24" s="109"/>
      <c r="Y24" s="110"/>
      <c r="Z24" s="110"/>
      <c r="AA24" s="108"/>
      <c r="AB24" s="76"/>
      <c r="AC24" s="109"/>
      <c r="AD24" s="110"/>
      <c r="AE24" s="110"/>
      <c r="AF24" s="108"/>
      <c r="AG24" s="76"/>
      <c r="AH24" s="111"/>
      <c r="AI24" s="76"/>
      <c r="AJ24" s="112"/>
      <c r="AK24" s="113"/>
      <c r="AL24" s="76"/>
      <c r="AM24" s="108"/>
      <c r="AN24" s="76"/>
      <c r="AO24" s="108"/>
      <c r="AP24" s="76"/>
    </row>
    <row r="25" spans="1:44" ht="42" customHeight="1">
      <c r="A25" s="130">
        <v>19</v>
      </c>
      <c r="B25" s="131" t="s">
        <v>430</v>
      </c>
      <c r="C25" s="132" t="s">
        <v>538</v>
      </c>
      <c r="D25" s="144" t="s">
        <v>543</v>
      </c>
      <c r="E25" s="130" t="s">
        <v>542</v>
      </c>
      <c r="F25" s="130" t="s">
        <v>541</v>
      </c>
      <c r="G25" s="96">
        <v>19</v>
      </c>
      <c r="H25" s="145">
        <v>73</v>
      </c>
      <c r="I25" s="146" t="s">
        <v>573</v>
      </c>
      <c r="J25" s="98">
        <v>150000</v>
      </c>
      <c r="K25" s="147"/>
      <c r="L25" s="153">
        <v>12000</v>
      </c>
      <c r="M25" s="148">
        <f t="shared" si="17"/>
        <v>162000</v>
      </c>
      <c r="N25" s="100"/>
      <c r="O25" s="101"/>
      <c r="P25" s="102"/>
      <c r="Q25" s="169"/>
      <c r="R25" s="104"/>
      <c r="S25" s="105"/>
      <c r="T25" s="106"/>
      <c r="U25" s="107"/>
      <c r="V25" s="108"/>
      <c r="W25" s="76"/>
      <c r="X25" s="109"/>
      <c r="Y25" s="110"/>
      <c r="Z25" s="110"/>
      <c r="AA25" s="108"/>
      <c r="AB25" s="76"/>
      <c r="AC25" s="109"/>
      <c r="AD25" s="110"/>
      <c r="AE25" s="110"/>
      <c r="AF25" s="108"/>
      <c r="AG25" s="76"/>
      <c r="AH25" s="111"/>
      <c r="AI25" s="76"/>
      <c r="AJ25" s="112"/>
      <c r="AK25" s="113"/>
      <c r="AL25" s="76"/>
      <c r="AM25" s="108"/>
      <c r="AN25" s="76"/>
      <c r="AO25" s="108"/>
      <c r="AP25" s="76"/>
    </row>
    <row r="26" spans="1:44" ht="37.5" customHeight="1">
      <c r="A26" s="130">
        <v>20</v>
      </c>
      <c r="B26" s="131" t="s">
        <v>430</v>
      </c>
      <c r="C26" s="132" t="s">
        <v>538</v>
      </c>
      <c r="D26" s="144" t="s">
        <v>543</v>
      </c>
      <c r="E26" s="130" t="s">
        <v>540</v>
      </c>
      <c r="F26" s="130" t="s">
        <v>541</v>
      </c>
      <c r="G26" s="96">
        <v>19</v>
      </c>
      <c r="H26" s="145">
        <v>73</v>
      </c>
      <c r="I26" s="146" t="s">
        <v>564</v>
      </c>
      <c r="J26" s="98">
        <v>0</v>
      </c>
      <c r="K26" s="147"/>
      <c r="L26" s="153">
        <v>100000</v>
      </c>
      <c r="M26" s="148">
        <f t="shared" ref="M26" si="21">J26+K26+L26</f>
        <v>100000</v>
      </c>
      <c r="N26" s="100"/>
      <c r="O26" s="101"/>
      <c r="P26" s="102"/>
      <c r="Q26" s="169"/>
      <c r="R26" s="104"/>
      <c r="S26" s="105"/>
      <c r="T26" s="106"/>
      <c r="U26" s="107"/>
      <c r="V26" s="108"/>
      <c r="W26" s="76"/>
      <c r="X26" s="109"/>
      <c r="Y26" s="110"/>
      <c r="Z26" s="110"/>
      <c r="AA26" s="108"/>
      <c r="AB26" s="76"/>
      <c r="AC26" s="109"/>
      <c r="AD26" s="110"/>
      <c r="AE26" s="110"/>
      <c r="AF26" s="108"/>
      <c r="AG26" s="76"/>
      <c r="AH26" s="111"/>
      <c r="AI26" s="76"/>
      <c r="AJ26" s="112"/>
      <c r="AK26" s="113"/>
      <c r="AL26" s="76"/>
      <c r="AM26" s="108"/>
      <c r="AN26" s="76"/>
      <c r="AO26" s="108"/>
      <c r="AP26" s="76"/>
    </row>
    <row r="27" spans="1:44" ht="37.5" customHeight="1">
      <c r="A27" s="170">
        <v>21</v>
      </c>
      <c r="B27" s="171" t="s">
        <v>430</v>
      </c>
      <c r="C27" s="172" t="s">
        <v>538</v>
      </c>
      <c r="D27" s="171" t="s">
        <v>560</v>
      </c>
      <c r="E27" s="173" t="s">
        <v>568</v>
      </c>
      <c r="F27" s="173" t="s">
        <v>569</v>
      </c>
      <c r="G27" s="173">
        <v>19</v>
      </c>
      <c r="H27" s="170">
        <v>73</v>
      </c>
      <c r="I27" s="174" t="s">
        <v>565</v>
      </c>
      <c r="J27" s="175">
        <v>0</v>
      </c>
      <c r="K27" s="176"/>
      <c r="L27" s="177">
        <v>50000</v>
      </c>
      <c r="M27" s="178">
        <f t="shared" si="17"/>
        <v>50000</v>
      </c>
      <c r="N27" s="179"/>
      <c r="O27" s="180"/>
      <c r="P27" s="181"/>
      <c r="Q27" s="182"/>
      <c r="R27" s="104"/>
      <c r="S27" s="105"/>
      <c r="T27" s="106"/>
      <c r="U27" s="107"/>
      <c r="V27" s="108"/>
      <c r="W27" s="76"/>
      <c r="X27" s="109"/>
      <c r="Y27" s="110"/>
      <c r="Z27" s="110"/>
      <c r="AA27" s="108"/>
      <c r="AB27" s="76"/>
      <c r="AC27" s="109"/>
      <c r="AD27" s="110"/>
      <c r="AE27" s="110"/>
      <c r="AF27" s="108"/>
      <c r="AG27" s="76"/>
      <c r="AH27" s="111"/>
      <c r="AI27" s="76"/>
      <c r="AJ27" s="112"/>
      <c r="AK27" s="113"/>
      <c r="AL27" s="76"/>
      <c r="AM27" s="108"/>
      <c r="AN27" s="76"/>
      <c r="AO27" s="108"/>
      <c r="AP27" s="76"/>
    </row>
    <row r="28" spans="1:44" ht="34.5" customHeight="1">
      <c r="I28" s="48">
        <v>52000</v>
      </c>
      <c r="J28" s="163">
        <f>SUM(J7:J27)</f>
        <v>8273476</v>
      </c>
      <c r="K28" s="163">
        <f>SUM(K7:K27)</f>
        <v>-1467000</v>
      </c>
      <c r="L28" s="163">
        <f>SUM(L7:L27)</f>
        <v>1989505</v>
      </c>
    </row>
  </sheetData>
  <sheetProtection formatCells="0" autoFilter="0"/>
  <autoFilter ref="A5:AR27"/>
  <mergeCells count="29">
    <mergeCell ref="A3:A4"/>
    <mergeCell ref="O3:P3"/>
    <mergeCell ref="B3:B4"/>
    <mergeCell ref="C3:C4"/>
    <mergeCell ref="D3:D4"/>
    <mergeCell ref="E3:E4"/>
    <mergeCell ref="G3:G4"/>
    <mergeCell ref="I3:I4"/>
    <mergeCell ref="K3:L3"/>
    <mergeCell ref="M3:M4"/>
    <mergeCell ref="F3:F4"/>
    <mergeCell ref="H3:H4"/>
    <mergeCell ref="J3:J4"/>
    <mergeCell ref="N3:N4"/>
    <mergeCell ref="AM3:AM4"/>
    <mergeCell ref="AO3:AO4"/>
    <mergeCell ref="Q3:Q4"/>
    <mergeCell ref="R3:R4"/>
    <mergeCell ref="V3:V4"/>
    <mergeCell ref="X3:X4"/>
    <mergeCell ref="Y3:AA3"/>
    <mergeCell ref="AJ3:AJ4"/>
    <mergeCell ref="AK3:AK4"/>
    <mergeCell ref="AC3:AC4"/>
    <mergeCell ref="AD3:AF3"/>
    <mergeCell ref="AH3:AH4"/>
    <mergeCell ref="U3:U4"/>
    <mergeCell ref="S3:S4"/>
    <mergeCell ref="T3:T4"/>
  </mergeCells>
  <phoneticPr fontId="1" type="noConversion"/>
  <dataValidations count="5">
    <dataValidation type="list" allowBlank="1" showInputMessage="1" showErrorMessage="1" sqref="E5:E12 E15:E27">
      <formula1>"본예산, 신규"</formula1>
    </dataValidation>
    <dataValidation type="list" allowBlank="1" showInputMessage="1" showErrorMessage="1" sqref="E13:E14">
      <formula1>"본예산,1회추경,2회추경,3회추경,신규"</formula1>
    </dataValidation>
    <dataValidation type="list" allowBlank="1" showInputMessage="1" showErrorMessage="1" sqref="AC6:AC27 X6:X27">
      <formula1>"도비,국비,지특,기금,특교"</formula1>
    </dataValidation>
    <dataValidation type="list" allowBlank="1" showInputMessage="1" showErrorMessage="1" sqref="V6:V27">
      <formula1>"도비,국도비"</formula1>
    </dataValidation>
    <dataValidation type="list" allowBlank="1" showInputMessage="1" showErrorMessage="1" sqref="F5:F27">
      <formula1>"일반,연정"</formula1>
    </dataValidation>
  </dataValidations>
  <printOptions horizontalCentered="1"/>
  <pageMargins left="0.25" right="0.25" top="0.75" bottom="0.75" header="0.3" footer="0.3"/>
  <pageSetup paperSize="8" scale="85" fitToHeight="0" orientation="landscape" r:id="rId1"/>
  <headerFooter>
    <oddFooter>페이지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10"/>
  <sheetViews>
    <sheetView view="pageBreakPreview" zoomScale="70" zoomScaleNormal="70" zoomScaleSheetLayoutView="70" workbookViewId="0">
      <pane xSplit="9" ySplit="5" topLeftCell="J6" activePane="bottomRight" state="frozen"/>
      <selection activeCell="G8" sqref="G8"/>
      <selection pane="topRight" activeCell="G8" sqref="G8"/>
      <selection pane="bottomLeft" activeCell="G8" sqref="G8"/>
      <selection pane="bottomRight" activeCell="E20" sqref="E20"/>
    </sheetView>
  </sheetViews>
  <sheetFormatPr defaultColWidth="9" defaultRowHeight="50.1" customHeight="1"/>
  <cols>
    <col min="1" max="1" width="5.25" style="29" customWidth="1"/>
    <col min="2" max="2" width="12.625" style="26" customWidth="1"/>
    <col min="3" max="3" width="12.125" style="29" customWidth="1"/>
    <col min="4" max="4" width="12.625" style="26" customWidth="1"/>
    <col min="5" max="5" width="7.125" style="26" customWidth="1"/>
    <col min="6" max="6" width="6.5" style="26" customWidth="1"/>
    <col min="7" max="8" width="7.125" style="29" customWidth="1"/>
    <col min="9" max="9" width="44.125" style="48" customWidth="1"/>
    <col min="10" max="10" width="14.625" style="26" customWidth="1"/>
    <col min="11" max="12" width="13.125" style="26" customWidth="1"/>
    <col min="13" max="13" width="15.625" style="26" customWidth="1"/>
    <col min="14" max="15" width="11.375" style="26" customWidth="1"/>
    <col min="16" max="16" width="11.375" style="54" customWidth="1"/>
    <col min="17" max="17" width="15.625" style="41" customWidth="1"/>
    <col min="18" max="18" width="6.625" style="26" customWidth="1"/>
    <col min="19" max="19" width="28.875" style="26" customWidth="1"/>
    <col min="20" max="20" width="25.375" style="54" customWidth="1"/>
    <col min="21" max="21" width="29.25" style="28" customWidth="1"/>
    <col min="22" max="22" width="6.625" style="26" customWidth="1"/>
    <col min="23" max="23" width="3.625" style="26" customWidth="1"/>
    <col min="24" max="24" width="6.625" style="26" customWidth="1"/>
    <col min="25" max="26" width="11.625" style="26" customWidth="1"/>
    <col min="27" max="27" width="6.625" style="26" customWidth="1"/>
    <col min="28" max="28" width="2.625" style="26" customWidth="1"/>
    <col min="29" max="29" width="6.625" style="26" customWidth="1"/>
    <col min="30" max="31" width="11.625" style="26" customWidth="1"/>
    <col min="32" max="32" width="6.625" style="26" customWidth="1"/>
    <col min="33" max="33" width="2.625" style="26" customWidth="1"/>
    <col min="34" max="34" width="12.625" style="26" customWidth="1"/>
    <col min="35" max="35" width="2.625" style="26" customWidth="1"/>
    <col min="36" max="37" width="7.625" style="26" customWidth="1"/>
    <col min="38" max="38" width="2.625" style="26" customWidth="1"/>
    <col min="39" max="39" width="10.625" style="26" customWidth="1"/>
    <col min="40" max="40" width="2.625" style="26" customWidth="1"/>
    <col min="41" max="41" width="6.625" style="26" customWidth="1"/>
    <col min="42" max="42" width="9" style="26" customWidth="1"/>
    <col min="43" max="16384" width="9" style="26"/>
  </cols>
  <sheetData>
    <row r="1" spans="1:44" ht="35.1" customHeight="1">
      <c r="A1" s="29" t="s">
        <v>522</v>
      </c>
      <c r="B1" s="114" t="s">
        <v>536</v>
      </c>
      <c r="D1" s="29"/>
      <c r="E1" s="29"/>
      <c r="F1" s="29"/>
      <c r="I1" s="29"/>
      <c r="J1" s="29"/>
      <c r="K1" s="29"/>
      <c r="L1" s="29"/>
      <c r="M1" s="29"/>
      <c r="N1" s="29"/>
      <c r="O1" s="29"/>
      <c r="P1" s="69"/>
      <c r="Q1" s="33"/>
      <c r="R1" s="24"/>
      <c r="S1" s="24"/>
      <c r="T1" s="69"/>
      <c r="U1" s="25"/>
    </row>
    <row r="2" spans="1:44" ht="20.25" customHeight="1" thickBot="1">
      <c r="B2" s="27" t="s">
        <v>425</v>
      </c>
      <c r="I2" s="75"/>
      <c r="J2" s="54"/>
      <c r="K2" s="54"/>
      <c r="L2" s="54"/>
      <c r="M2" s="34"/>
      <c r="N2" s="34"/>
      <c r="O2" s="34"/>
      <c r="P2" s="55" t="e">
        <f>Q2-#REF!</f>
        <v>#REF!</v>
      </c>
      <c r="Q2" s="35">
        <f>Q5-J5</f>
        <v>-4030000</v>
      </c>
      <c r="S2" s="56">
        <v>6043819</v>
      </c>
      <c r="T2" s="74">
        <f>Q2+S2</f>
        <v>2013819</v>
      </c>
      <c r="U2" s="57"/>
      <c r="Y2" s="29" t="s">
        <v>427</v>
      </c>
      <c r="AD2" s="29" t="s">
        <v>427</v>
      </c>
    </row>
    <row r="3" spans="1:44" s="42" customFormat="1" ht="30" customHeight="1">
      <c r="A3" s="200" t="s">
        <v>497</v>
      </c>
      <c r="B3" s="200" t="s">
        <v>407</v>
      </c>
      <c r="C3" s="204" t="s">
        <v>408</v>
      </c>
      <c r="D3" s="206" t="s">
        <v>409</v>
      </c>
      <c r="E3" s="208" t="s">
        <v>413</v>
      </c>
      <c r="F3" s="208" t="s">
        <v>493</v>
      </c>
      <c r="G3" s="210" t="s">
        <v>495</v>
      </c>
      <c r="H3" s="208" t="s">
        <v>496</v>
      </c>
      <c r="I3" s="212" t="s">
        <v>494</v>
      </c>
      <c r="J3" s="219" t="s">
        <v>529</v>
      </c>
      <c r="K3" s="226" t="s">
        <v>516</v>
      </c>
      <c r="L3" s="227"/>
      <c r="M3" s="216" t="s">
        <v>519</v>
      </c>
      <c r="N3" s="223" t="s">
        <v>524</v>
      </c>
      <c r="O3" s="224" t="s">
        <v>525</v>
      </c>
      <c r="P3" s="225"/>
      <c r="Q3" s="223" t="s">
        <v>520</v>
      </c>
      <c r="R3" s="188" t="s">
        <v>412</v>
      </c>
      <c r="S3" s="198" t="s">
        <v>523</v>
      </c>
      <c r="T3" s="198" t="s">
        <v>517</v>
      </c>
      <c r="U3" s="197" t="s">
        <v>521</v>
      </c>
      <c r="V3" s="190" t="s">
        <v>414</v>
      </c>
      <c r="X3" s="191" t="s">
        <v>415</v>
      </c>
      <c r="Y3" s="191" t="s">
        <v>416</v>
      </c>
      <c r="Z3" s="191"/>
      <c r="AA3" s="191"/>
      <c r="AC3" s="185" t="s">
        <v>415</v>
      </c>
      <c r="AD3" s="196" t="s">
        <v>420</v>
      </c>
      <c r="AE3" s="196"/>
      <c r="AF3" s="196"/>
      <c r="AH3" s="191" t="s">
        <v>421</v>
      </c>
      <c r="AJ3" s="192" t="s">
        <v>428</v>
      </c>
      <c r="AK3" s="194" t="s">
        <v>429</v>
      </c>
      <c r="AM3" s="184" t="s">
        <v>422</v>
      </c>
      <c r="AO3" s="184" t="s">
        <v>423</v>
      </c>
    </row>
    <row r="4" spans="1:44" s="42" customFormat="1" ht="29.25" customHeight="1">
      <c r="A4" s="201"/>
      <c r="B4" s="201"/>
      <c r="C4" s="205"/>
      <c r="D4" s="207"/>
      <c r="E4" s="209"/>
      <c r="F4" s="218"/>
      <c r="G4" s="211"/>
      <c r="H4" s="218"/>
      <c r="I4" s="213"/>
      <c r="J4" s="220"/>
      <c r="K4" s="95" t="s">
        <v>410</v>
      </c>
      <c r="L4" s="95" t="s">
        <v>411</v>
      </c>
      <c r="M4" s="217"/>
      <c r="N4" s="222"/>
      <c r="O4" s="67" t="s">
        <v>410</v>
      </c>
      <c r="P4" s="68" t="s">
        <v>411</v>
      </c>
      <c r="Q4" s="222"/>
      <c r="R4" s="189"/>
      <c r="S4" s="199"/>
      <c r="T4" s="199"/>
      <c r="U4" s="188"/>
      <c r="V4" s="191"/>
      <c r="X4" s="191"/>
      <c r="Y4" s="152" t="s">
        <v>417</v>
      </c>
      <c r="Z4" s="152" t="s">
        <v>418</v>
      </c>
      <c r="AA4" s="152" t="s">
        <v>419</v>
      </c>
      <c r="AC4" s="185"/>
      <c r="AD4" s="151" t="s">
        <v>417</v>
      </c>
      <c r="AE4" s="151" t="s">
        <v>418</v>
      </c>
      <c r="AF4" s="151" t="s">
        <v>419</v>
      </c>
      <c r="AH4" s="191"/>
      <c r="AJ4" s="193"/>
      <c r="AK4" s="195"/>
      <c r="AM4" s="185"/>
      <c r="AO4" s="185"/>
      <c r="AQ4" s="42" t="s">
        <v>526</v>
      </c>
      <c r="AR4" s="42" t="s">
        <v>527</v>
      </c>
    </row>
    <row r="5" spans="1:44" ht="34.5" customHeight="1">
      <c r="A5" s="116"/>
      <c r="B5" s="117" t="s">
        <v>424</v>
      </c>
      <c r="C5" s="116" t="s">
        <v>528</v>
      </c>
      <c r="D5" s="118"/>
      <c r="E5" s="119"/>
      <c r="F5" s="120"/>
      <c r="G5" s="119"/>
      <c r="H5" s="119"/>
      <c r="I5" s="121" t="s">
        <v>518</v>
      </c>
      <c r="J5" s="122">
        <f t="shared" ref="J5:Q5" si="0">SUBTOTAL(9,J6:J10)</f>
        <v>4030000</v>
      </c>
      <c r="K5" s="122">
        <f t="shared" si="0"/>
        <v>200000</v>
      </c>
      <c r="L5" s="122">
        <f t="shared" si="0"/>
        <v>0</v>
      </c>
      <c r="M5" s="123">
        <f t="shared" si="0"/>
        <v>3830000</v>
      </c>
      <c r="N5" s="58">
        <f t="shared" si="0"/>
        <v>0</v>
      </c>
      <c r="O5" s="49">
        <f t="shared" si="0"/>
        <v>0</v>
      </c>
      <c r="P5" s="71">
        <f t="shared" si="0"/>
        <v>0</v>
      </c>
      <c r="Q5" s="59">
        <f t="shared" si="0"/>
        <v>0</v>
      </c>
      <c r="R5" s="60"/>
      <c r="S5" s="61"/>
      <c r="T5" s="70"/>
      <c r="U5" s="45"/>
      <c r="V5" s="30"/>
      <c r="X5" s="36"/>
      <c r="Y5" s="79">
        <f>SUBTOTAL(9,Y6:Y10)</f>
        <v>200000</v>
      </c>
      <c r="Z5" s="79">
        <f>SUBTOTAL(9,Z6:Z10)</f>
        <v>0</v>
      </c>
      <c r="AA5" s="65" t="str">
        <f>IF(SUM($K5:$L5)=SUM($Y5:$Z5),"OK","검토")</f>
        <v>OK</v>
      </c>
      <c r="AB5" s="76"/>
      <c r="AC5" s="80"/>
      <c r="AD5" s="79">
        <f>SUBTOTAL(9,AD6:AD10)</f>
        <v>0</v>
      </c>
      <c r="AE5" s="79">
        <f>SUBTOTAL(9,AE6:AE10)</f>
        <v>0</v>
      </c>
      <c r="AF5" s="32" t="str">
        <f>IF(SUM(O5:P5)=SUM(AD5:AE5),"OK","검토")</f>
        <v>OK</v>
      </c>
      <c r="AH5" s="30"/>
      <c r="AJ5" s="46"/>
      <c r="AK5" s="38"/>
      <c r="AM5" s="30"/>
      <c r="AO5" s="30"/>
    </row>
    <row r="6" spans="1:44" ht="36.75" customHeight="1">
      <c r="A6" s="124"/>
      <c r="B6" s="125" t="s">
        <v>426</v>
      </c>
      <c r="C6" s="126"/>
      <c r="D6" s="125"/>
      <c r="E6" s="125"/>
      <c r="F6" s="125"/>
      <c r="G6" s="126"/>
      <c r="H6" s="126"/>
      <c r="I6" s="127"/>
      <c r="J6" s="128">
        <f t="shared" ref="J6:Q6" si="1">SUBTOTAL(9,J7:J10)</f>
        <v>4030000</v>
      </c>
      <c r="K6" s="128">
        <f t="shared" si="1"/>
        <v>200000</v>
      </c>
      <c r="L6" s="128">
        <f t="shared" si="1"/>
        <v>0</v>
      </c>
      <c r="M6" s="129">
        <f t="shared" si="1"/>
        <v>3830000</v>
      </c>
      <c r="N6" s="81">
        <f t="shared" si="1"/>
        <v>0</v>
      </c>
      <c r="O6" s="82">
        <f t="shared" si="1"/>
        <v>0</v>
      </c>
      <c r="P6" s="72">
        <f t="shared" si="1"/>
        <v>0</v>
      </c>
      <c r="Q6" s="81">
        <f t="shared" si="1"/>
        <v>0</v>
      </c>
      <c r="R6" s="83"/>
      <c r="S6" s="84"/>
      <c r="T6" s="85"/>
      <c r="U6" s="86"/>
      <c r="V6" s="32"/>
      <c r="X6" s="39"/>
      <c r="Y6" s="63"/>
      <c r="Z6" s="63"/>
      <c r="AA6" s="65"/>
      <c r="AB6" s="76"/>
      <c r="AC6" s="65"/>
      <c r="AD6" s="63"/>
      <c r="AE6" s="63"/>
      <c r="AF6" s="32"/>
      <c r="AH6" s="40"/>
      <c r="AJ6" s="46"/>
      <c r="AK6" s="31"/>
      <c r="AM6" s="32"/>
      <c r="AO6" s="32"/>
      <c r="AQ6" s="50">
        <f>SUBTOTAL(9,AQ7:AQ10)</f>
        <v>0</v>
      </c>
      <c r="AR6" s="51">
        <f>SUBTOTAL(9,AR7:AR10)</f>
        <v>0</v>
      </c>
    </row>
    <row r="7" spans="1:44" ht="34.5" customHeight="1">
      <c r="A7" s="130">
        <v>1</v>
      </c>
      <c r="B7" s="131" t="s">
        <v>537</v>
      </c>
      <c r="C7" s="132" t="s">
        <v>566</v>
      </c>
      <c r="D7" s="131" t="s">
        <v>570</v>
      </c>
      <c r="E7" s="130" t="s">
        <v>583</v>
      </c>
      <c r="F7" s="130" t="s">
        <v>541</v>
      </c>
      <c r="G7" s="130">
        <v>34</v>
      </c>
      <c r="H7" s="130">
        <v>5</v>
      </c>
      <c r="I7" s="133" t="s">
        <v>571</v>
      </c>
      <c r="J7" s="134">
        <v>4030000</v>
      </c>
      <c r="K7" s="134">
        <v>200000</v>
      </c>
      <c r="L7" s="149"/>
      <c r="M7" s="150">
        <f>J7-K7</f>
        <v>3830000</v>
      </c>
      <c r="N7" s="87" t="s">
        <v>557</v>
      </c>
      <c r="O7" s="88"/>
      <c r="P7" s="73"/>
      <c r="Q7" s="90" t="s">
        <v>578</v>
      </c>
      <c r="R7" s="89" t="e">
        <f>IF(AND((M7=0),(Q7&gt;0)),"O",IF(AND((K7&lt;0),(M7-Q7&lt;0)),"O","X"))</f>
        <v>#VALUE!</v>
      </c>
      <c r="S7" s="92"/>
      <c r="T7" s="93"/>
      <c r="U7" s="52"/>
      <c r="V7" s="32"/>
      <c r="X7" s="39"/>
      <c r="Y7" s="63">
        <f t="shared" ref="Y7" si="2">IF($X7&lt;&gt;"도비",IF($V7="국도비","직접입력",SUM($K7:$L7)),)</f>
        <v>200000</v>
      </c>
      <c r="Z7" s="63">
        <f t="shared" ref="Z7" si="3">IF($X7="도비",SUM($K7:$L7),IF($V7="국도비","직접입력",SUM($K7:$L7)-$Y7))</f>
        <v>0</v>
      </c>
      <c r="AA7" s="65" t="str">
        <f t="shared" ref="AA7" si="4">IF(SUM($K7:$L7)=SUM($Y7:$Z7),"OK","검토")</f>
        <v>OK</v>
      </c>
      <c r="AB7" s="76"/>
      <c r="AC7" s="64"/>
      <c r="AD7" s="63">
        <f t="shared" ref="AD7" si="5">IF($X7&lt;&gt;"도비",IF($V7="국도비","직접입력",SUM($O7:$P7)),)</f>
        <v>0</v>
      </c>
      <c r="AE7" s="63">
        <f t="shared" ref="AE7" si="6">IF($X7="도비",SUM(O7:P7),IF($V7="국도비","직접입력",SUM(O7:P7)-AD7))</f>
        <v>0</v>
      </c>
      <c r="AF7" s="32" t="str">
        <f t="shared" ref="AF7" si="7">IF(SUM(O7:P7)=SUM(AD7:AE7),"OK","검토")</f>
        <v>OK</v>
      </c>
      <c r="AH7" s="40" t="str">
        <f t="shared" ref="AH7" si="8">IF(V7="","",IF(V7="도비","세입없음","직접입력"))</f>
        <v/>
      </c>
      <c r="AJ7" s="46" t="str">
        <f>IF(AH7="","",COUNTIF($AH$6:$AH$10,AH7))</f>
        <v/>
      </c>
      <c r="AK7" s="31" t="str">
        <f t="shared" ref="AK7" si="9">IF(X7="","",IF(AND(X7="도비",AH7="세입없음"),"OK",IF(AND(X7&lt;&gt;"도비",AH7&lt;&gt;""),"OK","@@")))</f>
        <v/>
      </c>
      <c r="AM7" s="32" t="e">
        <f t="array" ref="AM7">IF(D7="","",INDEX(구분표!$I$2:$I$313, MATCH(1,(구분표!$E$2:$E$313=대변인!C7)*(구분표!$F$2:$F$313=대변인!D7)*(구분표!$G$2:$G$313=대변인!B7),0)))</f>
        <v>#N/A</v>
      </c>
      <c r="AO7" s="32"/>
      <c r="AQ7" s="26">
        <f t="shared" ref="AQ7" si="10">IF(N7&lt;0,N7,0)</f>
        <v>0</v>
      </c>
      <c r="AR7" s="26" t="str">
        <f t="shared" ref="AR7" si="11">IF(N7&gt;0,N7,0)</f>
        <v xml:space="preserve"> </v>
      </c>
    </row>
    <row r="8" spans="1:44" ht="32.25" customHeight="1">
      <c r="A8" s="130"/>
      <c r="B8" s="97"/>
      <c r="C8" s="115"/>
      <c r="D8" s="144" t="s">
        <v>567</v>
      </c>
      <c r="E8" s="96"/>
      <c r="F8" s="96"/>
      <c r="G8" s="96"/>
      <c r="H8" s="96"/>
      <c r="I8" s="133"/>
      <c r="J8" s="98"/>
      <c r="K8" s="98"/>
      <c r="L8" s="98"/>
      <c r="M8" s="148">
        <f t="shared" ref="M8:M10" si="12">J8+K8+L8</f>
        <v>0</v>
      </c>
      <c r="N8" s="100"/>
      <c r="O8" s="101"/>
      <c r="P8" s="102"/>
      <c r="Q8" s="103"/>
      <c r="R8" s="104"/>
      <c r="S8" s="105"/>
      <c r="T8" s="106"/>
      <c r="U8" s="107"/>
      <c r="V8" s="108"/>
      <c r="W8" s="76"/>
      <c r="X8" s="109"/>
      <c r="Y8" s="110"/>
      <c r="Z8" s="110"/>
      <c r="AA8" s="108"/>
      <c r="AB8" s="76"/>
      <c r="AC8" s="109"/>
      <c r="AD8" s="110"/>
      <c r="AE8" s="110"/>
      <c r="AF8" s="108"/>
      <c r="AG8" s="76"/>
      <c r="AH8" s="111"/>
      <c r="AI8" s="76"/>
      <c r="AJ8" s="112"/>
      <c r="AK8" s="113"/>
      <c r="AL8" s="76"/>
      <c r="AM8" s="108"/>
      <c r="AN8" s="76"/>
      <c r="AO8" s="108"/>
      <c r="AP8" s="76"/>
    </row>
    <row r="9" spans="1:44" ht="32.25" customHeight="1">
      <c r="A9" s="130"/>
      <c r="B9" s="97"/>
      <c r="C9" s="115"/>
      <c r="D9" s="144" t="s">
        <v>567</v>
      </c>
      <c r="E9" s="96"/>
      <c r="F9" s="96"/>
      <c r="G9" s="96"/>
      <c r="H9" s="96"/>
      <c r="I9" s="146"/>
      <c r="J9" s="98"/>
      <c r="K9" s="98"/>
      <c r="L9" s="98"/>
      <c r="M9" s="148">
        <f t="shared" si="12"/>
        <v>0</v>
      </c>
      <c r="N9" s="100"/>
      <c r="O9" s="101"/>
      <c r="P9" s="102"/>
      <c r="Q9" s="103"/>
      <c r="R9" s="104"/>
      <c r="S9" s="105"/>
      <c r="T9" s="106"/>
      <c r="U9" s="107"/>
      <c r="V9" s="108"/>
      <c r="W9" s="76"/>
      <c r="X9" s="109"/>
      <c r="Y9" s="110"/>
      <c r="Z9" s="110"/>
      <c r="AA9" s="108"/>
      <c r="AB9" s="76"/>
      <c r="AC9" s="109"/>
      <c r="AD9" s="110"/>
      <c r="AE9" s="110"/>
      <c r="AF9" s="108"/>
      <c r="AG9" s="76"/>
      <c r="AH9" s="111"/>
      <c r="AI9" s="76"/>
      <c r="AJ9" s="112"/>
      <c r="AK9" s="113"/>
      <c r="AL9" s="76"/>
      <c r="AM9" s="108"/>
      <c r="AN9" s="76"/>
      <c r="AO9" s="108"/>
      <c r="AP9" s="76"/>
    </row>
    <row r="10" spans="1:44" ht="32.25" customHeight="1">
      <c r="A10" s="130"/>
      <c r="B10" s="97"/>
      <c r="C10" s="115"/>
      <c r="D10" s="144" t="s">
        <v>567</v>
      </c>
      <c r="E10" s="96"/>
      <c r="F10" s="96"/>
      <c r="G10" s="96"/>
      <c r="H10" s="96"/>
      <c r="I10" s="146"/>
      <c r="J10" s="98"/>
      <c r="K10" s="98"/>
      <c r="L10" s="98"/>
      <c r="M10" s="148">
        <f t="shared" si="12"/>
        <v>0</v>
      </c>
      <c r="N10" s="100"/>
      <c r="O10" s="101"/>
      <c r="P10" s="102"/>
      <c r="Q10" s="103"/>
      <c r="R10" s="104"/>
      <c r="S10" s="105"/>
      <c r="T10" s="106"/>
      <c r="U10" s="107"/>
      <c r="V10" s="108"/>
      <c r="W10" s="76"/>
      <c r="X10" s="109"/>
      <c r="Y10" s="110"/>
      <c r="Z10" s="110"/>
      <c r="AA10" s="108"/>
      <c r="AB10" s="76"/>
      <c r="AC10" s="109"/>
      <c r="AD10" s="110"/>
      <c r="AE10" s="110"/>
      <c r="AF10" s="108"/>
      <c r="AG10" s="76"/>
      <c r="AH10" s="111"/>
      <c r="AI10" s="76"/>
      <c r="AJ10" s="112"/>
      <c r="AK10" s="113"/>
      <c r="AL10" s="76"/>
      <c r="AM10" s="108"/>
      <c r="AN10" s="76"/>
      <c r="AO10" s="108"/>
      <c r="AP10" s="76"/>
    </row>
  </sheetData>
  <sheetProtection formatCells="0" autoFilter="0"/>
  <autoFilter ref="A5:AR10"/>
  <mergeCells count="29">
    <mergeCell ref="M3:M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L3"/>
    <mergeCell ref="AD3:AF3"/>
    <mergeCell ref="N3:N4"/>
    <mergeCell ref="O3:P3"/>
    <mergeCell ref="Q3:Q4"/>
    <mergeCell ref="R3:R4"/>
    <mergeCell ref="S3:S4"/>
    <mergeCell ref="T3:T4"/>
    <mergeCell ref="U3:U4"/>
    <mergeCell ref="V3:V4"/>
    <mergeCell ref="X3:X4"/>
    <mergeCell ref="Y3:AA3"/>
    <mergeCell ref="AC3:AC4"/>
    <mergeCell ref="AH3:AH4"/>
    <mergeCell ref="AJ3:AJ4"/>
    <mergeCell ref="AK3:AK4"/>
    <mergeCell ref="AM3:AM4"/>
    <mergeCell ref="AO3:AO4"/>
  </mergeCells>
  <phoneticPr fontId="1" type="noConversion"/>
  <dataValidations count="4">
    <dataValidation type="list" allowBlank="1" showInputMessage="1" showErrorMessage="1" sqref="E5:E10">
      <formula1>"본예산, 신규"</formula1>
    </dataValidation>
    <dataValidation type="list" allowBlank="1" showInputMessage="1" showErrorMessage="1" sqref="F5:F10">
      <formula1>"일반,연정"</formula1>
    </dataValidation>
    <dataValidation type="list" allowBlank="1" showInputMessage="1" showErrorMessage="1" sqref="V6:V10">
      <formula1>"도비,국도비"</formula1>
    </dataValidation>
    <dataValidation type="list" allowBlank="1" showInputMessage="1" showErrorMessage="1" sqref="X6:X10 AC6:AC10">
      <formula1>"도비,국비,지특,기금,특교"</formula1>
    </dataValidation>
  </dataValidations>
  <printOptions horizontalCentered="1"/>
  <pageMargins left="0.25" right="0.25" top="0.75" bottom="0.75" header="0.3" footer="0.3"/>
  <pageSetup paperSize="8" scale="85" fitToHeight="0" orientation="landscape" r:id="rId1"/>
  <headerFooter>
    <oddFooter>페이지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15"/>
  <sheetViews>
    <sheetView view="pageBreakPreview" zoomScale="70" zoomScaleNormal="70" zoomScaleSheetLayoutView="70" workbookViewId="0">
      <pane xSplit="9" ySplit="5" topLeftCell="J6" activePane="bottomRight" state="frozen"/>
      <selection activeCell="G8" sqref="G8"/>
      <selection pane="topRight" activeCell="G8" sqref="G8"/>
      <selection pane="bottomLeft" activeCell="G8" sqref="G8"/>
      <selection pane="bottomRight" activeCell="E24" sqref="E24"/>
    </sheetView>
  </sheetViews>
  <sheetFormatPr defaultColWidth="9" defaultRowHeight="50.1" customHeight="1"/>
  <cols>
    <col min="1" max="1" width="5.25" style="29" customWidth="1"/>
    <col min="2" max="2" width="12.625" style="26" customWidth="1"/>
    <col min="3" max="3" width="12.125" style="29" customWidth="1"/>
    <col min="4" max="4" width="12.625" style="26" customWidth="1"/>
    <col min="5" max="5" width="7.125" style="26" customWidth="1"/>
    <col min="6" max="6" width="6.5" style="26" customWidth="1"/>
    <col min="7" max="8" width="7.125" style="29" customWidth="1"/>
    <col min="9" max="9" width="44.125" style="48" customWidth="1"/>
    <col min="10" max="10" width="14.625" style="26" customWidth="1"/>
    <col min="11" max="12" width="13.125" style="26" customWidth="1"/>
    <col min="13" max="13" width="15.625" style="26" customWidth="1"/>
    <col min="14" max="15" width="11.375" style="26" customWidth="1"/>
    <col min="16" max="16" width="11.375" style="54" customWidth="1"/>
    <col min="17" max="17" width="15.625" style="41" customWidth="1"/>
    <col min="18" max="18" width="6.625" style="26" customWidth="1"/>
    <col min="19" max="19" width="28.875" style="26" customWidth="1"/>
    <col min="20" max="20" width="25.375" style="54" customWidth="1"/>
    <col min="21" max="21" width="29.25" style="28" customWidth="1"/>
    <col min="22" max="22" width="6.625" style="26" customWidth="1"/>
    <col min="23" max="23" width="3.625" style="26" customWidth="1"/>
    <col min="24" max="24" width="6.625" style="26" customWidth="1"/>
    <col min="25" max="26" width="11.625" style="26" customWidth="1"/>
    <col min="27" max="27" width="6.625" style="26" customWidth="1"/>
    <col min="28" max="28" width="2.625" style="26" customWidth="1"/>
    <col min="29" max="29" width="6.625" style="26" customWidth="1"/>
    <col min="30" max="31" width="11.625" style="26" customWidth="1"/>
    <col min="32" max="32" width="6.625" style="26" customWidth="1"/>
    <col min="33" max="33" width="2.625" style="26" customWidth="1"/>
    <col min="34" max="34" width="12.625" style="26" customWidth="1"/>
    <col min="35" max="35" width="2.625" style="26" customWidth="1"/>
    <col min="36" max="37" width="7.625" style="26" customWidth="1"/>
    <col min="38" max="38" width="2.625" style="26" customWidth="1"/>
    <col min="39" max="39" width="10.625" style="26" customWidth="1"/>
    <col min="40" max="40" width="2.625" style="26" customWidth="1"/>
    <col min="41" max="41" width="6.625" style="26" customWidth="1"/>
    <col min="42" max="42" width="9" style="26" customWidth="1"/>
    <col min="43" max="16384" width="9" style="26"/>
  </cols>
  <sheetData>
    <row r="1" spans="1:44" ht="35.1" customHeight="1">
      <c r="A1" s="29" t="s">
        <v>522</v>
      </c>
      <c r="B1" s="114" t="s">
        <v>536</v>
      </c>
      <c r="D1" s="29"/>
      <c r="E1" s="29"/>
      <c r="F1" s="29"/>
      <c r="I1" s="29"/>
      <c r="J1" s="29"/>
      <c r="K1" s="29"/>
      <c r="L1" s="29"/>
      <c r="M1" s="29"/>
      <c r="N1" s="29"/>
      <c r="O1" s="29"/>
      <c r="P1" s="69"/>
      <c r="Q1" s="33"/>
      <c r="R1" s="24"/>
      <c r="S1" s="24"/>
      <c r="T1" s="69"/>
      <c r="U1" s="25"/>
    </row>
    <row r="2" spans="1:44" ht="20.25" customHeight="1" thickBot="1">
      <c r="B2" s="27" t="s">
        <v>425</v>
      </c>
      <c r="I2" s="75"/>
      <c r="J2" s="54"/>
      <c r="K2" s="54"/>
      <c r="L2" s="54"/>
      <c r="M2" s="34"/>
      <c r="N2" s="34"/>
      <c r="O2" s="34"/>
      <c r="P2" s="55" t="e">
        <f>Q2-#REF!</f>
        <v>#REF!</v>
      </c>
      <c r="Q2" s="35">
        <f>Q5-J5</f>
        <v>-4517400</v>
      </c>
      <c r="S2" s="56">
        <v>6043819</v>
      </c>
      <c r="T2" s="74">
        <f>Q2+S2</f>
        <v>1526419</v>
      </c>
      <c r="U2" s="57"/>
      <c r="Y2" s="29" t="s">
        <v>427</v>
      </c>
      <c r="AD2" s="29" t="s">
        <v>427</v>
      </c>
    </row>
    <row r="3" spans="1:44" s="42" customFormat="1" ht="30" customHeight="1">
      <c r="A3" s="200" t="s">
        <v>497</v>
      </c>
      <c r="B3" s="200" t="s">
        <v>407</v>
      </c>
      <c r="C3" s="204" t="s">
        <v>408</v>
      </c>
      <c r="D3" s="206" t="s">
        <v>409</v>
      </c>
      <c r="E3" s="208" t="s">
        <v>413</v>
      </c>
      <c r="F3" s="208" t="s">
        <v>493</v>
      </c>
      <c r="G3" s="210" t="s">
        <v>495</v>
      </c>
      <c r="H3" s="208" t="s">
        <v>496</v>
      </c>
      <c r="I3" s="212" t="s">
        <v>494</v>
      </c>
      <c r="J3" s="219" t="s">
        <v>529</v>
      </c>
      <c r="K3" s="226" t="s">
        <v>516</v>
      </c>
      <c r="L3" s="227"/>
      <c r="M3" s="216" t="s">
        <v>519</v>
      </c>
      <c r="N3" s="223" t="s">
        <v>524</v>
      </c>
      <c r="O3" s="224" t="s">
        <v>525</v>
      </c>
      <c r="P3" s="225"/>
      <c r="Q3" s="223" t="s">
        <v>520</v>
      </c>
      <c r="R3" s="188" t="s">
        <v>412</v>
      </c>
      <c r="S3" s="198" t="s">
        <v>523</v>
      </c>
      <c r="T3" s="198" t="s">
        <v>517</v>
      </c>
      <c r="U3" s="197" t="s">
        <v>521</v>
      </c>
      <c r="V3" s="190" t="s">
        <v>414</v>
      </c>
      <c r="X3" s="191" t="s">
        <v>415</v>
      </c>
      <c r="Y3" s="191" t="s">
        <v>416</v>
      </c>
      <c r="Z3" s="191"/>
      <c r="AA3" s="191"/>
      <c r="AC3" s="185" t="s">
        <v>415</v>
      </c>
      <c r="AD3" s="196" t="s">
        <v>420</v>
      </c>
      <c r="AE3" s="196"/>
      <c r="AF3" s="196"/>
      <c r="AH3" s="191" t="s">
        <v>421</v>
      </c>
      <c r="AJ3" s="192" t="s">
        <v>428</v>
      </c>
      <c r="AK3" s="194" t="s">
        <v>429</v>
      </c>
      <c r="AM3" s="184" t="s">
        <v>422</v>
      </c>
      <c r="AO3" s="184" t="s">
        <v>423</v>
      </c>
    </row>
    <row r="4" spans="1:44" s="42" customFormat="1" ht="29.25" customHeight="1">
      <c r="A4" s="201"/>
      <c r="B4" s="201"/>
      <c r="C4" s="205"/>
      <c r="D4" s="207"/>
      <c r="E4" s="209"/>
      <c r="F4" s="218"/>
      <c r="G4" s="211"/>
      <c r="H4" s="218"/>
      <c r="I4" s="213"/>
      <c r="J4" s="220"/>
      <c r="K4" s="95" t="s">
        <v>410</v>
      </c>
      <c r="L4" s="95" t="s">
        <v>411</v>
      </c>
      <c r="M4" s="217"/>
      <c r="N4" s="222"/>
      <c r="O4" s="67" t="s">
        <v>410</v>
      </c>
      <c r="P4" s="68" t="s">
        <v>411</v>
      </c>
      <c r="Q4" s="222"/>
      <c r="R4" s="189"/>
      <c r="S4" s="199"/>
      <c r="T4" s="199"/>
      <c r="U4" s="188"/>
      <c r="V4" s="191"/>
      <c r="X4" s="191"/>
      <c r="Y4" s="162" t="s">
        <v>417</v>
      </c>
      <c r="Z4" s="162" t="s">
        <v>418</v>
      </c>
      <c r="AA4" s="162" t="s">
        <v>419</v>
      </c>
      <c r="AC4" s="185"/>
      <c r="AD4" s="161" t="s">
        <v>417</v>
      </c>
      <c r="AE4" s="161" t="s">
        <v>418</v>
      </c>
      <c r="AF4" s="161" t="s">
        <v>419</v>
      </c>
      <c r="AH4" s="191"/>
      <c r="AJ4" s="193"/>
      <c r="AK4" s="195"/>
      <c r="AM4" s="185"/>
      <c r="AO4" s="185"/>
      <c r="AQ4" s="42" t="s">
        <v>526</v>
      </c>
      <c r="AR4" s="42" t="s">
        <v>527</v>
      </c>
    </row>
    <row r="5" spans="1:44" ht="34.5" customHeight="1">
      <c r="A5" s="116"/>
      <c r="B5" s="117" t="s">
        <v>424</v>
      </c>
      <c r="C5" s="116" t="s">
        <v>528</v>
      </c>
      <c r="D5" s="118"/>
      <c r="E5" s="119"/>
      <c r="F5" s="120"/>
      <c r="G5" s="119"/>
      <c r="H5" s="119"/>
      <c r="I5" s="121" t="s">
        <v>518</v>
      </c>
      <c r="J5" s="122">
        <f t="shared" ref="J5:Q5" si="0">SUBTOTAL(9,J6:J14)</f>
        <v>4517400</v>
      </c>
      <c r="K5" s="122">
        <f t="shared" si="0"/>
        <v>500000</v>
      </c>
      <c r="L5" s="122">
        <f t="shared" si="0"/>
        <v>0</v>
      </c>
      <c r="M5" s="123">
        <f t="shared" si="0"/>
        <v>8034800</v>
      </c>
      <c r="N5" s="58">
        <f t="shared" si="0"/>
        <v>0</v>
      </c>
      <c r="O5" s="49">
        <f t="shared" si="0"/>
        <v>0</v>
      </c>
      <c r="P5" s="71">
        <f t="shared" si="0"/>
        <v>0</v>
      </c>
      <c r="Q5" s="59">
        <f t="shared" si="0"/>
        <v>0</v>
      </c>
      <c r="R5" s="60"/>
      <c r="S5" s="61"/>
      <c r="T5" s="70"/>
      <c r="U5" s="45"/>
      <c r="V5" s="30"/>
      <c r="X5" s="36"/>
      <c r="Y5" s="79">
        <f>SUBTOTAL(9,Y6:Y14)</f>
        <v>200000</v>
      </c>
      <c r="Z5" s="79">
        <f>SUBTOTAL(9,Z6:Z14)</f>
        <v>0</v>
      </c>
      <c r="AA5" s="65" t="str">
        <f>IF(SUM($K5:$L5)=SUM($Y5:$Z5),"OK","검토")</f>
        <v>검토</v>
      </c>
      <c r="AB5" s="76"/>
      <c r="AC5" s="80"/>
      <c r="AD5" s="79">
        <f>SUBTOTAL(9,AD6:AD14)</f>
        <v>0</v>
      </c>
      <c r="AE5" s="79">
        <f>SUBTOTAL(9,AE6:AE14)</f>
        <v>0</v>
      </c>
      <c r="AF5" s="32" t="str">
        <f>IF(SUM(O5:P5)=SUM(AD5:AE5),"OK","검토")</f>
        <v>OK</v>
      </c>
      <c r="AH5" s="30"/>
      <c r="AJ5" s="46"/>
      <c r="AK5" s="38"/>
      <c r="AM5" s="30"/>
      <c r="AO5" s="30"/>
    </row>
    <row r="6" spans="1:44" ht="36.75" customHeight="1">
      <c r="A6" s="124"/>
      <c r="B6" s="125" t="s">
        <v>426</v>
      </c>
      <c r="C6" s="126"/>
      <c r="D6" s="125"/>
      <c r="E6" s="125"/>
      <c r="F6" s="125"/>
      <c r="G6" s="126"/>
      <c r="H6" s="126"/>
      <c r="I6" s="127"/>
      <c r="J6" s="128">
        <f t="shared" ref="J6:P6" si="1">SUBTOTAL(9,J7:J14)</f>
        <v>4517400</v>
      </c>
      <c r="K6" s="128">
        <f t="shared" si="1"/>
        <v>500000</v>
      </c>
      <c r="L6" s="128">
        <f t="shared" si="1"/>
        <v>0</v>
      </c>
      <c r="M6" s="129">
        <f>J6-K6</f>
        <v>4017400</v>
      </c>
      <c r="N6" s="81">
        <f t="shared" si="1"/>
        <v>0</v>
      </c>
      <c r="O6" s="82">
        <f t="shared" si="1"/>
        <v>0</v>
      </c>
      <c r="P6" s="72">
        <f t="shared" si="1"/>
        <v>0</v>
      </c>
      <c r="Q6" s="81">
        <v>0</v>
      </c>
      <c r="R6" s="83"/>
      <c r="S6" s="84"/>
      <c r="T6" s="85"/>
      <c r="U6" s="86"/>
      <c r="V6" s="32"/>
      <c r="X6" s="39"/>
      <c r="Y6" s="63"/>
      <c r="Z6" s="63"/>
      <c r="AA6" s="65"/>
      <c r="AB6" s="76"/>
      <c r="AC6" s="65"/>
      <c r="AD6" s="63"/>
      <c r="AE6" s="63"/>
      <c r="AF6" s="32"/>
      <c r="AH6" s="40"/>
      <c r="AJ6" s="46"/>
      <c r="AK6" s="31"/>
      <c r="AM6" s="32"/>
      <c r="AO6" s="32"/>
      <c r="AQ6" s="50">
        <f>SUBTOTAL(9,AQ7:AQ14)</f>
        <v>0</v>
      </c>
      <c r="AR6" s="51">
        <f>SUBTOTAL(9,AR7:AR14)</f>
        <v>0</v>
      </c>
    </row>
    <row r="7" spans="1:44" ht="32.25" customHeight="1">
      <c r="A7" s="130">
        <v>1</v>
      </c>
      <c r="B7" s="131" t="s">
        <v>537</v>
      </c>
      <c r="C7" s="132" t="s">
        <v>575</v>
      </c>
      <c r="D7" s="131" t="s">
        <v>576</v>
      </c>
      <c r="E7" s="130" t="s">
        <v>577</v>
      </c>
      <c r="F7" s="130" t="s">
        <v>541</v>
      </c>
      <c r="G7" s="130">
        <v>45</v>
      </c>
      <c r="H7" s="130">
        <v>60</v>
      </c>
      <c r="I7" s="133" t="s">
        <v>579</v>
      </c>
      <c r="J7" s="134">
        <v>1646000</v>
      </c>
      <c r="K7" s="134">
        <v>200000</v>
      </c>
      <c r="L7" s="149"/>
      <c r="M7" s="165">
        <f t="shared" ref="M7:M10" si="2">J7-K7</f>
        <v>1446000</v>
      </c>
      <c r="N7" s="87" t="s">
        <v>518</v>
      </c>
      <c r="O7" s="88"/>
      <c r="P7" s="73"/>
      <c r="Q7" s="90">
        <v>0</v>
      </c>
      <c r="R7" s="89" t="str">
        <f>IF(AND((M7=0),(Q7&gt;0)),"O",IF(AND((K7&lt;0),(M7-Q7&lt;0)),"O","X"))</f>
        <v>X</v>
      </c>
      <c r="S7" s="92"/>
      <c r="T7" s="93"/>
      <c r="U7" s="52"/>
      <c r="V7" s="32"/>
      <c r="X7" s="39"/>
      <c r="Y7" s="63">
        <f t="shared" ref="Y7" si="3">IF($X7&lt;&gt;"도비",IF($V7="국도비","직접입력",SUM($K7:$L7)),)</f>
        <v>200000</v>
      </c>
      <c r="Z7" s="63">
        <f t="shared" ref="Z7" si="4">IF($X7="도비",SUM($K7:$L7),IF($V7="국도비","직접입력",SUM($K7:$L7)-$Y7))</f>
        <v>0</v>
      </c>
      <c r="AA7" s="65" t="str">
        <f t="shared" ref="AA7" si="5">IF(SUM($K7:$L7)=SUM($Y7:$Z7),"OK","검토")</f>
        <v>OK</v>
      </c>
      <c r="AB7" s="76"/>
      <c r="AC7" s="64"/>
      <c r="AD7" s="63">
        <f t="shared" ref="AD7" si="6">IF($X7&lt;&gt;"도비",IF($V7="국도비","직접입력",SUM($O7:$P7)),)</f>
        <v>0</v>
      </c>
      <c r="AE7" s="63">
        <f t="shared" ref="AE7" si="7">IF($X7="도비",SUM(O7:P7),IF($V7="국도비","직접입력",SUM(O7:P7)-AD7))</f>
        <v>0</v>
      </c>
      <c r="AF7" s="32" t="str">
        <f t="shared" ref="AF7" si="8">IF(SUM(O7:P7)=SUM(AD7:AE7),"OK","검토")</f>
        <v>OK</v>
      </c>
      <c r="AH7" s="40" t="str">
        <f t="shared" ref="AH7" si="9">IF(V7="","",IF(V7="도비","세입없음","직접입력"))</f>
        <v/>
      </c>
      <c r="AJ7" s="46" t="str">
        <f>IF(AH7="","",COUNTIF($AH$6:$AH$14,AH7))</f>
        <v/>
      </c>
      <c r="AK7" s="31" t="str">
        <f t="shared" ref="AK7" si="10">IF(X7="","",IF(AND(X7="도비",AH7="세입없음"),"OK",IF(AND(X7&lt;&gt;"도비",AH7&lt;&gt;""),"OK","@@")))</f>
        <v/>
      </c>
      <c r="AM7" s="32">
        <f t="array" ref="AM7">IF(D7="","",INDEX(구분표!$I$2:$I$313, MATCH(1,(구분표!$E$2:$E$313=소통기획관!C7)*(구분표!$F$2:$F$313=소통기획관!D7)*(구분표!$G$2:$G$313=소통기획관!B7),0)))</f>
        <v>10202</v>
      </c>
      <c r="AO7" s="32"/>
      <c r="AQ7" s="26">
        <f t="shared" ref="AQ7" si="11">IF(N7&lt;0,N7,0)</f>
        <v>0</v>
      </c>
      <c r="AR7" s="26" t="str">
        <f t="shared" ref="AR7" si="12">IF(N7&gt;0,N7,0)</f>
        <v xml:space="preserve"> </v>
      </c>
    </row>
    <row r="8" spans="1:44" ht="32.25" customHeight="1">
      <c r="A8" s="130"/>
      <c r="B8" s="97"/>
      <c r="C8" s="132" t="s">
        <v>575</v>
      </c>
      <c r="D8" s="131" t="s">
        <v>576</v>
      </c>
      <c r="E8" s="130" t="s">
        <v>577</v>
      </c>
      <c r="F8" s="130" t="s">
        <v>541</v>
      </c>
      <c r="G8" s="96">
        <v>45</v>
      </c>
      <c r="H8" s="96">
        <v>63</v>
      </c>
      <c r="I8" s="133" t="s">
        <v>580</v>
      </c>
      <c r="J8" s="98">
        <v>1761400</v>
      </c>
      <c r="K8" s="98">
        <v>160000</v>
      </c>
      <c r="L8" s="98"/>
      <c r="M8" s="165">
        <f t="shared" si="2"/>
        <v>1601400</v>
      </c>
      <c r="N8" s="100"/>
      <c r="O8" s="101"/>
      <c r="P8" s="102"/>
      <c r="Q8" s="103"/>
      <c r="R8" s="104"/>
      <c r="S8" s="105"/>
      <c r="T8" s="106"/>
      <c r="U8" s="107"/>
      <c r="V8" s="108"/>
      <c r="W8" s="76"/>
      <c r="X8" s="109"/>
      <c r="Y8" s="110"/>
      <c r="Z8" s="110"/>
      <c r="AA8" s="108"/>
      <c r="AB8" s="76"/>
      <c r="AC8" s="109"/>
      <c r="AD8" s="110"/>
      <c r="AE8" s="110"/>
      <c r="AF8" s="108"/>
      <c r="AG8" s="76"/>
      <c r="AH8" s="111"/>
      <c r="AI8" s="76"/>
      <c r="AJ8" s="112"/>
      <c r="AK8" s="113"/>
      <c r="AL8" s="76"/>
      <c r="AM8" s="108"/>
      <c r="AN8" s="76"/>
      <c r="AO8" s="108"/>
      <c r="AP8" s="76"/>
    </row>
    <row r="9" spans="1:44" ht="32.25" customHeight="1">
      <c r="A9" s="130"/>
      <c r="B9" s="97"/>
      <c r="C9" s="132" t="s">
        <v>575</v>
      </c>
      <c r="D9" s="131" t="s">
        <v>576</v>
      </c>
      <c r="E9" s="130" t="s">
        <v>577</v>
      </c>
      <c r="F9" s="130" t="s">
        <v>541</v>
      </c>
      <c r="G9" s="96">
        <v>45</v>
      </c>
      <c r="H9" s="96">
        <v>63</v>
      </c>
      <c r="I9" s="133" t="s">
        <v>581</v>
      </c>
      <c r="J9" s="98">
        <v>560000</v>
      </c>
      <c r="K9" s="98">
        <v>40000</v>
      </c>
      <c r="L9" s="98"/>
      <c r="M9" s="165">
        <f t="shared" si="2"/>
        <v>520000</v>
      </c>
      <c r="N9" s="100"/>
      <c r="O9" s="101"/>
      <c r="P9" s="102"/>
      <c r="Q9" s="103"/>
      <c r="R9" s="104"/>
      <c r="S9" s="105"/>
      <c r="T9" s="106"/>
      <c r="U9" s="107"/>
      <c r="V9" s="108"/>
      <c r="W9" s="76"/>
      <c r="X9" s="109"/>
      <c r="Y9" s="110"/>
      <c r="Z9" s="110"/>
      <c r="AA9" s="108"/>
      <c r="AB9" s="76"/>
      <c r="AC9" s="109"/>
      <c r="AD9" s="110"/>
      <c r="AE9" s="110"/>
      <c r="AF9" s="108"/>
      <c r="AG9" s="76"/>
      <c r="AH9" s="111"/>
      <c r="AI9" s="76"/>
      <c r="AJ9" s="112"/>
      <c r="AK9" s="113"/>
      <c r="AL9" s="76"/>
      <c r="AM9" s="108"/>
      <c r="AN9" s="76"/>
      <c r="AO9" s="108"/>
      <c r="AP9" s="76"/>
    </row>
    <row r="10" spans="1:44" ht="32.25" customHeight="1">
      <c r="A10" s="130"/>
      <c r="B10" s="97"/>
      <c r="C10" s="132" t="s">
        <v>575</v>
      </c>
      <c r="D10" s="131" t="s">
        <v>576</v>
      </c>
      <c r="E10" s="130" t="s">
        <v>577</v>
      </c>
      <c r="F10" s="130" t="s">
        <v>541</v>
      </c>
      <c r="G10" s="96">
        <v>45</v>
      </c>
      <c r="H10" s="96">
        <v>63</v>
      </c>
      <c r="I10" s="133" t="s">
        <v>582</v>
      </c>
      <c r="J10" s="98">
        <v>550000</v>
      </c>
      <c r="K10" s="98">
        <v>100000</v>
      </c>
      <c r="L10" s="98"/>
      <c r="M10" s="165">
        <f t="shared" si="2"/>
        <v>450000</v>
      </c>
      <c r="N10" s="100"/>
      <c r="O10" s="101"/>
      <c r="P10" s="102"/>
      <c r="Q10" s="103"/>
      <c r="R10" s="104"/>
      <c r="S10" s="105"/>
      <c r="T10" s="106"/>
      <c r="U10" s="107"/>
      <c r="V10" s="108"/>
      <c r="W10" s="76"/>
      <c r="X10" s="109"/>
      <c r="Y10" s="110"/>
      <c r="Z10" s="110"/>
      <c r="AA10" s="108"/>
      <c r="AB10" s="76"/>
      <c r="AC10" s="109"/>
      <c r="AD10" s="110"/>
      <c r="AE10" s="110"/>
      <c r="AF10" s="108"/>
      <c r="AG10" s="76"/>
      <c r="AH10" s="111"/>
      <c r="AI10" s="76"/>
      <c r="AJ10" s="112"/>
      <c r="AK10" s="113"/>
      <c r="AL10" s="76"/>
      <c r="AM10" s="108"/>
      <c r="AN10" s="76"/>
      <c r="AO10" s="108"/>
      <c r="AP10" s="76"/>
    </row>
    <row r="11" spans="1:44" ht="32.25" customHeight="1">
      <c r="A11" s="130"/>
      <c r="B11" s="97"/>
      <c r="C11" s="115"/>
      <c r="D11" s="144" t="s">
        <v>567</v>
      </c>
      <c r="E11" s="96"/>
      <c r="F11" s="96"/>
      <c r="G11" s="96"/>
      <c r="H11" s="96"/>
      <c r="I11" s="146"/>
      <c r="J11" s="98"/>
      <c r="K11" s="98"/>
      <c r="L11" s="98"/>
      <c r="M11" s="148">
        <f t="shared" ref="M11:M12" si="13">J11+K11+L11</f>
        <v>0</v>
      </c>
      <c r="N11" s="100"/>
      <c r="O11" s="101"/>
      <c r="P11" s="102"/>
      <c r="Q11" s="103"/>
      <c r="R11" s="104"/>
      <c r="S11" s="105"/>
      <c r="T11" s="106"/>
      <c r="U11" s="107"/>
      <c r="V11" s="108"/>
      <c r="W11" s="76"/>
      <c r="X11" s="109"/>
      <c r="Y11" s="110"/>
      <c r="Z11" s="110"/>
      <c r="AA11" s="108"/>
      <c r="AB11" s="76"/>
      <c r="AC11" s="109"/>
      <c r="AD11" s="110"/>
      <c r="AE11" s="110"/>
      <c r="AF11" s="108"/>
      <c r="AG11" s="76"/>
      <c r="AH11" s="111"/>
      <c r="AI11" s="76"/>
      <c r="AJ11" s="112"/>
      <c r="AK11" s="113"/>
      <c r="AL11" s="76"/>
      <c r="AM11" s="108"/>
      <c r="AN11" s="76"/>
      <c r="AO11" s="108"/>
      <c r="AP11" s="76"/>
    </row>
    <row r="12" spans="1:44" ht="32.25" customHeight="1">
      <c r="A12" s="130"/>
      <c r="B12" s="97"/>
      <c r="C12" s="115"/>
      <c r="D12" s="144" t="s">
        <v>567</v>
      </c>
      <c r="E12" s="96"/>
      <c r="F12" s="96"/>
      <c r="G12" s="96"/>
      <c r="H12" s="96"/>
      <c r="I12" s="146"/>
      <c r="J12" s="98"/>
      <c r="K12" s="98"/>
      <c r="L12" s="98"/>
      <c r="M12" s="148">
        <f t="shared" si="13"/>
        <v>0</v>
      </c>
      <c r="N12" s="100"/>
      <c r="O12" s="101"/>
      <c r="P12" s="102"/>
      <c r="Q12" s="103"/>
      <c r="R12" s="104"/>
      <c r="S12" s="105"/>
      <c r="T12" s="106"/>
      <c r="U12" s="107"/>
      <c r="V12" s="108"/>
      <c r="W12" s="76"/>
      <c r="X12" s="109"/>
      <c r="Y12" s="110"/>
      <c r="Z12" s="110"/>
      <c r="AA12" s="108"/>
      <c r="AB12" s="76"/>
      <c r="AC12" s="109"/>
      <c r="AD12" s="110"/>
      <c r="AE12" s="110"/>
      <c r="AF12" s="108"/>
      <c r="AG12" s="76"/>
      <c r="AH12" s="111"/>
      <c r="AI12" s="76"/>
      <c r="AJ12" s="112"/>
      <c r="AK12" s="113"/>
      <c r="AL12" s="76"/>
      <c r="AM12" s="108"/>
      <c r="AN12" s="76"/>
      <c r="AO12" s="108"/>
      <c r="AP12" s="76"/>
    </row>
    <row r="13" spans="1:44" ht="32.25" customHeight="1">
      <c r="A13" s="130"/>
      <c r="B13" s="97"/>
      <c r="C13" s="115"/>
      <c r="D13" s="144"/>
      <c r="E13" s="96"/>
      <c r="F13" s="96"/>
      <c r="G13" s="96"/>
      <c r="H13" s="96"/>
      <c r="I13" s="146"/>
      <c r="J13" s="98"/>
      <c r="K13" s="98"/>
      <c r="L13" s="98"/>
      <c r="M13" s="99"/>
      <c r="N13" s="100"/>
      <c r="O13" s="101"/>
      <c r="P13" s="102"/>
      <c r="Q13" s="103"/>
      <c r="R13" s="104"/>
      <c r="S13" s="105"/>
      <c r="T13" s="106"/>
      <c r="U13" s="107"/>
      <c r="V13" s="108"/>
      <c r="W13" s="76"/>
      <c r="X13" s="109"/>
      <c r="Y13" s="110"/>
      <c r="Z13" s="110"/>
      <c r="AA13" s="108"/>
      <c r="AB13" s="76"/>
      <c r="AC13" s="109"/>
      <c r="AD13" s="110"/>
      <c r="AE13" s="110"/>
      <c r="AF13" s="108"/>
      <c r="AG13" s="76"/>
      <c r="AH13" s="111"/>
      <c r="AI13" s="76"/>
      <c r="AJ13" s="112"/>
      <c r="AK13" s="113"/>
      <c r="AL13" s="76"/>
      <c r="AM13" s="108"/>
      <c r="AN13" s="76"/>
      <c r="AO13" s="108"/>
      <c r="AP13" s="76"/>
    </row>
    <row r="14" spans="1:44" ht="32.25" customHeight="1">
      <c r="A14" s="130"/>
      <c r="B14" s="97"/>
      <c r="C14" s="115"/>
      <c r="D14" s="144"/>
      <c r="E14" s="96"/>
      <c r="F14" s="96"/>
      <c r="G14" s="96"/>
      <c r="H14" s="96"/>
      <c r="I14" s="146"/>
      <c r="J14" s="98"/>
      <c r="K14" s="98"/>
      <c r="L14" s="98"/>
      <c r="M14" s="99"/>
      <c r="N14" s="100"/>
      <c r="O14" s="101"/>
      <c r="P14" s="102"/>
      <c r="Q14" s="103"/>
      <c r="R14" s="104"/>
      <c r="S14" s="105"/>
      <c r="T14" s="106"/>
      <c r="U14" s="107"/>
      <c r="V14" s="108"/>
      <c r="W14" s="76"/>
      <c r="X14" s="109"/>
      <c r="Y14" s="110"/>
      <c r="Z14" s="110"/>
      <c r="AA14" s="108"/>
      <c r="AB14" s="76"/>
      <c r="AC14" s="109"/>
      <c r="AD14" s="110"/>
      <c r="AE14" s="110"/>
      <c r="AF14" s="108"/>
      <c r="AG14" s="76"/>
      <c r="AH14" s="111"/>
      <c r="AI14" s="76"/>
      <c r="AJ14" s="112"/>
      <c r="AK14" s="113"/>
      <c r="AL14" s="76"/>
      <c r="AM14" s="108"/>
      <c r="AN14" s="76"/>
      <c r="AO14" s="108"/>
      <c r="AP14" s="76"/>
    </row>
    <row r="15" spans="1:44" ht="34.5" customHeight="1">
      <c r="I15" s="48">
        <v>52000</v>
      </c>
      <c r="J15" s="26" t="s">
        <v>558</v>
      </c>
    </row>
  </sheetData>
  <sheetProtection formatCells="0" autoFilter="0"/>
  <autoFilter ref="A5:AR14"/>
  <mergeCells count="29">
    <mergeCell ref="M3:M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L3"/>
    <mergeCell ref="AD3:AF3"/>
    <mergeCell ref="N3:N4"/>
    <mergeCell ref="O3:P3"/>
    <mergeCell ref="Q3:Q4"/>
    <mergeCell ref="R3:R4"/>
    <mergeCell ref="S3:S4"/>
    <mergeCell ref="T3:T4"/>
    <mergeCell ref="U3:U4"/>
    <mergeCell ref="V3:V4"/>
    <mergeCell ref="X3:X4"/>
    <mergeCell ref="Y3:AA3"/>
    <mergeCell ref="AC3:AC4"/>
    <mergeCell ref="AH3:AH4"/>
    <mergeCell ref="AJ3:AJ4"/>
    <mergeCell ref="AK3:AK4"/>
    <mergeCell ref="AM3:AM4"/>
    <mergeCell ref="AO3:AO4"/>
  </mergeCells>
  <phoneticPr fontId="1" type="noConversion"/>
  <dataValidations count="4">
    <dataValidation type="list" allowBlank="1" showInputMessage="1" showErrorMessage="1" sqref="X6:X14 AC6:AC14">
      <formula1>"도비,국비,지특,기금,특교"</formula1>
    </dataValidation>
    <dataValidation type="list" allowBlank="1" showInputMessage="1" showErrorMessage="1" sqref="V6:V14">
      <formula1>"도비,국도비"</formula1>
    </dataValidation>
    <dataValidation type="list" allowBlank="1" showInputMessage="1" showErrorMessage="1" sqref="F5:F14">
      <formula1>"일반,연정"</formula1>
    </dataValidation>
    <dataValidation type="list" allowBlank="1" showInputMessage="1" showErrorMessage="1" sqref="E5:E14">
      <formula1>"본예산, 신규"</formula1>
    </dataValidation>
  </dataValidations>
  <printOptions horizontalCentered="1"/>
  <pageMargins left="0.25" right="0.25" top="0.75" bottom="0.75" header="0.3" footer="0.3"/>
  <pageSetup paperSize="8" scale="85" fitToHeight="0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구분표</vt:lpstr>
      <vt:lpstr>예결표지(세로)</vt:lpstr>
      <vt:lpstr>예결표지(가로)</vt:lpstr>
      <vt:lpstr>검증</vt:lpstr>
      <vt:lpstr>의회</vt:lpstr>
      <vt:lpstr>대변인</vt:lpstr>
      <vt:lpstr>소통기획관</vt:lpstr>
      <vt:lpstr>대변인!Print_Area</vt:lpstr>
      <vt:lpstr>소통기획관!Print_Area</vt:lpstr>
      <vt:lpstr>의회!Print_Area</vt:lpstr>
      <vt:lpstr>대변인!Print_Titles</vt:lpstr>
      <vt:lpstr>소통기획관!Print_Titles</vt:lpstr>
      <vt:lpstr>의회!Print_Titles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2017-11-30T01:08:42Z</cp:lastPrinted>
  <dcterms:created xsi:type="dcterms:W3CDTF">2015-06-26T00:14:49Z</dcterms:created>
  <dcterms:modified xsi:type="dcterms:W3CDTF">2017-11-30T01:16:10Z</dcterms:modified>
</cp:coreProperties>
</file>