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 업무용\00 회기\2020년\제342회\제1회 추경\계수조정\"/>
    </mc:Choice>
  </mc:AlternateContent>
  <xr:revisionPtr revIDLastSave="0" documentId="13_ncr:1_{43039D0C-6403-40E0-AE3D-69E3657F8171}" xr6:coauthVersionLast="45" xr6:coauthVersionMax="45" xr10:uidLastSave="{00000000-0000-0000-0000-000000000000}"/>
  <bookViews>
    <workbookView xWindow="28680" yWindow="855" windowWidth="19440" windowHeight="15600" tabRatio="794" firstSheet="9" activeTab="9" xr2:uid="{00000000-000D-0000-FFFF-FFFF00000000}"/>
  </bookViews>
  <sheets>
    <sheet name="구분표" sheetId="64" state="hidden" r:id="rId1"/>
    <sheet name="15년검증" sheetId="73" state="hidden" r:id="rId2"/>
    <sheet name="2추검증" sheetId="56" state="hidden" r:id="rId3"/>
    <sheet name="상임 표지" sheetId="20" state="hidden" r:id="rId4"/>
    <sheet name="표지" sheetId="57" state="hidden" r:id="rId5"/>
    <sheet name="예결 표지" sheetId="55" state="hidden" r:id="rId6"/>
    <sheet name="예결 표지(가로)" sheetId="62" state="hidden" r:id="rId7"/>
    <sheet name="15년총괄표" sheetId="68" state="hidden" r:id="rId8"/>
    <sheet name="15년총괄표(실국별)" sheetId="69" state="hidden" r:id="rId9"/>
    <sheet name="의원 계수조정용(경제실)" sheetId="91" r:id="rId10"/>
    <sheet name="2추총괄표" sheetId="48" state="hidden" r:id="rId11"/>
    <sheet name="2추총괄표(실국별)" sheetId="60" state="hidden" r:id="rId12"/>
  </sheets>
  <definedNames>
    <definedName name="_xlnm._FilterDatabase" localSheetId="9" hidden="1">'의원 계수조정용(경제실)'!$A$6:$J$7</definedName>
    <definedName name="_xlnm.Print_Area" localSheetId="1">'15년검증'!$A$1:$M$20</definedName>
    <definedName name="_xlnm.Print_Area" localSheetId="7">'15년총괄표'!$B$1:$H$26</definedName>
    <definedName name="_xlnm.Print_Area" localSheetId="8">'15년총괄표(실국별)'!$B$1:$H$35</definedName>
    <definedName name="_xlnm.Print_Area" localSheetId="2">'2추검증'!$A$1:$M$20</definedName>
    <definedName name="_xlnm.Print_Area" localSheetId="10">'2추총괄표'!$B$1:$H$26</definedName>
    <definedName name="_xlnm.Print_Area" localSheetId="11">'2추총괄표(실국별)'!$B$1:$H$35</definedName>
    <definedName name="_xlnm.Print_Area" localSheetId="3">'상임 표지'!$A$1:$M$18</definedName>
    <definedName name="_xlnm.Print_Area" localSheetId="5">'예결 표지'!$A$1:$J$37</definedName>
    <definedName name="_xlnm.Print_Area" localSheetId="6">'예결 표지(가로)'!$A$1:$J$25</definedName>
    <definedName name="_xlnm.Print_Area" localSheetId="9">'의원 계수조정용(경제실)'!$B$1:$J$7</definedName>
    <definedName name="_xlnm.Print_Area" localSheetId="4">표지!$A$1:$M$18</definedName>
    <definedName name="_xlnm.Print_Titles" localSheetId="9">'의원 계수조정용(경제실)'!$4:$5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7" i="91" l="1"/>
  <c r="H6" i="91"/>
  <c r="I6" i="91" l="1"/>
  <c r="F7" i="91" l="1"/>
  <c r="E6" i="91"/>
  <c r="D6" i="91"/>
  <c r="H3" i="91"/>
  <c r="G3" i="91"/>
  <c r="F6" i="91" l="1"/>
  <c r="C47" i="60" l="1"/>
  <c r="F47" i="60" s="1"/>
  <c r="C47" i="69"/>
  <c r="F64" i="60"/>
  <c r="F63" i="60"/>
  <c r="F62" i="60"/>
  <c r="F61" i="60"/>
  <c r="F60" i="60"/>
  <c r="F59" i="60"/>
  <c r="F58" i="60"/>
  <c r="F57" i="60"/>
  <c r="F56" i="60"/>
  <c r="F55" i="60"/>
  <c r="F54" i="60"/>
  <c r="F53" i="60"/>
  <c r="F52" i="60"/>
  <c r="F51" i="60"/>
  <c r="F50" i="60"/>
  <c r="F49" i="60"/>
  <c r="F48" i="60"/>
  <c r="F46" i="60"/>
  <c r="F45" i="60"/>
  <c r="F44" i="60"/>
  <c r="F43" i="60"/>
  <c r="F42" i="60"/>
  <c r="F41" i="60"/>
  <c r="F40" i="60"/>
  <c r="F39" i="60"/>
  <c r="E38" i="60"/>
  <c r="D38" i="60"/>
  <c r="F66" i="48"/>
  <c r="F65" i="48"/>
  <c r="F64" i="48"/>
  <c r="F63" i="48"/>
  <c r="F62" i="48"/>
  <c r="F61" i="48"/>
  <c r="F60" i="48"/>
  <c r="F59" i="48"/>
  <c r="F58" i="48"/>
  <c r="F57" i="48"/>
  <c r="E56" i="48"/>
  <c r="D56" i="48"/>
  <c r="C56" i="48"/>
  <c r="I16" i="56"/>
  <c r="I20" i="56" s="1"/>
  <c r="I16" i="73"/>
  <c r="I20" i="73" s="1"/>
  <c r="D65" i="68"/>
  <c r="D64" i="68"/>
  <c r="F64" i="68" s="1"/>
  <c r="F66" i="68"/>
  <c r="F63" i="68"/>
  <c r="F62" i="68"/>
  <c r="F61" i="68"/>
  <c r="F60" i="68"/>
  <c r="F59" i="68"/>
  <c r="F58" i="68"/>
  <c r="F57" i="68"/>
  <c r="E56" i="68"/>
  <c r="C56" i="68"/>
  <c r="C38" i="60" l="1"/>
  <c r="F38" i="60" s="1"/>
  <c r="D56" i="68"/>
  <c r="F56" i="68" s="1"/>
  <c r="F56" i="48"/>
  <c r="F65" i="68"/>
  <c r="F39" i="69"/>
  <c r="F40" i="69"/>
  <c r="F41" i="69"/>
  <c r="F42" i="69"/>
  <c r="F43" i="69"/>
  <c r="F44" i="69"/>
  <c r="F45" i="69"/>
  <c r="F46" i="69"/>
  <c r="F47" i="69"/>
  <c r="F48" i="69"/>
  <c r="F49" i="69"/>
  <c r="F50" i="69"/>
  <c r="F51" i="69"/>
  <c r="F52" i="69"/>
  <c r="F53" i="69"/>
  <c r="F54" i="69"/>
  <c r="F55" i="69"/>
  <c r="F56" i="69"/>
  <c r="F57" i="69"/>
  <c r="F58" i="69"/>
  <c r="F59" i="69"/>
  <c r="F60" i="69"/>
  <c r="F61" i="69"/>
  <c r="F62" i="69"/>
  <c r="F63" i="69"/>
  <c r="F64" i="69"/>
  <c r="E38" i="69"/>
  <c r="C175" i="64" l="1"/>
  <c r="B175" i="64"/>
  <c r="A175" i="64"/>
  <c r="B14" i="73" l="1"/>
  <c r="B13" i="73"/>
  <c r="G25" i="68"/>
  <c r="G24" i="68" s="1"/>
  <c r="F25" i="68"/>
  <c r="E25" i="68"/>
  <c r="D25" i="68"/>
  <c r="D38" i="69"/>
  <c r="C38" i="69"/>
  <c r="J31" i="69"/>
  <c r="I31" i="69"/>
  <c r="N26" i="69"/>
  <c r="N30" i="69" s="1"/>
  <c r="J26" i="69"/>
  <c r="I26" i="69"/>
  <c r="N18" i="69"/>
  <c r="N22" i="69" s="1"/>
  <c r="J18" i="69"/>
  <c r="I18" i="69"/>
  <c r="N10" i="69"/>
  <c r="N14" i="69" s="1"/>
  <c r="J10" i="69"/>
  <c r="I10" i="69"/>
  <c r="N9" i="69"/>
  <c r="J9" i="69"/>
  <c r="I9" i="69"/>
  <c r="N7" i="69"/>
  <c r="M7" i="69"/>
  <c r="J7" i="69"/>
  <c r="I7" i="69"/>
  <c r="C7" i="69"/>
  <c r="C43" i="68"/>
  <c r="D41" i="68"/>
  <c r="C41" i="68"/>
  <c r="E40" i="68"/>
  <c r="E39" i="68"/>
  <c r="E38" i="68"/>
  <c r="E37" i="68"/>
  <c r="E36" i="68"/>
  <c r="E35" i="68"/>
  <c r="E34" i="68"/>
  <c r="E33" i="68"/>
  <c r="E32" i="68"/>
  <c r="E31" i="68"/>
  <c r="I26" i="68"/>
  <c r="H26" i="68"/>
  <c r="C24" i="68"/>
  <c r="J10" i="68"/>
  <c r="I10" i="68"/>
  <c r="H8" i="68"/>
  <c r="C7" i="68"/>
  <c r="E41" i="68" l="1"/>
  <c r="K7" i="69"/>
  <c r="J26" i="68"/>
  <c r="N31" i="69"/>
  <c r="F38" i="69"/>
  <c r="J7" i="68"/>
  <c r="F24" i="68"/>
  <c r="N7" i="68" s="1"/>
  <c r="D14" i="73"/>
  <c r="B7" i="73"/>
  <c r="D13" i="73"/>
  <c r="H25" i="68"/>
  <c r="H24" i="68" s="1"/>
  <c r="E13" i="73" l="1"/>
  <c r="F13" i="73"/>
  <c r="E14" i="73"/>
  <c r="F14" i="73"/>
  <c r="D11" i="73"/>
  <c r="D10" i="73"/>
  <c r="K14" i="73"/>
  <c r="K13" i="73"/>
  <c r="D12" i="73"/>
  <c r="I13" i="73"/>
  <c r="I14" i="73"/>
  <c r="I7" i="73"/>
  <c r="M13" i="73" l="1"/>
  <c r="M14" i="73"/>
  <c r="D8" i="73"/>
  <c r="K11" i="73"/>
  <c r="D7" i="73"/>
  <c r="L14" i="73"/>
  <c r="D9" i="73"/>
  <c r="K12" i="73"/>
  <c r="L13" i="73"/>
  <c r="K10" i="73"/>
  <c r="K8" i="73" l="1"/>
  <c r="K9" i="73"/>
  <c r="D6" i="73"/>
  <c r="K7" i="73"/>
  <c r="D5" i="73" l="1"/>
  <c r="E5" i="73" s="1"/>
  <c r="K6" i="73"/>
  <c r="E6" i="73"/>
  <c r="K5" i="73" l="1"/>
  <c r="L5" i="73" s="1"/>
  <c r="L6" i="73"/>
  <c r="D14" i="56" l="1"/>
  <c r="D11" i="56" l="1"/>
  <c r="D13" i="56"/>
  <c r="B13" i="56" l="1"/>
  <c r="F13" i="56" s="1"/>
  <c r="B14" i="56"/>
  <c r="F14" i="56" s="1"/>
  <c r="B11" i="56"/>
  <c r="F11" i="56" s="1"/>
  <c r="B7" i="56"/>
  <c r="E25" i="48"/>
  <c r="D25" i="48"/>
  <c r="I11" i="56" l="1"/>
  <c r="I14" i="56"/>
  <c r="I13" i="56"/>
  <c r="I7" i="68"/>
  <c r="K7" i="68" s="1"/>
  <c r="E24" i="68"/>
  <c r="I25" i="68"/>
  <c r="J25" i="68" s="1"/>
  <c r="D24" i="68"/>
  <c r="I24" i="68" l="1"/>
  <c r="J24" i="68" s="1"/>
  <c r="M7" i="68"/>
  <c r="N10" i="68" s="1"/>
  <c r="N14" i="68" s="1"/>
  <c r="C3" i="64"/>
  <c r="C4" i="64"/>
  <c r="C5" i="64"/>
  <c r="C6" i="64"/>
  <c r="C7" i="64"/>
  <c r="C8" i="64"/>
  <c r="C9" i="64"/>
  <c r="C10" i="64"/>
  <c r="C11" i="64"/>
  <c r="C12" i="64"/>
  <c r="C13" i="64"/>
  <c r="C14" i="64"/>
  <c r="C15" i="64"/>
  <c r="C16" i="64"/>
  <c r="C17" i="64"/>
  <c r="C18" i="64"/>
  <c r="C19" i="64"/>
  <c r="C20" i="64"/>
  <c r="C21" i="64"/>
  <c r="C22" i="64"/>
  <c r="C23" i="64"/>
  <c r="C24" i="64"/>
  <c r="C25" i="64"/>
  <c r="C26" i="64"/>
  <c r="C27" i="64"/>
  <c r="C28" i="64"/>
  <c r="C29" i="64"/>
  <c r="C30" i="64"/>
  <c r="C31" i="64"/>
  <c r="C32" i="64"/>
  <c r="C33" i="64"/>
  <c r="C34" i="64"/>
  <c r="C35" i="64"/>
  <c r="C36" i="64"/>
  <c r="C37" i="64"/>
  <c r="C38" i="64"/>
  <c r="C39" i="64"/>
  <c r="C40" i="64"/>
  <c r="C41" i="64"/>
  <c r="C42" i="64"/>
  <c r="C43" i="64"/>
  <c r="C44" i="64"/>
  <c r="C45" i="64"/>
  <c r="C46" i="64"/>
  <c r="C47" i="64"/>
  <c r="C48" i="64"/>
  <c r="C49" i="64"/>
  <c r="C50" i="64"/>
  <c r="C51" i="64"/>
  <c r="C52" i="64"/>
  <c r="C53" i="64"/>
  <c r="C54" i="64"/>
  <c r="C55" i="64"/>
  <c r="C56" i="64"/>
  <c r="C57" i="64"/>
  <c r="C58" i="64"/>
  <c r="C59" i="64"/>
  <c r="C60" i="64"/>
  <c r="C61" i="64"/>
  <c r="C62" i="64"/>
  <c r="C63" i="64"/>
  <c r="C64" i="64"/>
  <c r="C65" i="64"/>
  <c r="C66" i="64"/>
  <c r="C67" i="64"/>
  <c r="C68" i="64"/>
  <c r="C69" i="64"/>
  <c r="C70" i="64"/>
  <c r="C71" i="64"/>
  <c r="C72" i="64"/>
  <c r="C73" i="64"/>
  <c r="C74" i="64"/>
  <c r="C75" i="64"/>
  <c r="C76" i="64"/>
  <c r="C77" i="64"/>
  <c r="C78" i="64"/>
  <c r="C79" i="64"/>
  <c r="C80" i="64"/>
  <c r="C81" i="64"/>
  <c r="C82" i="64"/>
  <c r="C83" i="64"/>
  <c r="C84" i="64"/>
  <c r="C85" i="64"/>
  <c r="C86" i="64"/>
  <c r="C87" i="64"/>
  <c r="C88" i="64"/>
  <c r="C89" i="64"/>
  <c r="C90" i="64"/>
  <c r="C91" i="64"/>
  <c r="C92" i="64"/>
  <c r="C93" i="64"/>
  <c r="C94" i="64"/>
  <c r="C95" i="64"/>
  <c r="C96" i="64"/>
  <c r="C97" i="64"/>
  <c r="C98" i="64"/>
  <c r="C99" i="64"/>
  <c r="C100" i="64"/>
  <c r="C101" i="64"/>
  <c r="C102" i="64"/>
  <c r="C103" i="64"/>
  <c r="C104" i="64"/>
  <c r="C105" i="64"/>
  <c r="C106" i="64"/>
  <c r="C107" i="64"/>
  <c r="C108" i="64"/>
  <c r="C109" i="64"/>
  <c r="C110" i="64"/>
  <c r="C111" i="64"/>
  <c r="C112" i="64"/>
  <c r="C113" i="64"/>
  <c r="C114" i="64"/>
  <c r="C115" i="64"/>
  <c r="C116" i="64"/>
  <c r="C117" i="64"/>
  <c r="C118" i="64"/>
  <c r="C119" i="64"/>
  <c r="C120" i="64"/>
  <c r="C121" i="64"/>
  <c r="C122" i="64"/>
  <c r="C123" i="64"/>
  <c r="C124" i="64"/>
  <c r="C125" i="64"/>
  <c r="C126" i="64"/>
  <c r="C127" i="64"/>
  <c r="C128" i="64"/>
  <c r="C129" i="64"/>
  <c r="C130" i="64"/>
  <c r="C131" i="64"/>
  <c r="C132" i="64"/>
  <c r="C133" i="64"/>
  <c r="C134" i="64"/>
  <c r="C135" i="64"/>
  <c r="C136" i="64"/>
  <c r="C137" i="64"/>
  <c r="C138" i="64"/>
  <c r="C139" i="64"/>
  <c r="C140" i="64"/>
  <c r="C141" i="64"/>
  <c r="C142" i="64"/>
  <c r="C143" i="64"/>
  <c r="C144" i="64"/>
  <c r="C145" i="64"/>
  <c r="C146" i="64"/>
  <c r="C147" i="64"/>
  <c r="C148" i="64"/>
  <c r="C149" i="64"/>
  <c r="C150" i="64"/>
  <c r="C151" i="64"/>
  <c r="C152" i="64"/>
  <c r="C153" i="64"/>
  <c r="C154" i="64"/>
  <c r="C155" i="64"/>
  <c r="C156" i="64"/>
  <c r="C157" i="64"/>
  <c r="C158" i="64"/>
  <c r="C159" i="64"/>
  <c r="C160" i="64"/>
  <c r="C161" i="64"/>
  <c r="C162" i="64"/>
  <c r="C163" i="64"/>
  <c r="C164" i="64"/>
  <c r="C165" i="64"/>
  <c r="C166" i="64"/>
  <c r="C167" i="64"/>
  <c r="C168" i="64"/>
  <c r="C169" i="64"/>
  <c r="C170" i="64"/>
  <c r="C171" i="64"/>
  <c r="C172" i="64"/>
  <c r="C173" i="64"/>
  <c r="C174" i="64"/>
  <c r="C176" i="64"/>
  <c r="C177" i="64"/>
  <c r="C178" i="64"/>
  <c r="C179" i="64"/>
  <c r="C180" i="64"/>
  <c r="C181" i="64"/>
  <c r="C182" i="64"/>
  <c r="C183" i="64"/>
  <c r="C184" i="64"/>
  <c r="C185" i="64"/>
  <c r="C186" i="64"/>
  <c r="C187" i="64"/>
  <c r="C188" i="64"/>
  <c r="C2" i="64"/>
  <c r="A3" i="64"/>
  <c r="A4" i="64"/>
  <c r="A5" i="64"/>
  <c r="A6" i="64"/>
  <c r="A7" i="64"/>
  <c r="A8" i="64"/>
  <c r="A9" i="64"/>
  <c r="A10" i="64"/>
  <c r="A11" i="64"/>
  <c r="A12" i="64"/>
  <c r="A13" i="64"/>
  <c r="A14" i="64"/>
  <c r="A15" i="64"/>
  <c r="A16" i="64"/>
  <c r="A17" i="64"/>
  <c r="A18" i="64"/>
  <c r="A19" i="64"/>
  <c r="A20" i="64"/>
  <c r="A21" i="64"/>
  <c r="A22" i="64"/>
  <c r="A23" i="64"/>
  <c r="A24" i="64"/>
  <c r="A25" i="64"/>
  <c r="A26" i="64"/>
  <c r="A27" i="64"/>
  <c r="A28" i="64"/>
  <c r="A29" i="64"/>
  <c r="A30" i="64"/>
  <c r="A31" i="64"/>
  <c r="A32" i="64"/>
  <c r="A33" i="64"/>
  <c r="A34" i="64"/>
  <c r="A35" i="64"/>
  <c r="A36" i="64"/>
  <c r="A37" i="64"/>
  <c r="A38" i="64"/>
  <c r="A39" i="64"/>
  <c r="A40" i="64"/>
  <c r="A41" i="64"/>
  <c r="A42" i="64"/>
  <c r="A43" i="64"/>
  <c r="A44" i="64"/>
  <c r="A45" i="64"/>
  <c r="A46" i="64"/>
  <c r="A47" i="64"/>
  <c r="A48" i="64"/>
  <c r="A49" i="64"/>
  <c r="A50" i="64"/>
  <c r="A51" i="64"/>
  <c r="A52" i="64"/>
  <c r="A53" i="64"/>
  <c r="A54" i="64"/>
  <c r="A55" i="64"/>
  <c r="A56" i="64"/>
  <c r="A57" i="64"/>
  <c r="A58" i="64"/>
  <c r="A59" i="64"/>
  <c r="A60" i="64"/>
  <c r="A61" i="64"/>
  <c r="A62" i="64"/>
  <c r="A63" i="64"/>
  <c r="A64" i="64"/>
  <c r="A65" i="64"/>
  <c r="A66" i="64"/>
  <c r="A67" i="64"/>
  <c r="A68" i="64"/>
  <c r="A69" i="64"/>
  <c r="A70" i="64"/>
  <c r="A71" i="64"/>
  <c r="A72" i="64"/>
  <c r="A73" i="64"/>
  <c r="A74" i="64"/>
  <c r="A75" i="64"/>
  <c r="A76" i="64"/>
  <c r="A77" i="64"/>
  <c r="A78" i="64"/>
  <c r="A79" i="64"/>
  <c r="A80" i="64"/>
  <c r="A81" i="64"/>
  <c r="A82" i="64"/>
  <c r="A83" i="64"/>
  <c r="A84" i="64"/>
  <c r="A85" i="64"/>
  <c r="A86" i="64"/>
  <c r="A87" i="64"/>
  <c r="A88" i="64"/>
  <c r="A89" i="64"/>
  <c r="A90" i="64"/>
  <c r="A91" i="64"/>
  <c r="A92" i="64"/>
  <c r="A93" i="64"/>
  <c r="A94" i="64"/>
  <c r="A95" i="64"/>
  <c r="A96" i="64"/>
  <c r="A97" i="64"/>
  <c r="A98" i="64"/>
  <c r="A99" i="64"/>
  <c r="A100" i="64"/>
  <c r="A101" i="64"/>
  <c r="A102" i="64"/>
  <c r="A103" i="64"/>
  <c r="A104" i="64"/>
  <c r="A105" i="64"/>
  <c r="A106" i="64"/>
  <c r="A107" i="64"/>
  <c r="A108" i="64"/>
  <c r="A109" i="64"/>
  <c r="A110" i="64"/>
  <c r="A111" i="64"/>
  <c r="A112" i="64"/>
  <c r="A113" i="64"/>
  <c r="A114" i="64"/>
  <c r="A115" i="64"/>
  <c r="A116" i="64"/>
  <c r="A117" i="64"/>
  <c r="A118" i="64"/>
  <c r="A119" i="64"/>
  <c r="A120" i="64"/>
  <c r="A121" i="64"/>
  <c r="A122" i="64"/>
  <c r="A123" i="64"/>
  <c r="A124" i="64"/>
  <c r="A125" i="64"/>
  <c r="A126" i="64"/>
  <c r="A127" i="64"/>
  <c r="A128" i="64"/>
  <c r="A129" i="64"/>
  <c r="A130" i="64"/>
  <c r="A131" i="64"/>
  <c r="A132" i="64"/>
  <c r="A133" i="64"/>
  <c r="A134" i="64"/>
  <c r="A135" i="64"/>
  <c r="A136" i="64"/>
  <c r="A137" i="64"/>
  <c r="A138" i="64"/>
  <c r="A139" i="64"/>
  <c r="A140" i="64"/>
  <c r="A141" i="64"/>
  <c r="A142" i="64"/>
  <c r="A143" i="64"/>
  <c r="A144" i="64"/>
  <c r="A145" i="64"/>
  <c r="A146" i="64"/>
  <c r="A147" i="64"/>
  <c r="A148" i="64"/>
  <c r="A149" i="64"/>
  <c r="A150" i="64"/>
  <c r="A151" i="64"/>
  <c r="A152" i="64"/>
  <c r="A153" i="64"/>
  <c r="A154" i="64"/>
  <c r="A155" i="64"/>
  <c r="A156" i="64"/>
  <c r="A157" i="64"/>
  <c r="A158" i="64"/>
  <c r="A159" i="64"/>
  <c r="A160" i="64"/>
  <c r="A161" i="64"/>
  <c r="A162" i="64"/>
  <c r="A163" i="64"/>
  <c r="A164" i="64"/>
  <c r="A165" i="64"/>
  <c r="A166" i="64"/>
  <c r="A167" i="64"/>
  <c r="A168" i="64"/>
  <c r="A169" i="64"/>
  <c r="A170" i="64"/>
  <c r="A171" i="64"/>
  <c r="A172" i="64"/>
  <c r="A173" i="64"/>
  <c r="A174" i="64"/>
  <c r="A176" i="64"/>
  <c r="A177" i="64"/>
  <c r="A178" i="64"/>
  <c r="A179" i="64"/>
  <c r="A180" i="64"/>
  <c r="A181" i="64"/>
  <c r="A182" i="64"/>
  <c r="A183" i="64"/>
  <c r="A184" i="64"/>
  <c r="A185" i="64"/>
  <c r="A186" i="64"/>
  <c r="A187" i="64"/>
  <c r="A188" i="64"/>
  <c r="A2" i="64"/>
  <c r="B3" i="64"/>
  <c r="B4" i="64"/>
  <c r="B5" i="64"/>
  <c r="B6" i="64"/>
  <c r="B7" i="64"/>
  <c r="B8" i="64"/>
  <c r="B9" i="64"/>
  <c r="B10" i="64"/>
  <c r="B11" i="64"/>
  <c r="B12" i="64"/>
  <c r="B13" i="64"/>
  <c r="B14" i="64"/>
  <c r="B15" i="64"/>
  <c r="B16" i="64"/>
  <c r="B17" i="64"/>
  <c r="B18" i="64"/>
  <c r="B19" i="64"/>
  <c r="B20" i="64"/>
  <c r="B21" i="64"/>
  <c r="B22" i="64"/>
  <c r="B23" i="64"/>
  <c r="B24" i="64"/>
  <c r="B25" i="64"/>
  <c r="B26" i="64"/>
  <c r="B27" i="64"/>
  <c r="B28" i="64"/>
  <c r="B29" i="64"/>
  <c r="B30" i="64"/>
  <c r="B31" i="64"/>
  <c r="B32" i="64"/>
  <c r="B33" i="64"/>
  <c r="B34" i="64"/>
  <c r="B35" i="64"/>
  <c r="B36" i="64"/>
  <c r="B37" i="64"/>
  <c r="B38" i="64"/>
  <c r="B39" i="64"/>
  <c r="B40" i="64"/>
  <c r="B41" i="64"/>
  <c r="B42" i="64"/>
  <c r="B43" i="64"/>
  <c r="B44" i="64"/>
  <c r="B45" i="64"/>
  <c r="B46" i="64"/>
  <c r="B47" i="64"/>
  <c r="B48" i="64"/>
  <c r="B49" i="64"/>
  <c r="B50" i="64"/>
  <c r="B51" i="64"/>
  <c r="B52" i="64"/>
  <c r="B53" i="64"/>
  <c r="B54" i="64"/>
  <c r="B55" i="64"/>
  <c r="B56" i="64"/>
  <c r="B57" i="64"/>
  <c r="B58" i="64"/>
  <c r="B59" i="64"/>
  <c r="B60" i="64"/>
  <c r="B61" i="64"/>
  <c r="B62" i="64"/>
  <c r="B63" i="64"/>
  <c r="B64" i="64"/>
  <c r="B65" i="64"/>
  <c r="B66" i="64"/>
  <c r="B67" i="64"/>
  <c r="B68" i="64"/>
  <c r="B69" i="64"/>
  <c r="B70" i="64"/>
  <c r="B71" i="64"/>
  <c r="B72" i="64"/>
  <c r="B73" i="64"/>
  <c r="B74" i="64"/>
  <c r="B75" i="64"/>
  <c r="B76" i="64"/>
  <c r="B77" i="64"/>
  <c r="B78" i="64"/>
  <c r="B79" i="64"/>
  <c r="B80" i="64"/>
  <c r="B81" i="64"/>
  <c r="B82" i="64"/>
  <c r="B83" i="64"/>
  <c r="B84" i="64"/>
  <c r="B85" i="64"/>
  <c r="B86" i="64"/>
  <c r="B87" i="64"/>
  <c r="B88" i="64"/>
  <c r="B89" i="64"/>
  <c r="B90" i="64"/>
  <c r="B91" i="64"/>
  <c r="B92" i="64"/>
  <c r="B93" i="64"/>
  <c r="B94" i="64"/>
  <c r="B95" i="64"/>
  <c r="B96" i="64"/>
  <c r="B97" i="64"/>
  <c r="B98" i="64"/>
  <c r="B99" i="64"/>
  <c r="B100" i="64"/>
  <c r="B101" i="64"/>
  <c r="B102" i="64"/>
  <c r="B103" i="64"/>
  <c r="B104" i="64"/>
  <c r="B105" i="64"/>
  <c r="B106" i="64"/>
  <c r="B107" i="64"/>
  <c r="B108" i="64"/>
  <c r="B109" i="64"/>
  <c r="B110" i="64"/>
  <c r="B111" i="64"/>
  <c r="B112" i="64"/>
  <c r="B113" i="64"/>
  <c r="B114" i="64"/>
  <c r="B115" i="64"/>
  <c r="B116" i="64"/>
  <c r="B117" i="64"/>
  <c r="B118" i="64"/>
  <c r="B119" i="64"/>
  <c r="B120" i="64"/>
  <c r="B121" i="64"/>
  <c r="B122" i="64"/>
  <c r="B123" i="64"/>
  <c r="B124" i="64"/>
  <c r="B125" i="64"/>
  <c r="B126" i="64"/>
  <c r="B127" i="64"/>
  <c r="B128" i="64"/>
  <c r="B129" i="64"/>
  <c r="B130" i="64"/>
  <c r="B131" i="64"/>
  <c r="B132" i="64"/>
  <c r="B133" i="64"/>
  <c r="B134" i="64"/>
  <c r="B135" i="64"/>
  <c r="B136" i="64"/>
  <c r="B137" i="64"/>
  <c r="B138" i="64"/>
  <c r="B139" i="64"/>
  <c r="B140" i="64"/>
  <c r="B141" i="64"/>
  <c r="B142" i="64"/>
  <c r="B143" i="64"/>
  <c r="B144" i="64"/>
  <c r="B145" i="64"/>
  <c r="B146" i="64"/>
  <c r="B147" i="64"/>
  <c r="B148" i="64"/>
  <c r="B149" i="64"/>
  <c r="B150" i="64"/>
  <c r="B151" i="64"/>
  <c r="B152" i="64"/>
  <c r="B153" i="64"/>
  <c r="B154" i="64"/>
  <c r="B155" i="64"/>
  <c r="B156" i="64"/>
  <c r="B157" i="64"/>
  <c r="B158" i="64"/>
  <c r="B159" i="64"/>
  <c r="B160" i="64"/>
  <c r="B161" i="64"/>
  <c r="B162" i="64"/>
  <c r="B163" i="64"/>
  <c r="B164" i="64"/>
  <c r="B165" i="64"/>
  <c r="B166" i="64"/>
  <c r="B167" i="64"/>
  <c r="B168" i="64"/>
  <c r="B169" i="64"/>
  <c r="B170" i="64"/>
  <c r="B171" i="64"/>
  <c r="B172" i="64"/>
  <c r="B173" i="64"/>
  <c r="B174" i="64"/>
  <c r="B176" i="64"/>
  <c r="B177" i="64"/>
  <c r="B178" i="64"/>
  <c r="B179" i="64"/>
  <c r="B180" i="64"/>
  <c r="B181" i="64"/>
  <c r="B182" i="64"/>
  <c r="B183" i="64"/>
  <c r="B184" i="64"/>
  <c r="B185" i="64"/>
  <c r="B186" i="64"/>
  <c r="B187" i="64"/>
  <c r="B188" i="64"/>
  <c r="B2" i="64"/>
  <c r="I7" i="56" l="1"/>
  <c r="F17" i="68" l="1"/>
  <c r="F14" i="68"/>
  <c r="G11" i="68"/>
  <c r="F15" i="68"/>
  <c r="G10" i="68"/>
  <c r="F9" i="68"/>
  <c r="G16" i="68"/>
  <c r="F12" i="68"/>
  <c r="G17" i="68"/>
  <c r="G9" i="68"/>
  <c r="F13" i="68"/>
  <c r="G14" i="68"/>
  <c r="F18" i="68"/>
  <c r="F10" i="68"/>
  <c r="G15" i="68"/>
  <c r="F11" i="68"/>
  <c r="G12" i="68"/>
  <c r="F16" i="68"/>
  <c r="G13" i="68"/>
  <c r="G18" i="68"/>
  <c r="E17" i="48"/>
  <c r="E11" i="48"/>
  <c r="D9" i="48"/>
  <c r="D18" i="48"/>
  <c r="D14" i="48"/>
  <c r="E18" i="48"/>
  <c r="E13" i="48"/>
  <c r="E9" i="48"/>
  <c r="E16" i="48"/>
  <c r="D16" i="48"/>
  <c r="D12" i="48"/>
  <c r="E15" i="48"/>
  <c r="D17" i="48"/>
  <c r="E12" i="48"/>
  <c r="D11" i="48"/>
  <c r="E14" i="48"/>
  <c r="D15" i="48"/>
  <c r="D10" i="48"/>
  <c r="E10" i="48"/>
  <c r="D13" i="48"/>
  <c r="E22" i="60"/>
  <c r="D29" i="60"/>
  <c r="D12" i="60"/>
  <c r="E13" i="60"/>
  <c r="E26" i="60"/>
  <c r="E18" i="60"/>
  <c r="E10" i="60"/>
  <c r="D11" i="60"/>
  <c r="D31" i="60"/>
  <c r="D27" i="60"/>
  <c r="D23" i="60"/>
  <c r="D18" i="60"/>
  <c r="E32" i="60"/>
  <c r="E25" i="60"/>
  <c r="E17" i="60"/>
  <c r="E9" i="60"/>
  <c r="D10" i="60"/>
  <c r="E24" i="60"/>
  <c r="E8" i="60"/>
  <c r="D30" i="60"/>
  <c r="D22" i="60"/>
  <c r="E31" i="60"/>
  <c r="E15" i="60"/>
  <c r="E14" i="60"/>
  <c r="D33" i="60"/>
  <c r="D21" i="60"/>
  <c r="E21" i="60"/>
  <c r="E33" i="60"/>
  <c r="E16" i="60"/>
  <c r="D8" i="60"/>
  <c r="D26" i="60"/>
  <c r="D15" i="60"/>
  <c r="E23" i="60"/>
  <c r="D19" i="60"/>
  <c r="E30" i="60"/>
  <c r="D17" i="60"/>
  <c r="D25" i="60"/>
  <c r="E29" i="60"/>
  <c r="D16" i="60"/>
  <c r="E20" i="60"/>
  <c r="D28" i="60"/>
  <c r="E27" i="60"/>
  <c r="D24" i="60"/>
  <c r="D14" i="60"/>
  <c r="D20" i="60"/>
  <c r="E11" i="60"/>
  <c r="E28" i="60"/>
  <c r="D32" i="60"/>
  <c r="D9" i="60"/>
  <c r="D13" i="60"/>
  <c r="E12" i="60"/>
  <c r="E19" i="60"/>
  <c r="D21" i="69"/>
  <c r="E12" i="69"/>
  <c r="D30" i="69"/>
  <c r="D22" i="69"/>
  <c r="D14" i="69"/>
  <c r="E33" i="69"/>
  <c r="E25" i="69"/>
  <c r="E17" i="69"/>
  <c r="E9" i="69"/>
  <c r="D27" i="69"/>
  <c r="D19" i="69"/>
  <c r="D11" i="69"/>
  <c r="E14" i="69"/>
  <c r="E26" i="69"/>
  <c r="E24" i="69"/>
  <c r="D28" i="69"/>
  <c r="D20" i="69"/>
  <c r="D12" i="69"/>
  <c r="E31" i="69"/>
  <c r="E23" i="69"/>
  <c r="E15" i="69"/>
  <c r="D33" i="69"/>
  <c r="D25" i="69"/>
  <c r="D17" i="69"/>
  <c r="D9" i="69"/>
  <c r="E28" i="69"/>
  <c r="E18" i="69"/>
  <c r="E16" i="69"/>
  <c r="D26" i="69"/>
  <c r="D18" i="69"/>
  <c r="D10" i="69"/>
  <c r="E29" i="69"/>
  <c r="E21" i="69"/>
  <c r="E13" i="69"/>
  <c r="D31" i="69"/>
  <c r="D23" i="69"/>
  <c r="D15" i="69"/>
  <c r="E30" i="69"/>
  <c r="E20" i="69"/>
  <c r="E10" i="69"/>
  <c r="E8" i="69"/>
  <c r="D32" i="69"/>
  <c r="D24" i="69"/>
  <c r="D16" i="69"/>
  <c r="D8" i="69"/>
  <c r="E27" i="69"/>
  <c r="E19" i="69"/>
  <c r="E11" i="69"/>
  <c r="D29" i="69"/>
  <c r="D13" i="69"/>
  <c r="E22" i="69"/>
  <c r="E32" i="69"/>
  <c r="D15" i="68"/>
  <c r="E18" i="68"/>
  <c r="E10" i="68"/>
  <c r="D12" i="68"/>
  <c r="D13" i="68"/>
  <c r="E16" i="68"/>
  <c r="D18" i="68"/>
  <c r="D10" i="68"/>
  <c r="E11" i="68"/>
  <c r="E15" i="68"/>
  <c r="D11" i="68"/>
  <c r="E14" i="68"/>
  <c r="D16" i="68"/>
  <c r="E13" i="68"/>
  <c r="E17" i="68"/>
  <c r="D17" i="68"/>
  <c r="D9" i="68"/>
  <c r="E12" i="68"/>
  <c r="E9" i="68"/>
  <c r="D14" i="68"/>
  <c r="F28" i="69"/>
  <c r="F20" i="69"/>
  <c r="F12" i="69"/>
  <c r="G31" i="69"/>
  <c r="G23" i="69"/>
  <c r="G15" i="69"/>
  <c r="F33" i="69"/>
  <c r="F25" i="69"/>
  <c r="F17" i="69"/>
  <c r="F9" i="69"/>
  <c r="G8" i="69"/>
  <c r="G28" i="69"/>
  <c r="G18" i="69"/>
  <c r="F18" i="69"/>
  <c r="G29" i="69"/>
  <c r="G13" i="69"/>
  <c r="F31" i="69"/>
  <c r="F23" i="69"/>
  <c r="F15" i="69"/>
  <c r="G32" i="69"/>
  <c r="G30" i="69"/>
  <c r="G20" i="69"/>
  <c r="G10" i="69"/>
  <c r="F26" i="69"/>
  <c r="F10" i="69"/>
  <c r="G21" i="69"/>
  <c r="F32" i="69"/>
  <c r="F24" i="69"/>
  <c r="F16" i="69"/>
  <c r="F8" i="69"/>
  <c r="G27" i="69"/>
  <c r="G19" i="69"/>
  <c r="G11" i="69"/>
  <c r="F29" i="69"/>
  <c r="F21" i="69"/>
  <c r="F13" i="69"/>
  <c r="G24" i="69"/>
  <c r="G22" i="69"/>
  <c r="G12" i="69"/>
  <c r="F30" i="69"/>
  <c r="G25" i="69"/>
  <c r="F19" i="69"/>
  <c r="G26" i="69"/>
  <c r="F22" i="69"/>
  <c r="F11" i="69"/>
  <c r="F14" i="69"/>
  <c r="G9" i="69"/>
  <c r="G16" i="69"/>
  <c r="G33" i="69"/>
  <c r="F27" i="69"/>
  <c r="G14" i="69"/>
  <c r="G17" i="69"/>
  <c r="G17" i="48"/>
  <c r="G15" i="48"/>
  <c r="G13" i="48"/>
  <c r="G11" i="48"/>
  <c r="G9" i="48"/>
  <c r="F16" i="48"/>
  <c r="F12" i="48"/>
  <c r="F17" i="48"/>
  <c r="F15" i="48"/>
  <c r="F13" i="48"/>
  <c r="F11" i="48"/>
  <c r="F9" i="48"/>
  <c r="F18" i="48"/>
  <c r="F10" i="48"/>
  <c r="G18" i="48"/>
  <c r="G16" i="48"/>
  <c r="G14" i="48"/>
  <c r="G12" i="48"/>
  <c r="G10" i="48"/>
  <c r="F14" i="48"/>
  <c r="G33" i="60"/>
  <c r="G31" i="60"/>
  <c r="G29" i="60"/>
  <c r="G27" i="60"/>
  <c r="G25" i="60"/>
  <c r="G23" i="60"/>
  <c r="G21" i="60"/>
  <c r="G19" i="60"/>
  <c r="G17" i="60"/>
  <c r="G15" i="60"/>
  <c r="G13" i="60"/>
  <c r="G11" i="60"/>
  <c r="G9" i="60"/>
  <c r="F30" i="60"/>
  <c r="F24" i="60"/>
  <c r="F16" i="60"/>
  <c r="F10" i="60"/>
  <c r="F33" i="60"/>
  <c r="F31" i="60"/>
  <c r="F29" i="60"/>
  <c r="F27" i="60"/>
  <c r="F25" i="60"/>
  <c r="F23" i="60"/>
  <c r="F21" i="60"/>
  <c r="F19" i="60"/>
  <c r="F17" i="60"/>
  <c r="F15" i="60"/>
  <c r="F13" i="60"/>
  <c r="F11" i="60"/>
  <c r="F9" i="60"/>
  <c r="F32" i="60"/>
  <c r="F22" i="60"/>
  <c r="F18" i="60"/>
  <c r="F12" i="60"/>
  <c r="G32" i="60"/>
  <c r="G30" i="60"/>
  <c r="G28" i="60"/>
  <c r="G26" i="60"/>
  <c r="G24" i="60"/>
  <c r="G22" i="60"/>
  <c r="G20" i="60"/>
  <c r="G18" i="60"/>
  <c r="G16" i="60"/>
  <c r="G14" i="60"/>
  <c r="G12" i="60"/>
  <c r="G10" i="60"/>
  <c r="G8" i="60"/>
  <c r="F28" i="60"/>
  <c r="F26" i="60"/>
  <c r="F20" i="60"/>
  <c r="F14" i="60"/>
  <c r="F8" i="60"/>
  <c r="H11" i="69" l="1"/>
  <c r="H11" i="68"/>
  <c r="H13" i="69"/>
  <c r="H16" i="68"/>
  <c r="H10" i="68"/>
  <c r="H21" i="69"/>
  <c r="H15" i="69"/>
  <c r="H22" i="69"/>
  <c r="H26" i="69"/>
  <c r="H15" i="68"/>
  <c r="H14" i="69"/>
  <c r="H24" i="69"/>
  <c r="H16" i="69"/>
  <c r="H31" i="69"/>
  <c r="H17" i="69"/>
  <c r="H28" i="69"/>
  <c r="H14" i="68"/>
  <c r="D7" i="68"/>
  <c r="H30" i="69"/>
  <c r="H25" i="69"/>
  <c r="H13" i="68"/>
  <c r="H27" i="69"/>
  <c r="H19" i="69"/>
  <c r="H29" i="69"/>
  <c r="F7" i="69"/>
  <c r="H8" i="69"/>
  <c r="H23" i="69"/>
  <c r="H18" i="69"/>
  <c r="H9" i="69"/>
  <c r="H20" i="69"/>
  <c r="H17" i="68"/>
  <c r="H12" i="68"/>
  <c r="H9" i="68"/>
  <c r="F7" i="68"/>
  <c r="E7" i="68"/>
  <c r="H32" i="69"/>
  <c r="H10" i="69"/>
  <c r="G7" i="69"/>
  <c r="H33" i="69"/>
  <c r="H12" i="69"/>
  <c r="D7" i="69"/>
  <c r="E7" i="69"/>
  <c r="H18" i="68"/>
  <c r="G7" i="68"/>
  <c r="G25" i="48"/>
  <c r="H7" i="68" l="1"/>
  <c r="H7" i="69"/>
  <c r="E3" i="69"/>
  <c r="G3" i="68"/>
  <c r="J8" i="68"/>
  <c r="G3" i="69"/>
  <c r="E3" i="68"/>
  <c r="I8" i="68"/>
  <c r="K11" i="56"/>
  <c r="M11" i="56" s="1"/>
  <c r="K13" i="56"/>
  <c r="M13" i="56" s="1"/>
  <c r="K14" i="56"/>
  <c r="F25" i="48"/>
  <c r="D12" i="56"/>
  <c r="D10" i="56"/>
  <c r="D7" i="56"/>
  <c r="B12" i="56" l="1"/>
  <c r="F12" i="56" s="1"/>
  <c r="I12" i="56"/>
  <c r="K8" i="68"/>
  <c r="I10" i="73"/>
  <c r="B11" i="73"/>
  <c r="B10" i="73"/>
  <c r="I12" i="73"/>
  <c r="B12" i="73"/>
  <c r="I11" i="73"/>
  <c r="L14" i="56"/>
  <c r="M14" i="56"/>
  <c r="K10" i="56"/>
  <c r="K12" i="56"/>
  <c r="L13" i="56"/>
  <c r="L11" i="56"/>
  <c r="D8" i="56"/>
  <c r="D6" i="56" s="1"/>
  <c r="B8" i="73" l="1"/>
  <c r="B6" i="73" s="1"/>
  <c r="I8" i="73"/>
  <c r="I6" i="73" s="1"/>
  <c r="L11" i="73"/>
  <c r="M11" i="73"/>
  <c r="M12" i="73"/>
  <c r="L12" i="73"/>
  <c r="B9" i="73"/>
  <c r="F10" i="73"/>
  <c r="E10" i="73"/>
  <c r="E11" i="73"/>
  <c r="F11" i="73"/>
  <c r="I9" i="73"/>
  <c r="M10" i="73"/>
  <c r="L10" i="73"/>
  <c r="E12" i="73"/>
  <c r="F12" i="73"/>
  <c r="L12" i="56"/>
  <c r="M12" i="56"/>
  <c r="K9" i="56"/>
  <c r="K7" i="56"/>
  <c r="E6" i="56"/>
  <c r="K8" i="56"/>
  <c r="I5" i="73" l="1"/>
  <c r="I18" i="73" s="1"/>
  <c r="C6" i="73"/>
  <c r="C9" i="73"/>
  <c r="F9" i="73"/>
  <c r="E9" i="73"/>
  <c r="J6" i="73"/>
  <c r="J9" i="73"/>
  <c r="L9" i="73"/>
  <c r="B5" i="73"/>
  <c r="K6" i="56"/>
  <c r="K5" i="56" s="1"/>
  <c r="C5" i="73" l="1"/>
  <c r="J5" i="73"/>
  <c r="L6" i="56"/>
  <c r="C24" i="48" l="1"/>
  <c r="H26" i="48"/>
  <c r="I26" i="48"/>
  <c r="N26" i="60"/>
  <c r="N30" i="60" s="1"/>
  <c r="J26" i="60"/>
  <c r="I26" i="60"/>
  <c r="J26" i="48" l="1"/>
  <c r="H30" i="60"/>
  <c r="N9" i="60"/>
  <c r="J9" i="60"/>
  <c r="I9" i="60"/>
  <c r="N18" i="60"/>
  <c r="N22" i="60" s="1"/>
  <c r="J18" i="60"/>
  <c r="I18" i="60"/>
  <c r="N10" i="60"/>
  <c r="N14" i="60" s="1"/>
  <c r="J10" i="60"/>
  <c r="I10" i="60"/>
  <c r="J31" i="60"/>
  <c r="C7" i="60"/>
  <c r="H21" i="60" l="1"/>
  <c r="J7" i="60"/>
  <c r="I7" i="60"/>
  <c r="H15" i="60"/>
  <c r="H16" i="60"/>
  <c r="H10" i="60"/>
  <c r="H8" i="60"/>
  <c r="H31" i="60"/>
  <c r="H32" i="60"/>
  <c r="H33" i="60"/>
  <c r="N7" i="60"/>
  <c r="M7" i="60"/>
  <c r="K7" i="60" l="1"/>
  <c r="N31" i="60"/>
  <c r="L5" i="56" l="1"/>
  <c r="H11" i="60" l="1"/>
  <c r="H23" i="60" l="1"/>
  <c r="H24" i="60" l="1"/>
  <c r="H28" i="60"/>
  <c r="H26" i="60"/>
  <c r="H27" i="60"/>
  <c r="H20" i="60"/>
  <c r="H22" i="60"/>
  <c r="H17" i="60"/>
  <c r="H25" i="60"/>
  <c r="G7" i="60"/>
  <c r="H29" i="60"/>
  <c r="H19" i="60"/>
  <c r="H18" i="60"/>
  <c r="H12" i="60"/>
  <c r="H13" i="60"/>
  <c r="H14" i="60"/>
  <c r="G24" i="48" l="1"/>
  <c r="E12" i="56" l="1"/>
  <c r="E14" i="56"/>
  <c r="E11" i="56"/>
  <c r="E13" i="56"/>
  <c r="D9" i="56"/>
  <c r="D5" i="56" l="1"/>
  <c r="E5" i="56" s="1"/>
  <c r="C43" i="48" l="1"/>
  <c r="D41" i="48"/>
  <c r="C41" i="48"/>
  <c r="E40" i="48"/>
  <c r="E39" i="48"/>
  <c r="E38" i="48"/>
  <c r="E37" i="48"/>
  <c r="E36" i="48"/>
  <c r="E35" i="48"/>
  <c r="E34" i="48"/>
  <c r="E33" i="48"/>
  <c r="E32" i="48"/>
  <c r="E31" i="48"/>
  <c r="H8" i="48"/>
  <c r="C7" i="48"/>
  <c r="E41" i="48" l="1"/>
  <c r="H18" i="48" l="1"/>
  <c r="H17" i="48" l="1"/>
  <c r="H16" i="48" l="1"/>
  <c r="H15" i="48" l="1"/>
  <c r="D7" i="60"/>
  <c r="E7" i="60" l="1"/>
  <c r="E3" i="60" s="1"/>
  <c r="H14" i="48"/>
  <c r="E24" i="48" l="1"/>
  <c r="H13" i="48"/>
  <c r="E7" i="48"/>
  <c r="I31" i="60" l="1"/>
  <c r="D7" i="48"/>
  <c r="I10" i="48"/>
  <c r="H12" i="48"/>
  <c r="D24" i="48" l="1"/>
  <c r="I24" i="48" s="1"/>
  <c r="I25" i="48"/>
  <c r="I8" i="48"/>
  <c r="E3" i="48"/>
  <c r="I7" i="48"/>
  <c r="H11" i="48"/>
  <c r="M7" i="48" l="1"/>
  <c r="G7" i="48"/>
  <c r="J10" i="48" l="1"/>
  <c r="H9" i="48"/>
  <c r="H9" i="60"/>
  <c r="H7" i="60" s="1"/>
  <c r="F7" i="60" l="1"/>
  <c r="G3" i="60" s="1"/>
  <c r="F7" i="48" l="1"/>
  <c r="H10" i="48"/>
  <c r="H7" i="48" s="1"/>
  <c r="J8" i="48" l="1"/>
  <c r="K8" i="48" s="1"/>
  <c r="G3" i="48"/>
  <c r="J7" i="48"/>
  <c r="K7" i="48" s="1"/>
  <c r="F24" i="48"/>
  <c r="N7" i="48" s="1"/>
  <c r="N10" i="48" s="1"/>
  <c r="H25" i="48"/>
  <c r="N14" i="48" l="1"/>
  <c r="H24" i="48"/>
  <c r="J24" i="48" s="1"/>
  <c r="J25" i="48"/>
  <c r="B8" i="56" l="1"/>
  <c r="B6" i="56" s="1"/>
  <c r="B10" i="56"/>
  <c r="I10" i="56"/>
  <c r="C6" i="56" l="1"/>
  <c r="I8" i="56"/>
  <c r="I6" i="56" s="1"/>
  <c r="J6" i="56" s="1"/>
  <c r="M10" i="56"/>
  <c r="I9" i="56"/>
  <c r="L10" i="56"/>
  <c r="F10" i="56"/>
  <c r="E10" i="56"/>
  <c r="B9" i="56"/>
  <c r="C9" i="56" l="1"/>
  <c r="E9" i="56"/>
  <c r="F9" i="56"/>
  <c r="B5" i="56"/>
  <c r="C5" i="56" s="1"/>
  <c r="M9" i="56"/>
  <c r="J9" i="56"/>
  <c r="L9" i="56"/>
  <c r="I5" i="56"/>
  <c r="I18" i="56" l="1"/>
  <c r="J5" i="5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Your User Name</author>
  </authors>
  <commentList>
    <comment ref="B10" authorId="0" shapeId="0" xr:uid="{00000000-0006-0000-0700-000001000000}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기타
지역균형발전</t>
        </r>
      </text>
    </comment>
    <comment ref="B11" authorId="0" shapeId="0" xr:uid="{00000000-0006-0000-0700-000002000000}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 xr:uid="{00000000-0006-0000-0700-000003000000}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 xr:uid="{00000000-0006-0000-0700-000004000000}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 xr:uid="{00000000-0006-0000-0700-000005000000}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 xr:uid="{00000000-0006-0000-0700-000006000000}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 xr:uid="{00000000-0006-0000-0700-000007000000}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Your User Name</author>
  </authors>
  <commentList>
    <comment ref="B10" authorId="0" shapeId="0" xr:uid="{00000000-0006-0000-0C00-000001000000}">
      <text>
        <r>
          <rPr>
            <sz val="9"/>
            <color indexed="81"/>
            <rFont val="돋움"/>
            <family val="3"/>
            <charset val="129"/>
          </rPr>
          <t>공기업
지역개발기금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1" authorId="0" shapeId="0" xr:uid="{00000000-0006-0000-0C00-000002000000}">
      <text>
        <r>
          <rPr>
            <sz val="9"/>
            <color indexed="81"/>
            <rFont val="돋움"/>
            <family val="3"/>
            <charset val="129"/>
          </rPr>
          <t>공기업
판교테크노밸리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3" authorId="0" shapeId="0" xr:uid="{00000000-0006-0000-0C00-000003000000}">
      <text>
        <r>
          <rPr>
            <sz val="9"/>
            <color indexed="81"/>
            <rFont val="돋움"/>
            <family val="3"/>
            <charset val="129"/>
          </rPr>
          <t>공기업
고양관광문화단지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5" authorId="0" shapeId="0" xr:uid="{00000000-0006-0000-0C00-000004000000}">
      <text>
        <r>
          <rPr>
            <sz val="9"/>
            <color indexed="81"/>
            <rFont val="돋움"/>
            <family val="3"/>
            <charset val="129"/>
          </rPr>
          <t>의료급여기금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6" authorId="0" shapeId="0" xr:uid="{00000000-0006-0000-0C00-000005000000}">
      <text>
        <r>
          <rPr>
            <b/>
            <sz val="9"/>
            <color indexed="81"/>
            <rFont val="돋움"/>
            <family val="3"/>
            <charset val="129"/>
          </rPr>
          <t>기타
유료도로사업, 광역교통시설,임진강유역댐주변정비</t>
        </r>
      </text>
    </comment>
    <comment ref="B17" authorId="0" shapeId="0" xr:uid="{00000000-0006-0000-0C00-000006000000}">
      <text>
        <r>
          <rPr>
            <sz val="9"/>
            <color indexed="81"/>
            <rFont val="돋움"/>
            <family val="3"/>
            <charset val="129"/>
          </rPr>
          <t>공기업
고덕국제화계획지구
기타
팔당호관리,도시재정비촉진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18" authorId="0" shapeId="0" xr:uid="{00000000-0006-0000-0C00-000007000000}">
      <text>
        <r>
          <rPr>
            <b/>
            <sz val="9"/>
            <color indexed="81"/>
            <rFont val="돋움"/>
            <family val="3"/>
            <charset val="129"/>
          </rPr>
          <t>기타
학교용지부담금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<sst xmlns="http://schemas.openxmlformats.org/spreadsheetml/2006/main" count="1253" uniqueCount="549">
  <si>
    <t>감액</t>
    <phoneticPr fontId="2" type="noConversion"/>
  </si>
  <si>
    <t>증액</t>
    <phoneticPr fontId="2" type="noConversion"/>
  </si>
  <si>
    <t>부서명</t>
    <phoneticPr fontId="5" type="noConversion"/>
  </si>
  <si>
    <t>(단위 : 천원)</t>
    <phoneticPr fontId="5" type="noConversion"/>
  </si>
  <si>
    <t>경제과학기술위원회</t>
  </si>
  <si>
    <t>건설교통위원회</t>
  </si>
  <si>
    <t>도시환경위원회</t>
  </si>
  <si>
    <t>여성가족평생교육위원회</t>
  </si>
  <si>
    <t>문화체육관광위원회</t>
  </si>
  <si>
    <t>(단위:천원)</t>
  </si>
  <si>
    <t>일반회계</t>
  </si>
  <si>
    <t>위원회명</t>
  </si>
  <si>
    <t>의회운영위원회</t>
  </si>
  <si>
    <t>기획재정위원회</t>
  </si>
  <si>
    <t>총합계</t>
  </si>
  <si>
    <t>□  총   괄</t>
    <phoneticPr fontId="5" type="noConversion"/>
  </si>
  <si>
    <t>(단위:천원)</t>
    <phoneticPr fontId="5" type="noConversion"/>
  </si>
  <si>
    <t>(일반+특별+기금)</t>
    <phoneticPr fontId="5" type="noConversion"/>
  </si>
  <si>
    <t>특별+기금</t>
    <phoneticPr fontId="5" type="noConversion"/>
  </si>
  <si>
    <t>구   분</t>
    <phoneticPr fontId="5" type="noConversion"/>
  </si>
  <si>
    <t>집행부제출(안)</t>
    <phoneticPr fontId="5" type="noConversion"/>
  </si>
  <si>
    <t>세입예산(안)</t>
    <phoneticPr fontId="5" type="noConversion"/>
  </si>
  <si>
    <t>세출예산(안)</t>
    <phoneticPr fontId="5" type="noConversion"/>
  </si>
  <si>
    <t>예산수정(안)</t>
    <phoneticPr fontId="5" type="noConversion"/>
  </si>
  <si>
    <t>일반회계 증감(총괄표)</t>
    <phoneticPr fontId="5" type="noConversion"/>
  </si>
  <si>
    <t>예비비증감</t>
    <phoneticPr fontId="5" type="noConversion"/>
  </si>
  <si>
    <t>비    고</t>
    <phoneticPr fontId="5" type="noConversion"/>
  </si>
  <si>
    <t>전체 증감(시트)</t>
    <phoneticPr fontId="5" type="noConversion"/>
  </si>
  <si>
    <t>비고</t>
    <phoneticPr fontId="5" type="noConversion"/>
  </si>
  <si>
    <t>감 액</t>
    <phoneticPr fontId="5" type="noConversion"/>
  </si>
  <si>
    <t>증 액</t>
    <phoneticPr fontId="5" type="noConversion"/>
  </si>
  <si>
    <t>세입</t>
    <phoneticPr fontId="5" type="noConversion"/>
  </si>
  <si>
    <t>세출</t>
    <phoneticPr fontId="5" type="noConversion"/>
  </si>
  <si>
    <t>합    계</t>
    <phoneticPr fontId="5" type="noConversion"/>
  </si>
  <si>
    <t>예비비 증감이
- 예산이면 감액에
+ 예산이면 증액에 입력</t>
    <phoneticPr fontId="5" type="noConversion"/>
  </si>
  <si>
    <t>기     타</t>
    <phoneticPr fontId="5" type="noConversion"/>
  </si>
  <si>
    <t>일반회계 증감(시트)</t>
    <phoneticPr fontId="5" type="noConversion"/>
  </si>
  <si>
    <t>전체 증감</t>
    <phoneticPr fontId="5" type="noConversion"/>
  </si>
  <si>
    <t>기금</t>
    <phoneticPr fontId="5" type="noConversion"/>
  </si>
  <si>
    <t>□ 회계별 예산총규모</t>
    <phoneticPr fontId="5" type="noConversion"/>
  </si>
  <si>
    <t>구 분</t>
  </si>
  <si>
    <t>세출예산액
(집행부제출 안)</t>
    <phoneticPr fontId="5" type="noConversion"/>
  </si>
  <si>
    <t>세입기준 수정예산안</t>
    <phoneticPr fontId="5" type="noConversion"/>
  </si>
  <si>
    <t>합 계</t>
  </si>
  <si>
    <t>(세출기준-세입기준)</t>
    <phoneticPr fontId="5" type="noConversion"/>
  </si>
  <si>
    <t>특별회계</t>
    <phoneticPr fontId="5" type="noConversion"/>
  </si>
  <si>
    <t>일반+기특</t>
    <phoneticPr fontId="5" type="noConversion"/>
  </si>
  <si>
    <t>공기업</t>
    <phoneticPr fontId="5" type="noConversion"/>
  </si>
  <si>
    <t>합계</t>
    <phoneticPr fontId="5" type="noConversion"/>
  </si>
  <si>
    <t>예비비</t>
    <phoneticPr fontId="5" type="noConversion"/>
  </si>
  <si>
    <t>◦ 본청 83,000 증
◦ 북부청 377,000 증</t>
    <phoneticPr fontId="5" type="noConversion"/>
  </si>
  <si>
    <t>예결위 계수조정 결과</t>
    <phoneticPr fontId="5" type="noConversion"/>
  </si>
  <si>
    <t>예산결산특별위원회</t>
    <phoneticPr fontId="5" type="noConversion"/>
  </si>
  <si>
    <t>국비</t>
    <phoneticPr fontId="2" type="noConversion"/>
  </si>
  <si>
    <t>안전행정위원회</t>
    <phoneticPr fontId="2" type="noConversion"/>
  </si>
  <si>
    <t>의회사무처</t>
  </si>
  <si>
    <t>상 임 위  계 수 조 정  결 과</t>
    <phoneticPr fontId="5" type="noConversion"/>
  </si>
  <si>
    <t>농정해양위원회</t>
  </si>
  <si>
    <t>농정해양국</t>
  </si>
  <si>
    <t>친환경농업과</t>
  </si>
  <si>
    <t>축산산림국</t>
  </si>
  <si>
    <t>동물방역위생과</t>
  </si>
  <si>
    <t>보건복지위원회</t>
    <phoneticPr fontId="5" type="noConversion"/>
  </si>
  <si>
    <t>복지여성실</t>
  </si>
  <si>
    <t>북부여성비전센터</t>
  </si>
  <si>
    <t>기금</t>
    <phoneticPr fontId="2" type="noConversion"/>
  </si>
  <si>
    <t>세입</t>
    <phoneticPr fontId="2" type="noConversion"/>
  </si>
  <si>
    <t>세출</t>
    <phoneticPr fontId="2" type="noConversion"/>
  </si>
  <si>
    <t>구   분</t>
    <phoneticPr fontId="2" type="noConversion"/>
  </si>
  <si>
    <t>검증</t>
    <phoneticPr fontId="2" type="noConversion"/>
  </si>
  <si>
    <t>(단위 : 천원)</t>
    <phoneticPr fontId="2" type="noConversion"/>
  </si>
  <si>
    <t>광특</t>
    <phoneticPr fontId="2" type="noConversion"/>
  </si>
  <si>
    <t>분권</t>
    <phoneticPr fontId="2" type="noConversion"/>
  </si>
  <si>
    <t>장애인복지과</t>
  </si>
  <si>
    <t>사회복지담당관</t>
  </si>
  <si>
    <t>의존계</t>
    <phoneticPr fontId="2" type="noConversion"/>
  </si>
  <si>
    <t>가족여성담당관</t>
  </si>
  <si>
    <t>여성가족과</t>
  </si>
  <si>
    <t>상임위</t>
    <phoneticPr fontId="2" type="noConversion"/>
  </si>
  <si>
    <t>예결위</t>
    <phoneticPr fontId="2" type="noConversion"/>
  </si>
  <si>
    <t>의존 매칭 도비</t>
    <phoneticPr fontId="2" type="noConversion"/>
  </si>
  <si>
    <t>자체 총계</t>
    <phoneticPr fontId="2" type="noConversion"/>
  </si>
  <si>
    <t>전체 총계</t>
    <phoneticPr fontId="2" type="noConversion"/>
  </si>
  <si>
    <t>안전행정위원회</t>
    <phoneticPr fontId="2" type="noConversion"/>
  </si>
  <si>
    <t>농정해양위원회</t>
    <phoneticPr fontId="2" type="noConversion"/>
  </si>
  <si>
    <t>보건복지위원회</t>
    <phoneticPr fontId="2" type="noConversion"/>
  </si>
  <si>
    <t>의회운영위원회</t>
    <phoneticPr fontId="5" type="noConversion"/>
  </si>
  <si>
    <t>기획재정위원회</t>
    <phoneticPr fontId="5" type="noConversion"/>
  </si>
  <si>
    <t>경제과학기술위원회</t>
    <phoneticPr fontId="5" type="noConversion"/>
  </si>
  <si>
    <t>안전행정위원회</t>
    <phoneticPr fontId="5" type="noConversion"/>
  </si>
  <si>
    <t>문화체육관광위원회</t>
    <phoneticPr fontId="5" type="noConversion"/>
  </si>
  <si>
    <t>농정해양위원회</t>
    <phoneticPr fontId="5" type="noConversion"/>
  </si>
  <si>
    <t>건설교통위원회</t>
    <phoneticPr fontId="5" type="noConversion"/>
  </si>
  <si>
    <t>도시환경위원회</t>
    <phoneticPr fontId="5" type="noConversion"/>
  </si>
  <si>
    <t>기획조정실</t>
  </si>
  <si>
    <t>도시주택실</t>
  </si>
  <si>
    <t>자치행정국</t>
  </si>
  <si>
    <t>문화체육관광국</t>
  </si>
  <si>
    <t>보건복지국</t>
  </si>
  <si>
    <t>환경국</t>
  </si>
  <si>
    <t>여성가족국</t>
  </si>
  <si>
    <t>대외협력담당관</t>
  </si>
  <si>
    <t>감사관</t>
  </si>
  <si>
    <t>대변인</t>
  </si>
  <si>
    <t>북부소방재난본부</t>
  </si>
  <si>
    <t>경기도농업기술원</t>
  </si>
  <si>
    <t>경기도인재개발원</t>
  </si>
  <si>
    <t>경기도보건환경연구원</t>
  </si>
  <si>
    <t>경기도건설본부</t>
  </si>
  <si>
    <t>경기도소방학교</t>
  </si>
  <si>
    <t>소방서</t>
  </si>
  <si>
    <t>□  총괄(실국별)</t>
    <phoneticPr fontId="5" type="noConversion"/>
  </si>
  <si>
    <t>세입예산증감</t>
    <phoneticPr fontId="2" type="noConversion"/>
  </si>
  <si>
    <t>세출예산증감</t>
    <phoneticPr fontId="2" type="noConversion"/>
  </si>
  <si>
    <t>정렬순서</t>
    <phoneticPr fontId="71" type="noConversion"/>
  </si>
  <si>
    <t>감사총괄담당관</t>
  </si>
  <si>
    <t>0101</t>
  </si>
  <si>
    <t>조사담당관</t>
  </si>
  <si>
    <t>감사담당관</t>
  </si>
  <si>
    <t>계약심사담당관</t>
  </si>
  <si>
    <t>기획담당관</t>
  </si>
  <si>
    <t>0201</t>
  </si>
  <si>
    <t>미래전략담당관</t>
  </si>
  <si>
    <t>0202</t>
  </si>
  <si>
    <t>예산담당관</t>
  </si>
  <si>
    <t>0203</t>
  </si>
  <si>
    <t>평가담당관</t>
  </si>
  <si>
    <t>법무담당관</t>
  </si>
  <si>
    <t>규제개혁추진단</t>
  </si>
  <si>
    <t>따복공동체지원단</t>
  </si>
  <si>
    <t>정보기획담당관</t>
  </si>
  <si>
    <t>정보통신보안담당관</t>
  </si>
  <si>
    <t>빅데이터담당관</t>
  </si>
  <si>
    <t>지역정책과</t>
  </si>
  <si>
    <t>0301</t>
  </si>
  <si>
    <t>도시정책과</t>
  </si>
  <si>
    <t>0302</t>
  </si>
  <si>
    <t>도시주택과</t>
  </si>
  <si>
    <t>주택정책과</t>
  </si>
  <si>
    <t>건축디자인과</t>
  </si>
  <si>
    <t>공공택지과</t>
  </si>
  <si>
    <t>토지정보과</t>
  </si>
  <si>
    <t>도시개발과</t>
  </si>
  <si>
    <t>도시재생과</t>
  </si>
  <si>
    <t>도시계획상임기획단</t>
  </si>
  <si>
    <t>총무과</t>
  </si>
  <si>
    <t>0401</t>
  </si>
  <si>
    <t>자치행정과</t>
  </si>
  <si>
    <t>0402</t>
  </si>
  <si>
    <t>인사과</t>
  </si>
  <si>
    <t>0403</t>
  </si>
  <si>
    <t>언제나민원실</t>
  </si>
  <si>
    <t>0404</t>
  </si>
  <si>
    <t>세정과</t>
  </si>
  <si>
    <t>세원관리과</t>
  </si>
  <si>
    <t>회계과</t>
  </si>
  <si>
    <t>특별사법경찰단</t>
  </si>
  <si>
    <t>교육협력국</t>
  </si>
  <si>
    <t>교육정책과</t>
  </si>
  <si>
    <t>0501</t>
  </si>
  <si>
    <t>교육협력과</t>
  </si>
  <si>
    <t>0502</t>
  </si>
  <si>
    <t>도서관정책과</t>
  </si>
  <si>
    <t>0503</t>
  </si>
  <si>
    <t>문화정책과</t>
  </si>
  <si>
    <t>0601</t>
  </si>
  <si>
    <t>종무과</t>
  </si>
  <si>
    <t>0602</t>
  </si>
  <si>
    <t>체육과</t>
  </si>
  <si>
    <t>0603</t>
  </si>
  <si>
    <t>문화유산과</t>
  </si>
  <si>
    <t>0604</t>
  </si>
  <si>
    <t>콘텐츠산업과</t>
  </si>
  <si>
    <t>0605</t>
  </si>
  <si>
    <t>관광과</t>
  </si>
  <si>
    <t>농업정책과</t>
  </si>
  <si>
    <t>0701</t>
  </si>
  <si>
    <t>해양항만정책과</t>
  </si>
  <si>
    <t>0702</t>
  </si>
  <si>
    <t>농식품유통과</t>
  </si>
  <si>
    <t>0703</t>
  </si>
  <si>
    <t>0704</t>
  </si>
  <si>
    <t>수산과</t>
  </si>
  <si>
    <t>0705</t>
  </si>
  <si>
    <t>해양수산자원연구소</t>
  </si>
  <si>
    <t>0706</t>
  </si>
  <si>
    <t>철도국</t>
  </si>
  <si>
    <t>철도물류정책과</t>
  </si>
  <si>
    <t>0801</t>
  </si>
  <si>
    <t>광역도시철도과</t>
  </si>
  <si>
    <t>0802</t>
  </si>
  <si>
    <t>철도건설과</t>
  </si>
  <si>
    <t>0803</t>
  </si>
  <si>
    <t>재난안전본부</t>
  </si>
  <si>
    <t>소방행정과</t>
  </si>
  <si>
    <t>0901</t>
  </si>
  <si>
    <t>재난안전과</t>
  </si>
  <si>
    <t>0902</t>
  </si>
  <si>
    <t>재난대응과</t>
  </si>
  <si>
    <t>0903</t>
  </si>
  <si>
    <t>재난종합지휘센터</t>
  </si>
  <si>
    <t>0904</t>
  </si>
  <si>
    <t>안전교육훈련담당관</t>
  </si>
  <si>
    <t>0905</t>
  </si>
  <si>
    <t>청문감사담당관</t>
  </si>
  <si>
    <t>0906</t>
  </si>
  <si>
    <t>특수대응단</t>
  </si>
  <si>
    <t>0907</t>
  </si>
  <si>
    <t>안전기획과</t>
  </si>
  <si>
    <t>0908</t>
  </si>
  <si>
    <t>재난대책과</t>
  </si>
  <si>
    <t>0909</t>
  </si>
  <si>
    <t>기동안전점검단</t>
  </si>
  <si>
    <t>0910</t>
  </si>
  <si>
    <t>소방행정기획과</t>
  </si>
  <si>
    <t>1001</t>
  </si>
  <si>
    <t>1002</t>
  </si>
  <si>
    <t>소방학교</t>
  </si>
  <si>
    <t>수원소방서</t>
  </si>
  <si>
    <t>성남소방서</t>
  </si>
  <si>
    <t>분당소방서</t>
  </si>
  <si>
    <t>부천소방서</t>
  </si>
  <si>
    <t>안양소방서</t>
  </si>
  <si>
    <t>안산소방서</t>
  </si>
  <si>
    <t>용인소방서</t>
  </si>
  <si>
    <t>평택소방서</t>
  </si>
  <si>
    <t>송탄소방서</t>
  </si>
  <si>
    <t>광명소방서</t>
  </si>
  <si>
    <t>시흥소방서</t>
  </si>
  <si>
    <t>군포소방서</t>
  </si>
  <si>
    <t>화성소방서</t>
  </si>
  <si>
    <t>이천소방서</t>
  </si>
  <si>
    <t>김포소방서</t>
  </si>
  <si>
    <t>광주소방서</t>
  </si>
  <si>
    <t>안성소방서</t>
  </si>
  <si>
    <t>하남소방서</t>
  </si>
  <si>
    <t>의왕소방서</t>
  </si>
  <si>
    <t>오산소방서</t>
  </si>
  <si>
    <t>여주소방서</t>
  </si>
  <si>
    <t>양평소방서</t>
  </si>
  <si>
    <t>과천소방서</t>
  </si>
  <si>
    <t>고양소방서</t>
  </si>
  <si>
    <t>일산소방서</t>
  </si>
  <si>
    <t>의정부소방서</t>
  </si>
  <si>
    <t>남양주소방서</t>
  </si>
  <si>
    <t>파주소방서</t>
  </si>
  <si>
    <t>구리소방서</t>
  </si>
  <si>
    <t>포천소방서</t>
  </si>
  <si>
    <t>양주소방서</t>
  </si>
  <si>
    <t>동두천소방서</t>
  </si>
  <si>
    <t>가평소방서</t>
  </si>
  <si>
    <t>연천소방서</t>
  </si>
  <si>
    <t>1101</t>
  </si>
  <si>
    <t>언론담당관</t>
  </si>
  <si>
    <t>1201</t>
  </si>
  <si>
    <t>홍보담당관</t>
  </si>
  <si>
    <t>1202</t>
  </si>
  <si>
    <t>소통담당관</t>
  </si>
  <si>
    <t>1203</t>
  </si>
  <si>
    <t>무한돌봄복지과</t>
  </si>
  <si>
    <t>1301</t>
  </si>
  <si>
    <t>사회적일자리과</t>
  </si>
  <si>
    <t>1302</t>
  </si>
  <si>
    <t>노인복지과</t>
  </si>
  <si>
    <t>보건정책과</t>
  </si>
  <si>
    <t>건강증진과</t>
  </si>
  <si>
    <t>식품안전과</t>
  </si>
  <si>
    <t>환경정책과</t>
  </si>
  <si>
    <t>1401</t>
  </si>
  <si>
    <t>기후대기과</t>
  </si>
  <si>
    <t>환경안전관리과</t>
  </si>
  <si>
    <t>자원순환과</t>
  </si>
  <si>
    <t>북부환경관리과</t>
  </si>
  <si>
    <t>공단환경관리사업소</t>
  </si>
  <si>
    <t>1501</t>
  </si>
  <si>
    <t>보육정책과</t>
  </si>
  <si>
    <t>1502</t>
  </si>
  <si>
    <t>아동청소년과</t>
  </si>
  <si>
    <t>1503</t>
  </si>
  <si>
    <t>다문화가족과</t>
  </si>
  <si>
    <t>1504</t>
  </si>
  <si>
    <t>여성비전센터</t>
  </si>
  <si>
    <t>1505</t>
  </si>
  <si>
    <t>여성능력개발센터</t>
  </si>
  <si>
    <t>1506</t>
  </si>
  <si>
    <t>1601</t>
  </si>
  <si>
    <t>1602</t>
  </si>
  <si>
    <t>보육청소년담당관</t>
  </si>
  <si>
    <t>1603</t>
  </si>
  <si>
    <t>보건위생담당관</t>
  </si>
  <si>
    <t>1604</t>
  </si>
  <si>
    <t>1605</t>
  </si>
  <si>
    <t>1701</t>
  </si>
  <si>
    <t>서울사무소</t>
  </si>
  <si>
    <t>1702</t>
  </si>
  <si>
    <t>균형발전기획실</t>
  </si>
  <si>
    <t>기획예산담당관</t>
  </si>
  <si>
    <t>1801</t>
  </si>
  <si>
    <t>균형발전담당관</t>
  </si>
  <si>
    <t>1802</t>
  </si>
  <si>
    <t>행정관리담당관</t>
  </si>
  <si>
    <t>1803</t>
  </si>
  <si>
    <t>통일기반조성담당관</t>
  </si>
  <si>
    <t>1804</t>
  </si>
  <si>
    <t>DMZ정책담당관</t>
  </si>
  <si>
    <t>1805</t>
  </si>
  <si>
    <t>비상기획담당관</t>
  </si>
  <si>
    <t>1806</t>
  </si>
  <si>
    <t>군관협력담당관</t>
  </si>
  <si>
    <t>1807</t>
  </si>
  <si>
    <t>경제실</t>
  </si>
  <si>
    <t>경제정책과</t>
  </si>
  <si>
    <t>1901</t>
  </si>
  <si>
    <t>일자리정책과</t>
  </si>
  <si>
    <t>1902</t>
  </si>
  <si>
    <t>경기일자리센터</t>
  </si>
  <si>
    <t>1903</t>
  </si>
  <si>
    <t>사회적경제과</t>
  </si>
  <si>
    <t>1904</t>
  </si>
  <si>
    <t>기업지원과</t>
  </si>
  <si>
    <t>1905</t>
  </si>
  <si>
    <t>산업정책과</t>
  </si>
  <si>
    <t>1906</t>
  </si>
  <si>
    <t>특화산업과</t>
  </si>
  <si>
    <t>1907</t>
  </si>
  <si>
    <t>과학기술과</t>
  </si>
  <si>
    <t>외교정책과</t>
  </si>
  <si>
    <t>국제통상과</t>
  </si>
  <si>
    <t>투자진흥과</t>
  </si>
  <si>
    <t>기술학교</t>
  </si>
  <si>
    <t>축산정책과</t>
  </si>
  <si>
    <t>2001</t>
  </si>
  <si>
    <t>2002</t>
  </si>
  <si>
    <t>산림과</t>
  </si>
  <si>
    <t>공원녹지과</t>
  </si>
  <si>
    <t>축산위생연구소</t>
  </si>
  <si>
    <t>북부축산위생연구소</t>
  </si>
  <si>
    <t>산림환경연구소</t>
  </si>
  <si>
    <t>교통국</t>
  </si>
  <si>
    <t>교통정책과</t>
  </si>
  <si>
    <t>2101</t>
  </si>
  <si>
    <t>버스정책과</t>
  </si>
  <si>
    <t>2102</t>
  </si>
  <si>
    <t>굿모닝버스추진단</t>
  </si>
  <si>
    <t>2103</t>
  </si>
  <si>
    <t>택시정책과</t>
  </si>
  <si>
    <t>2104</t>
  </si>
  <si>
    <t>교통정보센터</t>
  </si>
  <si>
    <t>건설국</t>
  </si>
  <si>
    <t>건설안전과</t>
  </si>
  <si>
    <t>2201</t>
  </si>
  <si>
    <t>도로정책과</t>
  </si>
  <si>
    <t>2202</t>
  </si>
  <si>
    <t>하천과</t>
  </si>
  <si>
    <t>2203</t>
  </si>
  <si>
    <t>건설기술과</t>
  </si>
  <si>
    <t>농업기술원</t>
  </si>
  <si>
    <t>농업기술원(총무과)</t>
  </si>
  <si>
    <t>2301</t>
  </si>
  <si>
    <t>2302</t>
  </si>
  <si>
    <t>2303</t>
  </si>
  <si>
    <t>2304</t>
  </si>
  <si>
    <t>2305</t>
  </si>
  <si>
    <t>인재개발원</t>
  </si>
  <si>
    <t>2401</t>
  </si>
  <si>
    <t>보건환경연구원</t>
  </si>
  <si>
    <t>보건환경연구원(총무과)</t>
  </si>
  <si>
    <t>2501</t>
  </si>
  <si>
    <t>2502</t>
  </si>
  <si>
    <t>2503</t>
  </si>
  <si>
    <t>2504</t>
  </si>
  <si>
    <t>2505</t>
  </si>
  <si>
    <t>수자원본부</t>
  </si>
  <si>
    <t>2601</t>
  </si>
  <si>
    <t>건설본부</t>
  </si>
  <si>
    <t>2701</t>
  </si>
  <si>
    <t>2702</t>
  </si>
  <si>
    <t>2703</t>
  </si>
  <si>
    <t>2704</t>
  </si>
  <si>
    <t>2705</t>
  </si>
  <si>
    <t>위원회명</t>
    <phoneticPr fontId="71" type="noConversion"/>
  </si>
  <si>
    <t>실국명</t>
    <phoneticPr fontId="71" type="noConversion"/>
  </si>
  <si>
    <t>보건복지위원회</t>
  </si>
  <si>
    <t>보건환경연구원(보건연구부)</t>
  </si>
  <si>
    <t>보건환경연구원북부지원</t>
  </si>
  <si>
    <t>보건환경연구원(수원농산물검사소)</t>
  </si>
  <si>
    <t>농업기술원(작물연구과)</t>
  </si>
  <si>
    <t>농업기술원(원예연구과)</t>
  </si>
  <si>
    <t>농업기술원(환경농업연구과)</t>
  </si>
  <si>
    <t>농업기술원(지원기획과)</t>
  </si>
  <si>
    <t>농업기술원(기술보급과)</t>
  </si>
  <si>
    <t>농업기술원(농촌자원과)</t>
  </si>
  <si>
    <t>농업기술원(종자관리소)</t>
  </si>
  <si>
    <t>농업기술원(버섯연구소)</t>
  </si>
  <si>
    <t>농업기술원(소득자원연구소)</t>
  </si>
  <si>
    <t>농업기술원(선인장다육식물연구소)</t>
  </si>
  <si>
    <t>건설본부(관리과)</t>
  </si>
  <si>
    <t>건설본부(도로건설과)</t>
  </si>
  <si>
    <t>건설본부(북부도로과)</t>
  </si>
  <si>
    <t>건설본부(건축시설과)</t>
  </si>
  <si>
    <t>건설본부(신청사건립추진단)</t>
  </si>
  <si>
    <t>보건환경연구원(대기연구부)</t>
  </si>
  <si>
    <t>보건환경연구원(수질연구부)</t>
  </si>
  <si>
    <t>여성가족교육협력위원회</t>
  </si>
  <si>
    <t>0504</t>
  </si>
  <si>
    <t>0505</t>
  </si>
  <si>
    <t>0506</t>
  </si>
  <si>
    <t>0507</t>
  </si>
  <si>
    <t>0508</t>
  </si>
  <si>
    <t>0509</t>
  </si>
  <si>
    <t>0510</t>
  </si>
  <si>
    <t>0707</t>
  </si>
  <si>
    <t>0708</t>
  </si>
  <si>
    <t>0709</t>
  </si>
  <si>
    <t>0710</t>
  </si>
  <si>
    <t>0711</t>
  </si>
  <si>
    <t>0712</t>
  </si>
  <si>
    <t>0804</t>
  </si>
  <si>
    <t>0805</t>
  </si>
  <si>
    <t>0806</t>
  </si>
  <si>
    <t>0807</t>
  </si>
  <si>
    <t>0808</t>
  </si>
  <si>
    <t>1204</t>
  </si>
  <si>
    <t>1205</t>
  </si>
  <si>
    <t>1206</t>
  </si>
  <si>
    <t>1207</t>
  </si>
  <si>
    <t>1208</t>
  </si>
  <si>
    <t>1209</t>
  </si>
  <si>
    <t>1210</t>
  </si>
  <si>
    <t>1211</t>
  </si>
  <si>
    <t>1212</t>
  </si>
  <si>
    <t>1213</t>
  </si>
  <si>
    <t>1214</t>
  </si>
  <si>
    <t>1215</t>
  </si>
  <si>
    <t>1216</t>
  </si>
  <si>
    <t>1217</t>
  </si>
  <si>
    <t>1218</t>
  </si>
  <si>
    <t>1219</t>
  </si>
  <si>
    <t>1220</t>
  </si>
  <si>
    <t>1221</t>
  </si>
  <si>
    <t>1222</t>
  </si>
  <si>
    <t>1223</t>
  </si>
  <si>
    <t>1224</t>
  </si>
  <si>
    <t>1225</t>
  </si>
  <si>
    <t>1226</t>
  </si>
  <si>
    <t>1227</t>
  </si>
  <si>
    <t>1228</t>
  </si>
  <si>
    <t>1229</t>
  </si>
  <si>
    <t>1230</t>
  </si>
  <si>
    <t>1231</t>
  </si>
  <si>
    <t>1232</t>
  </si>
  <si>
    <t>1233</t>
  </si>
  <si>
    <t>1234</t>
  </si>
  <si>
    <t>1606</t>
  </si>
  <si>
    <t>1703</t>
  </si>
  <si>
    <t>1704</t>
  </si>
  <si>
    <t>1705</t>
  </si>
  <si>
    <t>1706</t>
  </si>
  <si>
    <t>1808</t>
  </si>
  <si>
    <t>1809</t>
  </si>
  <si>
    <t>1810</t>
  </si>
  <si>
    <t>1811</t>
  </si>
  <si>
    <t>2402</t>
  </si>
  <si>
    <t>2403</t>
  </si>
  <si>
    <t>2404</t>
  </si>
  <si>
    <t>2602</t>
  </si>
  <si>
    <t>2603</t>
  </si>
  <si>
    <t>2604</t>
  </si>
  <si>
    <t>2605</t>
  </si>
  <si>
    <t>2606</t>
  </si>
  <si>
    <t>2607</t>
  </si>
  <si>
    <t>2608</t>
  </si>
  <si>
    <t>2609</t>
  </si>
  <si>
    <t>2610</t>
  </si>
  <si>
    <t>2706</t>
  </si>
  <si>
    <t>2801</t>
  </si>
  <si>
    <t>2901</t>
  </si>
  <si>
    <t>2902</t>
  </si>
  <si>
    <t>3001</t>
  </si>
  <si>
    <t>3101</t>
  </si>
  <si>
    <t>3102</t>
  </si>
  <si>
    <t>3103</t>
  </si>
  <si>
    <t>3201</t>
  </si>
  <si>
    <t>3202</t>
  </si>
  <si>
    <t>3203</t>
  </si>
  <si>
    <t>3204</t>
  </si>
  <si>
    <t>3205</t>
  </si>
  <si>
    <t>3206</t>
  </si>
  <si>
    <t>3301</t>
  </si>
  <si>
    <t>3302</t>
  </si>
  <si>
    <t>3303</t>
  </si>
  <si>
    <t>정렬코드</t>
    <phoneticPr fontId="71" type="noConversion"/>
  </si>
  <si>
    <t>실국명 조정</t>
    <phoneticPr fontId="71" type="noConversion"/>
  </si>
  <si>
    <t>위원회명 조정</t>
    <phoneticPr fontId="71" type="noConversion"/>
  </si>
  <si>
    <t>실과명 조정</t>
    <phoneticPr fontId="71" type="noConversion"/>
  </si>
  <si>
    <t>실과명</t>
    <phoneticPr fontId="71" type="noConversion"/>
  </si>
  <si>
    <t>광특</t>
    <phoneticPr fontId="2" type="noConversion"/>
  </si>
  <si>
    <t>기금</t>
    <phoneticPr fontId="2" type="noConversion"/>
  </si>
  <si>
    <t>특교</t>
    <phoneticPr fontId="2" type="noConversion"/>
  </si>
  <si>
    <t>2014재원</t>
    <phoneticPr fontId="2" type="noConversion"/>
  </si>
  <si>
    <t>2015재원</t>
    <phoneticPr fontId="2" type="noConversion"/>
  </si>
  <si>
    <t>지특</t>
    <phoneticPr fontId="2" type="noConversion"/>
  </si>
  <si>
    <t>분권</t>
    <phoneticPr fontId="2" type="noConversion"/>
  </si>
  <si>
    <t>도비</t>
    <phoneticPr fontId="2" type="noConversion"/>
  </si>
  <si>
    <t>여성가족교육협력위원회</t>
    <phoneticPr fontId="5" type="noConversion"/>
  </si>
  <si>
    <t>2회추경 예비비</t>
    <phoneticPr fontId="2" type="noConversion"/>
  </si>
  <si>
    <t>특교</t>
    <phoneticPr fontId="2" type="noConversion"/>
  </si>
  <si>
    <t>위원회명</t>
    <phoneticPr fontId="5" type="noConversion"/>
  </si>
  <si>
    <t>2014년도 제2회 일반회계 및 특별회계 추가경정 세입·세출 예산안</t>
    <phoneticPr fontId="5" type="noConversion"/>
  </si>
  <si>
    <t>2015년도 경기도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</si>
  <si>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</si>
  <si>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'14년도 제2회 추경 일반 및 특별회계 세입·세출 예산안[전체예산총괄]</t>
    <phoneticPr fontId="5" type="noConversion"/>
  </si>
  <si>
    <t>2015년도 경기도 일반 및 특별회계 세입·세출 예산안[전체예산총괄]</t>
    <phoneticPr fontId="5" type="noConversion"/>
  </si>
  <si>
    <t>신규</t>
    <phoneticPr fontId="2" type="noConversion"/>
  </si>
  <si>
    <t>본예산</t>
    <phoneticPr fontId="2" type="noConversion"/>
  </si>
  <si>
    <t>2회추경</t>
    <phoneticPr fontId="2" type="noConversion"/>
  </si>
  <si>
    <t>1회추경</t>
    <phoneticPr fontId="2" type="noConversion"/>
  </si>
  <si>
    <t>2회추경 검증</t>
    <phoneticPr fontId="2" type="noConversion"/>
  </si>
  <si>
    <t>예비비 조정액</t>
    <phoneticPr fontId="2" type="noConversion"/>
  </si>
  <si>
    <t>자체 도비</t>
    <phoneticPr fontId="2" type="noConversion"/>
  </si>
  <si>
    <t>예비비 조정잔액</t>
    <phoneticPr fontId="2" type="noConversion"/>
  </si>
  <si>
    <t>2015년 본예산 검증</t>
    <phoneticPr fontId="2" type="noConversion"/>
  </si>
  <si>
    <t>본예산 예비비</t>
    <phoneticPr fontId="2" type="noConversion"/>
  </si>
  <si>
    <t>187</t>
    <phoneticPr fontId="2" type="noConversion"/>
  </si>
  <si>
    <t>기특</t>
    <phoneticPr fontId="5" type="noConversion"/>
  </si>
  <si>
    <t>공특</t>
    <phoneticPr fontId="5" type="noConversion"/>
  </si>
  <si>
    <t>일반</t>
    <phoneticPr fontId="5" type="noConversion"/>
  </si>
  <si>
    <t>실국명</t>
    <phoneticPr fontId="2" type="noConversion"/>
  </si>
  <si>
    <t>안전행정위원회</t>
  </si>
  <si>
    <t>국도비
등
여부</t>
    <phoneticPr fontId="2" type="noConversion"/>
  </si>
  <si>
    <t>국도비</t>
    <phoneticPr fontId="2" type="noConversion"/>
  </si>
  <si>
    <t>도비</t>
    <phoneticPr fontId="2" type="noConversion"/>
  </si>
  <si>
    <t>차액</t>
    <phoneticPr fontId="2" type="noConversion"/>
  </si>
  <si>
    <t>동의여부</t>
    <phoneticPr fontId="2" type="noConversion"/>
  </si>
  <si>
    <t>동의</t>
    <phoneticPr fontId="2" type="noConversion"/>
  </si>
  <si>
    <t>부동의</t>
    <phoneticPr fontId="2" type="noConversion"/>
  </si>
  <si>
    <t>기정액
(나)</t>
    <phoneticPr fontId="5" type="noConversion"/>
  </si>
  <si>
    <t>상임위 예산안
조정액(라)</t>
    <phoneticPr fontId="5" type="noConversion"/>
  </si>
  <si>
    <t>세부사업명 및 부기명</t>
    <phoneticPr fontId="2" type="noConversion"/>
  </si>
  <si>
    <t>비고(부대의견,필요성)</t>
    <phoneticPr fontId="5" type="noConversion"/>
  </si>
  <si>
    <t>제1회 추경
예산안
(가)</t>
    <phoneticPr fontId="5" type="noConversion"/>
  </si>
  <si>
    <t>제1회 추경
증감액
(다=가-나)</t>
    <phoneticPr fontId="5" type="noConversion"/>
  </si>
  <si>
    <t>2020년도 제1회 추경 상임위 세출예산 조정(안)</t>
    <phoneticPr fontId="5" type="noConversion"/>
  </si>
  <si>
    <t>특화기업지원과</t>
    <phoneticPr fontId="2" type="noConversion"/>
  </si>
  <si>
    <t>경기신용보증재단 출연금(자체/직접)
- 경기신용보증재단 출연금</t>
    <phoneticPr fontId="2" type="noConversion"/>
  </si>
  <si>
    <t>경제실</t>
    <phoneticPr fontId="2" type="noConversion"/>
  </si>
  <si>
    <t>상임위 조정
예산안
(마=가+라)</t>
    <phoneticPr fontId="5" type="noConversion"/>
  </si>
  <si>
    <t>예산 p246, 설명서 p70</t>
    <phoneticPr fontId="2" type="noConversion"/>
  </si>
  <si>
    <t>보증손실예상액 100% 지원으로 상향
(당초 50%지원액만 편성)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</si>
</sst>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-* #,##0_-;\-* #,##0_-;_-* &quot;-&quot;_-;_-@_-"/>
    <numFmt numFmtId="176" formatCode="#,##0;[Red]&quot;△&quot;#,##0"/>
    <numFmt numFmtId="177" formatCode="_ * #,##0_ ;_ * \-#,##0_ ;_ * &quot;-&quot;_ ;_ @_ "/>
    <numFmt numFmtId="178" formatCode="#,##0.00&quot;₩&quot;\!\ &quot;F&quot;;[Red]&quot;₩&quot;\!\-#,##0.00&quot;₩&quot;\!\ &quot;F&quot;"/>
    <numFmt numFmtId="179" formatCode="&quot;?#,##0;\-&quot;&quot;?&quot;#,##0"/>
    <numFmt numFmtId="180" formatCode="&quot;?#,##0.00;\-&quot;&quot;?&quot;#,##0.00"/>
    <numFmt numFmtId="181" formatCode="&quot;RM&quot;#,##0.00_);[Red]&quot;₩&quot;\!\(&quot;RM&quot;#,##0.00&quot;₩&quot;\!\)"/>
    <numFmt numFmtId="182" formatCode="0.000"/>
    <numFmt numFmtId="183" formatCode="#,##0&quot;건&quot;;[Red]&quot;△&quot;#,##0&quot;건&quot;"/>
    <numFmt numFmtId="184" formatCode="#,##0;[Red]\▲#,##0"/>
  </numFmts>
  <fonts count="8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name val="돋움"/>
      <family val="3"/>
      <charset val="129"/>
    </font>
    <font>
      <sz val="8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0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4"/>
      <name val="궁서체"/>
      <family val="1"/>
      <charset val="129"/>
    </font>
    <font>
      <b/>
      <sz val="11"/>
      <name val="돋움"/>
      <family val="3"/>
      <charset val="129"/>
    </font>
    <font>
      <b/>
      <sz val="13"/>
      <name val="궁서체"/>
      <family val="1"/>
      <charset val="129"/>
    </font>
    <font>
      <b/>
      <sz val="36"/>
      <color indexed="12"/>
      <name val="HY견명조"/>
      <family val="1"/>
      <charset val="129"/>
    </font>
    <font>
      <b/>
      <sz val="15"/>
      <color indexed="8"/>
      <name val="휴먼명조,한컴돋움"/>
      <family val="3"/>
      <charset val="129"/>
    </font>
    <font>
      <b/>
      <sz val="26"/>
      <color indexed="12"/>
      <name val="HY견명조"/>
      <family val="1"/>
      <charset val="129"/>
    </font>
    <font>
      <sz val="26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8"/>
      <name val="굴림"/>
      <family val="3"/>
      <charset val="129"/>
    </font>
    <font>
      <b/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6"/>
      <name val="굴림"/>
      <family val="3"/>
      <charset val="129"/>
    </font>
    <font>
      <b/>
      <sz val="14"/>
      <name val="굴림"/>
      <family val="3"/>
      <charset val="129"/>
    </font>
    <font>
      <b/>
      <sz val="10"/>
      <color indexed="8"/>
      <name val="돋움"/>
      <family val="3"/>
      <charset val="129"/>
    </font>
    <font>
      <b/>
      <sz val="10"/>
      <color indexed="1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color indexed="2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0"/>
      <color rgb="FF7030A0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10"/>
      <name val="Arial"/>
      <family val="2"/>
    </font>
    <font>
      <b/>
      <sz val="11"/>
      <color theme="0" tint="-0.14999847407452621"/>
      <name val="돋움"/>
      <family val="3"/>
      <charset val="129"/>
    </font>
    <font>
      <sz val="11"/>
      <color indexed="8"/>
      <name val="돋움"/>
      <family val="3"/>
      <charset val="129"/>
    </font>
    <font>
      <sz val="12"/>
      <name val="¹UAAA¼"/>
      <family val="3"/>
    </font>
    <font>
      <b/>
      <i/>
      <sz val="10"/>
      <color indexed="23"/>
      <name val="굴림"/>
      <family val="3"/>
      <charset val="129"/>
    </font>
    <font>
      <b/>
      <sz val="11"/>
      <name val="Arial"/>
      <family val="2"/>
    </font>
    <font>
      <b/>
      <sz val="9"/>
      <color indexed="81"/>
      <name val="돋움"/>
      <family val="3"/>
      <charset val="129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2"/>
      <name val="굴림"/>
      <family val="3"/>
      <charset val="129"/>
    </font>
    <font>
      <b/>
      <sz val="10"/>
      <color theme="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8"/>
      <color theme="1"/>
      <name val="맑은 고딕"/>
      <family val="2"/>
      <charset val="129"/>
    </font>
    <font>
      <b/>
      <sz val="8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8"/>
      <color indexed="8"/>
      <name val="돋움"/>
      <family val="3"/>
      <charset val="129"/>
    </font>
    <font>
      <b/>
      <sz val="18"/>
      <color rgb="FF0000FF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b/>
      <sz val="10"/>
      <color rgb="FFFF0000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10"/>
      <color rgb="FF0000FF"/>
      <name val="맑은 고딕"/>
      <family val="3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5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9FF3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</patternFill>
    </fill>
  </fills>
  <borders count="6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FF0000"/>
      </right>
      <top style="hair">
        <color indexed="64"/>
      </top>
      <bottom style="hair">
        <color indexed="64"/>
      </bottom>
      <diagonal/>
    </border>
    <border>
      <left style="thick">
        <color rgb="FF0000FF"/>
      </left>
      <right style="thin">
        <color indexed="64"/>
      </right>
      <top style="thick">
        <color rgb="FF0000FF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ck">
        <color rgb="FF0000FF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0000FF"/>
      </right>
      <top style="thin">
        <color indexed="64"/>
      </top>
      <bottom style="thin">
        <color indexed="64"/>
      </bottom>
      <diagonal/>
    </border>
    <border>
      <left style="thick">
        <color rgb="FF0000FF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rgb="FF0000FF"/>
      </right>
      <top style="hair">
        <color indexed="64"/>
      </top>
      <bottom style="hair">
        <color indexed="64"/>
      </bottom>
      <diagonal/>
    </border>
    <border>
      <left style="thin">
        <color rgb="FFFF0000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rgb="FFFF0000"/>
      </top>
      <bottom/>
      <diagonal/>
    </border>
    <border>
      <left style="thin">
        <color indexed="64"/>
      </left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/>
      <top style="thin">
        <color rgb="FFFF0000"/>
      </top>
      <bottom style="thin">
        <color indexed="64"/>
      </bottom>
      <diagonal/>
    </border>
    <border>
      <left/>
      <right style="thin">
        <color indexed="64"/>
      </right>
      <top style="thin">
        <color rgb="FFFF0000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rgb="FFFF0000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rgb="FFFF0000"/>
      </right>
      <top style="hair">
        <color indexed="64"/>
      </top>
      <bottom style="hair">
        <color indexed="64"/>
      </bottom>
      <diagonal/>
    </border>
  </borders>
  <cellStyleXfs count="34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8" fillId="0" borderId="0"/>
    <xf numFmtId="0" fontId="9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1" borderId="1" applyNumberFormat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8" fillId="22" borderId="2" applyNumberFormat="0" applyFont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4" borderId="3" applyNumberFormat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8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21" borderId="9" applyNumberFormat="0" applyAlignment="0" applyProtection="0">
      <alignment vertical="center"/>
    </xf>
    <xf numFmtId="0" fontId="33" fillId="0" borderId="0"/>
    <xf numFmtId="4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0" fontId="34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35" fillId="0" borderId="0" applyFont="0" applyFill="0" applyBorder="0" applyAlignment="0" applyProtection="0"/>
    <xf numFmtId="181" fontId="8" fillId="0" borderId="0" applyFont="0" applyFill="0" applyBorder="0" applyAlignment="0" applyProtection="0"/>
    <xf numFmtId="38" fontId="36" fillId="21" borderId="0" applyNumberFormat="0" applyBorder="0" applyAlignment="0" applyProtection="0"/>
    <xf numFmtId="0" fontId="37" fillId="0" borderId="17" applyNumberFormat="0" applyAlignment="0" applyProtection="0">
      <alignment horizontal="left" vertical="center"/>
    </xf>
    <xf numFmtId="0" fontId="37" fillId="0" borderId="16">
      <alignment horizontal="left" vertical="center"/>
    </xf>
    <xf numFmtId="10" fontId="36" fillId="22" borderId="10" applyNumberFormat="0" applyBorder="0" applyAlignment="0" applyProtection="0"/>
    <xf numFmtId="181" fontId="8" fillId="0" borderId="0"/>
    <xf numFmtId="0" fontId="38" fillId="0" borderId="0"/>
    <xf numFmtId="10" fontId="38" fillId="0" borderId="0" applyFont="0" applyFill="0" applyBorder="0" applyAlignment="0" applyProtection="0"/>
    <xf numFmtId="0" fontId="9" fillId="27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9" fontId="55" fillId="0" borderId="0" applyFont="0" applyFill="0" applyAlignment="0" applyProtection="0"/>
    <xf numFmtId="0" fontId="14" fillId="47" borderId="0" applyNumberFormat="0" applyBorder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8" borderId="3" applyNumberFormat="0" applyAlignment="0" applyProtection="0">
      <alignment vertical="center"/>
    </xf>
    <xf numFmtId="0" fontId="16" fillId="48" borderId="3" applyNumberFormat="0" applyAlignment="0" applyProtection="0">
      <alignment vertical="center"/>
    </xf>
    <xf numFmtId="182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17" fillId="0" borderId="4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5" borderId="9" applyNumberFormat="0" applyAlignment="0" applyProtection="0">
      <alignment vertical="center"/>
    </xf>
    <xf numFmtId="0" fontId="25" fillId="45" borderId="9" applyNumberFormat="0" applyAlignment="0" applyProtection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 applyFont="0" applyFill="0" applyBorder="0" applyAlignment="0" applyProtection="0"/>
    <xf numFmtId="0" fontId="56" fillId="0" borderId="0"/>
    <xf numFmtId="181" fontId="8" fillId="0" borderId="0"/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9" fillId="35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10" fillId="37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0" borderId="0" applyNumberFormat="0" applyBorder="0" applyAlignment="0" applyProtection="0">
      <alignment vertical="center"/>
    </xf>
    <xf numFmtId="0" fontId="10" fillId="41" borderId="0" applyNumberFormat="0" applyBorder="0" applyAlignment="0" applyProtection="0">
      <alignment vertical="center"/>
    </xf>
    <xf numFmtId="0" fontId="10" fillId="42" borderId="0" applyNumberFormat="0" applyBorder="0" applyAlignment="0" applyProtection="0">
      <alignment vertical="center"/>
    </xf>
    <xf numFmtId="0" fontId="10" fillId="43" borderId="0" applyNumberFormat="0" applyBorder="0" applyAlignment="0" applyProtection="0">
      <alignment vertical="center"/>
    </xf>
    <xf numFmtId="0" fontId="10" fillId="38" borderId="0" applyNumberFormat="0" applyBorder="0" applyAlignment="0" applyProtection="0">
      <alignment vertical="center"/>
    </xf>
    <xf numFmtId="0" fontId="10" fillId="39" borderId="0" applyNumberFormat="0" applyBorder="0" applyAlignment="0" applyProtection="0">
      <alignment vertical="center"/>
    </xf>
    <xf numFmtId="0" fontId="10" fillId="44" borderId="0" applyNumberFormat="0" applyBorder="0" applyAlignment="0" applyProtection="0">
      <alignment vertical="center"/>
    </xf>
    <xf numFmtId="0" fontId="12" fillId="45" borderId="1" applyNumberFormat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8" fillId="46" borderId="2" applyNumberFormat="0" applyFont="0" applyAlignment="0" applyProtection="0">
      <alignment vertical="center"/>
    </xf>
    <xf numFmtId="0" fontId="14" fillId="47" borderId="0" applyNumberFormat="0" applyBorder="0" applyAlignment="0" applyProtection="0">
      <alignment vertical="center"/>
    </xf>
    <xf numFmtId="0" fontId="16" fillId="48" borderId="3" applyNumberFormat="0" applyAlignment="0" applyProtection="0">
      <alignment vertical="center"/>
    </xf>
    <xf numFmtId="0" fontId="19" fillId="32" borderId="1" applyNumberFormat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45" borderId="9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38" fillId="0" borderId="0" applyNumberFormat="0" applyFont="0" applyFill="0" applyBorder="0" applyAlignment="0" applyProtection="0"/>
    <xf numFmtId="0" fontId="72" fillId="0" borderId="0">
      <alignment vertical="center"/>
    </xf>
    <xf numFmtId="0" fontId="38" fillId="0" borderId="0" applyNumberFormat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83" fillId="55" borderId="0" applyNumberFormat="0" applyBorder="0" applyAlignment="0" applyProtection="0">
      <alignment vertical="center"/>
    </xf>
  </cellStyleXfs>
  <cellXfs count="230">
    <xf numFmtId="0" fontId="0" fillId="0" borderId="0" xfId="0">
      <alignment vertical="center"/>
    </xf>
    <xf numFmtId="0" fontId="8" fillId="0" borderId="0" xfId="2"/>
    <xf numFmtId="0" fontId="26" fillId="0" borderId="0" xfId="2" applyNumberFormat="1" applyFont="1" applyAlignment="1">
      <alignment horizontal="centerContinuous"/>
    </xf>
    <xf numFmtId="0" fontId="27" fillId="0" borderId="0" xfId="2" applyNumberFormat="1" applyFont="1" applyAlignment="1">
      <alignment horizontal="centerContinuous"/>
    </xf>
    <xf numFmtId="0" fontId="28" fillId="0" borderId="0" xfId="2" applyFont="1" applyAlignment="1">
      <alignment horizontal="centerContinuous"/>
    </xf>
    <xf numFmtId="0" fontId="27" fillId="0" borderId="0" xfId="2" applyFont="1" applyAlignment="1">
      <alignment horizontal="centerContinuous"/>
    </xf>
    <xf numFmtId="0" fontId="26" fillId="0" borderId="0" xfId="2" applyFont="1" applyAlignment="1">
      <alignment horizontal="left"/>
    </xf>
    <xf numFmtId="0" fontId="29" fillId="0" borderId="0" xfId="2" applyNumberFormat="1" applyFont="1" applyAlignment="1">
      <alignment horizontal="centerContinuous"/>
    </xf>
    <xf numFmtId="0" fontId="8" fillId="0" borderId="0" xfId="2" applyNumberFormat="1" applyAlignment="1">
      <alignment horizontal="centerContinuous"/>
    </xf>
    <xf numFmtId="0" fontId="30" fillId="0" borderId="0" xfId="2" applyNumberFormat="1" applyFont="1" applyAlignment="1">
      <alignment horizontal="centerContinuous"/>
    </xf>
    <xf numFmtId="0" fontId="32" fillId="0" borderId="0" xfId="2" applyFont="1"/>
    <xf numFmtId="176" fontId="46" fillId="0" borderId="0" xfId="45" applyNumberFormat="1" applyFont="1" applyFill="1" applyBorder="1" applyAlignment="1">
      <alignment horizontal="right" vertical="center" shrinkToFit="1"/>
    </xf>
    <xf numFmtId="176" fontId="46" fillId="0" borderId="0" xfId="45" applyNumberFormat="1" applyFont="1" applyFill="1" applyBorder="1" applyAlignment="1">
      <alignment horizontal="center" vertical="center" shrinkToFit="1"/>
    </xf>
    <xf numFmtId="176" fontId="27" fillId="0" borderId="0" xfId="2" applyNumberFormat="1" applyFont="1" applyAlignment="1">
      <alignment vertical="center"/>
    </xf>
    <xf numFmtId="176" fontId="54" fillId="0" borderId="0" xfId="2" applyNumberFormat="1" applyFont="1" applyAlignment="1">
      <alignment vertical="center"/>
    </xf>
    <xf numFmtId="176" fontId="46" fillId="0" borderId="10" xfId="45" applyNumberFormat="1" applyFont="1" applyFill="1" applyBorder="1" applyAlignment="1">
      <alignment horizontal="right" vertical="center" shrinkToFit="1"/>
    </xf>
    <xf numFmtId="176" fontId="46" fillId="0" borderId="37" xfId="45" applyNumberFormat="1" applyFont="1" applyFill="1" applyBorder="1" applyAlignment="1">
      <alignment horizontal="right" vertical="center" shrinkToFit="1"/>
    </xf>
    <xf numFmtId="176" fontId="0" fillId="0" borderId="0" xfId="0" applyNumberFormat="1">
      <alignment vertical="center"/>
    </xf>
    <xf numFmtId="176" fontId="62" fillId="50" borderId="10" xfId="0" applyNumberFormat="1" applyFont="1" applyFill="1" applyBorder="1" applyAlignment="1">
      <alignment horizontal="center" vertical="center"/>
    </xf>
    <xf numFmtId="176" fontId="0" fillId="0" borderId="10" xfId="0" applyNumberFormat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62" fillId="49" borderId="10" xfId="0" applyNumberFormat="1" applyFont="1" applyFill="1" applyBorder="1" applyAlignment="1">
      <alignment horizontal="center" vertical="center"/>
    </xf>
    <xf numFmtId="176" fontId="62" fillId="51" borderId="10" xfId="0" applyNumberFormat="1" applyFont="1" applyFill="1" applyBorder="1" applyAlignment="1">
      <alignment horizontal="center" vertical="center"/>
    </xf>
    <xf numFmtId="176" fontId="62" fillId="50" borderId="10" xfId="1" applyNumberFormat="1" applyFont="1" applyFill="1" applyBorder="1" applyAlignment="1">
      <alignment horizontal="right" vertical="center"/>
    </xf>
    <xf numFmtId="176" fontId="62" fillId="51" borderId="10" xfId="1" applyNumberFormat="1" applyFont="1" applyFill="1" applyBorder="1" applyAlignment="1">
      <alignment horizontal="right" vertical="center"/>
    </xf>
    <xf numFmtId="176" fontId="66" fillId="0" borderId="10" xfId="0" applyNumberFormat="1" applyFont="1" applyBorder="1" applyAlignment="1">
      <alignment horizontal="center" vertical="center"/>
    </xf>
    <xf numFmtId="176" fontId="66" fillId="0" borderId="10" xfId="1" applyNumberFormat="1" applyFont="1" applyBorder="1" applyAlignment="1">
      <alignment horizontal="right" vertical="center"/>
    </xf>
    <xf numFmtId="176" fontId="0" fillId="0" borderId="0" xfId="0" applyNumberFormat="1" applyFill="1">
      <alignment vertical="center"/>
    </xf>
    <xf numFmtId="176" fontId="67" fillId="0" borderId="0" xfId="0" applyNumberFormat="1" applyFont="1">
      <alignment vertical="center"/>
    </xf>
    <xf numFmtId="176" fontId="67" fillId="0" borderId="0" xfId="0" applyNumberFormat="1" applyFont="1" applyAlignment="1">
      <alignment horizontal="center" vertical="center"/>
    </xf>
    <xf numFmtId="176" fontId="0" fillId="0" borderId="0" xfId="0" applyNumberFormat="1" applyAlignment="1"/>
    <xf numFmtId="176" fontId="0" fillId="0" borderId="0" xfId="0" applyNumberFormat="1" applyAlignment="1">
      <alignment horizontal="right"/>
    </xf>
    <xf numFmtId="176" fontId="68" fillId="0" borderId="0" xfId="0" applyNumberFormat="1" applyFont="1">
      <alignment vertical="center"/>
    </xf>
    <xf numFmtId="176" fontId="62" fillId="0" borderId="10" xfId="0" applyNumberFormat="1" applyFont="1" applyFill="1" applyBorder="1" applyAlignment="1">
      <alignment horizontal="center" vertical="center"/>
    </xf>
    <xf numFmtId="176" fontId="62" fillId="0" borderId="10" xfId="1" applyNumberFormat="1" applyFont="1" applyFill="1" applyBorder="1" applyAlignment="1">
      <alignment horizontal="right" vertical="center"/>
    </xf>
    <xf numFmtId="176" fontId="64" fillId="0" borderId="0" xfId="0" applyNumberFormat="1" applyFont="1" applyAlignment="1">
      <alignment vertical="center"/>
    </xf>
    <xf numFmtId="176" fontId="69" fillId="0" borderId="0" xfId="2" applyNumberFormat="1" applyFont="1"/>
    <xf numFmtId="176" fontId="43" fillId="0" borderId="10" xfId="2" applyNumberFormat="1" applyFont="1" applyBorder="1" applyAlignment="1">
      <alignment horizontal="center" vertical="center"/>
    </xf>
    <xf numFmtId="176" fontId="43" fillId="0" borderId="25" xfId="2" applyNumberFormat="1" applyFont="1" applyBorder="1" applyAlignment="1">
      <alignment horizontal="center" vertical="center"/>
    </xf>
    <xf numFmtId="176" fontId="43" fillId="0" borderId="0" xfId="2" applyNumberFormat="1" applyFont="1"/>
    <xf numFmtId="176" fontId="63" fillId="52" borderId="10" xfId="0" applyNumberFormat="1" applyFont="1" applyFill="1" applyBorder="1" applyAlignment="1">
      <alignment horizontal="center" vertical="center"/>
    </xf>
    <xf numFmtId="176" fontId="42" fillId="0" borderId="0" xfId="2" applyNumberFormat="1" applyFont="1"/>
    <xf numFmtId="176" fontId="41" fillId="0" borderId="0" xfId="2" applyNumberFormat="1" applyFont="1" applyAlignment="1">
      <alignment horizontal="center" vertical="center" wrapText="1"/>
    </xf>
    <xf numFmtId="176" fontId="41" fillId="0" borderId="0" xfId="2" applyNumberFormat="1" applyFont="1" applyAlignment="1">
      <alignment horizontal="center" vertical="center"/>
    </xf>
    <xf numFmtId="176" fontId="44" fillId="0" borderId="0" xfId="2" applyNumberFormat="1" applyFont="1" applyAlignment="1">
      <alignment vertical="center"/>
    </xf>
    <xf numFmtId="176" fontId="44" fillId="0" borderId="0" xfId="2" applyNumberFormat="1" applyFont="1" applyAlignment="1"/>
    <xf numFmtId="176" fontId="45" fillId="0" borderId="0" xfId="2" applyNumberFormat="1" applyFont="1" applyAlignment="1">
      <alignment vertical="center"/>
    </xf>
    <xf numFmtId="176" fontId="43" fillId="0" borderId="0" xfId="2" applyNumberFormat="1" applyFont="1" applyAlignment="1">
      <alignment vertical="center"/>
    </xf>
    <xf numFmtId="176" fontId="43" fillId="0" borderId="0" xfId="2" applyNumberFormat="1" applyFont="1" applyAlignment="1">
      <alignment horizontal="right" vertical="center"/>
    </xf>
    <xf numFmtId="176" fontId="42" fillId="0" borderId="0" xfId="2" applyNumberFormat="1" applyFont="1" applyAlignment="1">
      <alignment vertical="center"/>
    </xf>
    <xf numFmtId="176" fontId="42" fillId="0" borderId="18" xfId="2" applyNumberFormat="1" applyFont="1" applyBorder="1" applyAlignment="1">
      <alignment vertical="center"/>
    </xf>
    <xf numFmtId="176" fontId="43" fillId="26" borderId="10" xfId="2" applyNumberFormat="1" applyFont="1" applyFill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/>
    </xf>
    <xf numFmtId="176" fontId="42" fillId="0" borderId="14" xfId="2" applyNumberFormat="1" applyFont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 wrapText="1"/>
    </xf>
    <xf numFmtId="176" fontId="42" fillId="0" borderId="10" xfId="2" applyNumberFormat="1" applyFont="1" applyBorder="1" applyAlignment="1">
      <alignment horizontal="center" vertical="center" wrapText="1"/>
    </xf>
    <xf numFmtId="176" fontId="42" fillId="0" borderId="34" xfId="2" applyNumberFormat="1" applyFont="1" applyBorder="1" applyAlignment="1">
      <alignment horizontal="center" vertical="center"/>
    </xf>
    <xf numFmtId="176" fontId="42" fillId="0" borderId="10" xfId="45" applyNumberFormat="1" applyFont="1" applyBorder="1" applyAlignment="1">
      <alignment horizontal="right" vertical="center"/>
    </xf>
    <xf numFmtId="176" fontId="42" fillId="0" borderId="35" xfId="45" applyNumberFormat="1" applyFont="1" applyBorder="1" applyAlignment="1">
      <alignment horizontal="right" vertical="center"/>
    </xf>
    <xf numFmtId="176" fontId="47" fillId="26" borderId="15" xfId="2" applyNumberFormat="1" applyFont="1" applyFill="1" applyBorder="1" applyAlignment="1">
      <alignment horizontal="right" vertical="center"/>
    </xf>
    <xf numFmtId="176" fontId="42" fillId="0" borderId="14" xfId="2" applyNumberFormat="1" applyFont="1" applyBorder="1" applyAlignment="1">
      <alignment horizontal="right" vertical="center"/>
    </xf>
    <xf numFmtId="176" fontId="48" fillId="0" borderId="27" xfId="2" applyNumberFormat="1" applyFont="1" applyBorder="1" applyAlignment="1">
      <alignment vertical="center"/>
    </xf>
    <xf numFmtId="176" fontId="49" fillId="12" borderId="28" xfId="2" applyNumberFormat="1" applyFont="1" applyFill="1" applyBorder="1" applyAlignment="1">
      <alignment vertical="center" wrapText="1"/>
    </xf>
    <xf numFmtId="176" fontId="47" fillId="0" borderId="15" xfId="45" applyNumberFormat="1" applyFont="1" applyBorder="1" applyAlignment="1">
      <alignment vertical="center"/>
    </xf>
    <xf numFmtId="176" fontId="42" fillId="0" borderId="10" xfId="45" applyNumberFormat="1" applyFont="1" applyBorder="1" applyAlignment="1">
      <alignment vertical="center"/>
    </xf>
    <xf numFmtId="176" fontId="42" fillId="0" borderId="10" xfId="2" applyNumberFormat="1" applyFont="1" applyBorder="1" applyAlignment="1">
      <alignment vertical="center"/>
    </xf>
    <xf numFmtId="176" fontId="42" fillId="0" borderId="34" xfId="2" applyNumberFormat="1" applyFont="1" applyBorder="1" applyAlignment="1">
      <alignment horizontal="center" vertical="center" wrapText="1"/>
    </xf>
    <xf numFmtId="176" fontId="47" fillId="26" borderId="16" xfId="2" applyNumberFormat="1" applyFont="1" applyFill="1" applyBorder="1" applyAlignment="1">
      <alignment vertical="center"/>
    </xf>
    <xf numFmtId="176" fontId="42" fillId="0" borderId="16" xfId="2" applyNumberFormat="1" applyFont="1" applyBorder="1" applyAlignment="1">
      <alignment horizontal="center" vertical="center"/>
    </xf>
    <xf numFmtId="176" fontId="48" fillId="0" borderId="0" xfId="2" applyNumberFormat="1" applyFont="1" applyBorder="1" applyAlignment="1">
      <alignment vertical="center"/>
    </xf>
    <xf numFmtId="176" fontId="49" fillId="12" borderId="0" xfId="2" applyNumberFormat="1" applyFont="1" applyFill="1" applyBorder="1" applyAlignment="1">
      <alignment vertical="center" wrapText="1"/>
    </xf>
    <xf numFmtId="176" fontId="47" fillId="0" borderId="0" xfId="45" applyNumberFormat="1" applyFont="1" applyBorder="1" applyAlignment="1">
      <alignment vertical="center"/>
    </xf>
    <xf numFmtId="176" fontId="42" fillId="0" borderId="0" xfId="45" applyNumberFormat="1" applyFont="1" applyBorder="1" applyAlignment="1">
      <alignment vertical="center"/>
    </xf>
    <xf numFmtId="176" fontId="42" fillId="0" borderId="0" xfId="2" applyNumberFormat="1" applyFont="1" applyBorder="1" applyAlignment="1">
      <alignment vertical="center"/>
    </xf>
    <xf numFmtId="176" fontId="42" fillId="0" borderId="34" xfId="2" applyNumberFormat="1" applyFont="1" applyFill="1" applyBorder="1" applyAlignment="1">
      <alignment horizontal="center" vertical="center"/>
    </xf>
    <xf numFmtId="176" fontId="50" fillId="0" borderId="10" xfId="45" applyNumberFormat="1" applyFont="1" applyBorder="1" applyAlignment="1">
      <alignment horizontal="right" vertical="center"/>
    </xf>
    <xf numFmtId="176" fontId="42" fillId="0" borderId="36" xfId="2" applyNumberFormat="1" applyFont="1" applyBorder="1" applyAlignment="1">
      <alignment horizontal="center" vertical="center"/>
    </xf>
    <xf numFmtId="176" fontId="51" fillId="0" borderId="15" xfId="2" applyNumberFormat="1" applyFont="1" applyBorder="1" applyAlignment="1">
      <alignment horizontal="right" vertical="center" wrapText="1"/>
    </xf>
    <xf numFmtId="176" fontId="51" fillId="0" borderId="10" xfId="2" applyNumberFormat="1" applyFont="1" applyBorder="1" applyAlignment="1">
      <alignment horizontal="right" vertical="center" wrapText="1"/>
    </xf>
    <xf numFmtId="176" fontId="50" fillId="8" borderId="29" xfId="2" applyNumberFormat="1" applyFont="1" applyFill="1" applyBorder="1" applyAlignment="1">
      <alignment vertical="center"/>
    </xf>
    <xf numFmtId="176" fontId="42" fillId="0" borderId="0" xfId="2" applyNumberFormat="1" applyFont="1" applyAlignment="1">
      <alignment horizontal="center" wrapText="1"/>
    </xf>
    <xf numFmtId="176" fontId="42" fillId="0" borderId="0" xfId="2" applyNumberFormat="1" applyFont="1" applyAlignment="1">
      <alignment wrapText="1"/>
    </xf>
    <xf numFmtId="176" fontId="57" fillId="0" borderId="0" xfId="2" applyNumberFormat="1" applyFont="1"/>
    <xf numFmtId="176" fontId="48" fillId="0" borderId="0" xfId="2" applyNumberFormat="1" applyFont="1" applyAlignment="1">
      <alignment wrapText="1"/>
    </xf>
    <xf numFmtId="176" fontId="42" fillId="0" borderId="10" xfId="45" applyNumberFormat="1" applyFont="1" applyFill="1" applyBorder="1" applyAlignment="1">
      <alignment horizontal="right" vertical="center"/>
    </xf>
    <xf numFmtId="176" fontId="42" fillId="0" borderId="0" xfId="2" applyNumberFormat="1" applyFont="1" applyFill="1"/>
    <xf numFmtId="176" fontId="43" fillId="0" borderId="0" xfId="2" applyNumberFormat="1" applyFont="1" applyFill="1"/>
    <xf numFmtId="176" fontId="50" fillId="0" borderId="34" xfId="2" applyNumberFormat="1" applyFont="1" applyFill="1" applyBorder="1" applyAlignment="1">
      <alignment horizontal="center" vertical="center"/>
    </xf>
    <xf numFmtId="176" fontId="50" fillId="0" borderId="10" xfId="45" applyNumberFormat="1" applyFont="1" applyFill="1" applyBorder="1" applyAlignment="1">
      <alignment horizontal="right" vertical="center"/>
    </xf>
    <xf numFmtId="176" fontId="50" fillId="0" borderId="0" xfId="2" applyNumberFormat="1" applyFont="1" applyFill="1"/>
    <xf numFmtId="176" fontId="52" fillId="0" borderId="0" xfId="2" applyNumberFormat="1" applyFont="1" applyFill="1"/>
    <xf numFmtId="176" fontId="42" fillId="0" borderId="27" xfId="2" applyNumberFormat="1" applyFont="1" applyFill="1" applyBorder="1" applyAlignment="1">
      <alignment horizontal="center" vertical="center"/>
    </xf>
    <xf numFmtId="176" fontId="42" fillId="0" borderId="37" xfId="45" applyNumberFormat="1" applyFont="1" applyFill="1" applyBorder="1" applyAlignment="1">
      <alignment horizontal="right" vertical="center"/>
    </xf>
    <xf numFmtId="176" fontId="42" fillId="0" borderId="28" xfId="45" applyNumberFormat="1" applyFont="1" applyBorder="1" applyAlignment="1">
      <alignment horizontal="right" vertical="center"/>
    </xf>
    <xf numFmtId="176" fontId="44" fillId="0" borderId="0" xfId="2" applyNumberFormat="1" applyFont="1" applyAlignment="1">
      <alignment horizontal="left" vertical="center"/>
    </xf>
    <xf numFmtId="176" fontId="44" fillId="0" borderId="0" xfId="2" applyNumberFormat="1" applyFont="1" applyAlignment="1">
      <alignment horizontal="right" vertical="center"/>
    </xf>
    <xf numFmtId="176" fontId="42" fillId="0" borderId="27" xfId="2" applyNumberFormat="1" applyFont="1" applyBorder="1" applyAlignment="1">
      <alignment horizontal="center" vertical="center"/>
    </xf>
    <xf numFmtId="176" fontId="42" fillId="0" borderId="37" xfId="45" applyNumberFormat="1" applyFont="1" applyBorder="1" applyAlignment="1">
      <alignment horizontal="right" vertical="center"/>
    </xf>
    <xf numFmtId="176" fontId="53" fillId="0" borderId="30" xfId="2" applyNumberFormat="1" applyFont="1" applyFill="1" applyBorder="1" applyAlignment="1"/>
    <xf numFmtId="176" fontId="43" fillId="0" borderId="10" xfId="2" applyNumberFormat="1" applyFont="1" applyBorder="1" applyAlignment="1">
      <alignment horizontal="center"/>
    </xf>
    <xf numFmtId="176" fontId="4" fillId="0" borderId="10" xfId="2" applyNumberFormat="1" applyFont="1" applyFill="1" applyBorder="1" applyAlignment="1">
      <alignment horizontal="center"/>
    </xf>
    <xf numFmtId="176" fontId="53" fillId="0" borderId="13" xfId="2" applyNumberFormat="1" applyFont="1" applyFill="1" applyBorder="1" applyAlignment="1"/>
    <xf numFmtId="176" fontId="58" fillId="52" borderId="10" xfId="2" applyNumberFormat="1" applyFont="1" applyFill="1" applyBorder="1" applyAlignment="1"/>
    <xf numFmtId="176" fontId="58" fillId="0" borderId="10" xfId="2" applyNumberFormat="1" applyFont="1" applyFill="1" applyBorder="1" applyAlignment="1"/>
    <xf numFmtId="176" fontId="4" fillId="0" borderId="13" xfId="2" applyNumberFormat="1" applyFont="1" applyFill="1" applyBorder="1" applyAlignment="1"/>
    <xf numFmtId="176" fontId="42" fillId="25" borderId="0" xfId="2" applyNumberFormat="1" applyFont="1" applyFill="1"/>
    <xf numFmtId="176" fontId="44" fillId="0" borderId="0" xfId="2" applyNumberFormat="1" applyFont="1"/>
    <xf numFmtId="184" fontId="73" fillId="52" borderId="10" xfId="195" applyNumberFormat="1" applyFont="1" applyFill="1" applyBorder="1" applyAlignment="1">
      <alignment horizontal="center" vertical="center" wrapText="1"/>
    </xf>
    <xf numFmtId="0" fontId="74" fillId="0" borderId="0" xfId="0" applyFont="1">
      <alignment vertical="center"/>
    </xf>
    <xf numFmtId="184" fontId="73" fillId="54" borderId="10" xfId="195" applyNumberFormat="1" applyFont="1" applyFill="1" applyBorder="1" applyAlignment="1">
      <alignment horizontal="center" vertical="center" wrapText="1"/>
    </xf>
    <xf numFmtId="49" fontId="73" fillId="54" borderId="10" xfId="195" applyNumberFormat="1" applyFont="1" applyFill="1" applyBorder="1" applyAlignment="1">
      <alignment horizontal="center" vertical="center" wrapText="1"/>
    </xf>
    <xf numFmtId="0" fontId="74" fillId="0" borderId="10" xfId="0" applyFont="1" applyBorder="1">
      <alignment vertical="center"/>
    </xf>
    <xf numFmtId="49" fontId="74" fillId="0" borderId="10" xfId="0" applyNumberFormat="1" applyFont="1" applyBorder="1">
      <alignment vertical="center"/>
    </xf>
    <xf numFmtId="49" fontId="75" fillId="0" borderId="10" xfId="0" applyNumberFormat="1" applyFont="1" applyFill="1" applyBorder="1" applyAlignment="1">
      <alignment vertical="center" wrapText="1"/>
    </xf>
    <xf numFmtId="49" fontId="75" fillId="0" borderId="10" xfId="0" applyNumberFormat="1" applyFont="1" applyFill="1" applyBorder="1" applyAlignment="1">
      <alignment horizontal="left" vertical="center" wrapText="1"/>
    </xf>
    <xf numFmtId="49" fontId="74" fillId="0" borderId="10" xfId="196" applyNumberFormat="1" applyFont="1" applyFill="1" applyBorder="1" applyAlignment="1">
      <alignment horizontal="center" vertical="center"/>
    </xf>
    <xf numFmtId="0" fontId="74" fillId="0" borderId="10" xfId="0" applyFont="1" applyFill="1" applyBorder="1" applyAlignment="1">
      <alignment horizontal="center" vertical="center"/>
    </xf>
    <xf numFmtId="49" fontId="74" fillId="0" borderId="0" xfId="0" applyNumberFormat="1" applyFont="1" applyAlignment="1">
      <alignment horizontal="center" vertical="center"/>
    </xf>
    <xf numFmtId="0" fontId="74" fillId="0" borderId="0" xfId="0" applyFont="1" applyAlignment="1">
      <alignment horizontal="center" vertical="center"/>
    </xf>
    <xf numFmtId="176" fontId="63" fillId="53" borderId="10" xfId="0" applyNumberFormat="1" applyFont="1" applyFill="1" applyBorder="1" applyAlignment="1">
      <alignment vertical="center"/>
    </xf>
    <xf numFmtId="0" fontId="74" fillId="52" borderId="10" xfId="0" applyFont="1" applyFill="1" applyBorder="1">
      <alignment vertical="center"/>
    </xf>
    <xf numFmtId="49" fontId="74" fillId="52" borderId="10" xfId="0" applyNumberFormat="1" applyFont="1" applyFill="1" applyBorder="1">
      <alignment vertical="center"/>
    </xf>
    <xf numFmtId="0" fontId="74" fillId="52" borderId="0" xfId="0" applyFont="1" applyFill="1">
      <alignment vertical="center"/>
    </xf>
    <xf numFmtId="49" fontId="75" fillId="52" borderId="10" xfId="0" applyNumberFormat="1" applyFont="1" applyFill="1" applyBorder="1" applyAlignment="1">
      <alignment vertical="center" wrapText="1"/>
    </xf>
    <xf numFmtId="49" fontId="75" fillId="52" borderId="10" xfId="0" applyNumberFormat="1" applyFont="1" applyFill="1" applyBorder="1" applyAlignment="1">
      <alignment horizontal="left" vertical="center" wrapText="1"/>
    </xf>
    <xf numFmtId="49" fontId="74" fillId="52" borderId="10" xfId="196" applyNumberFormat="1" applyFont="1" applyFill="1" applyBorder="1" applyAlignment="1">
      <alignment horizontal="center" vertical="center"/>
    </xf>
    <xf numFmtId="0" fontId="74" fillId="52" borderId="10" xfId="0" applyFont="1" applyFill="1" applyBorder="1" applyAlignment="1">
      <alignment horizontal="center" vertical="center"/>
    </xf>
    <xf numFmtId="176" fontId="77" fillId="0" borderId="10" xfId="2" applyNumberFormat="1" applyFont="1" applyFill="1" applyBorder="1" applyAlignment="1"/>
    <xf numFmtId="176" fontId="8" fillId="0" borderId="10" xfId="2" applyNumberFormat="1" applyFont="1" applyFill="1" applyBorder="1" applyAlignment="1"/>
    <xf numFmtId="176" fontId="77" fillId="0" borderId="10" xfId="2" applyNumberFormat="1" applyFont="1" applyFill="1" applyBorder="1" applyAlignment="1">
      <alignment horizontal="center" vertical="center"/>
    </xf>
    <xf numFmtId="176" fontId="8" fillId="52" borderId="10" xfId="2" applyNumberFormat="1" applyFont="1" applyFill="1" applyBorder="1" applyAlignment="1"/>
    <xf numFmtId="176" fontId="8" fillId="52" borderId="10" xfId="2" applyNumberFormat="1" applyFont="1" applyFill="1" applyBorder="1"/>
    <xf numFmtId="176" fontId="78" fillId="0" borderId="10" xfId="2" applyNumberFormat="1" applyFont="1" applyFill="1" applyBorder="1" applyAlignment="1">
      <alignment horizontal="center" vertical="center"/>
    </xf>
    <xf numFmtId="176" fontId="8" fillId="0" borderId="10" xfId="2" applyNumberFormat="1" applyFont="1" applyBorder="1" applyAlignment="1">
      <alignment horizontal="center" vertical="center"/>
    </xf>
    <xf numFmtId="176" fontId="8" fillId="0" borderId="10" xfId="2" applyNumberFormat="1" applyFont="1" applyFill="1" applyBorder="1" applyAlignment="1">
      <alignment vertical="center"/>
    </xf>
    <xf numFmtId="176" fontId="8" fillId="52" borderId="10" xfId="2" applyNumberFormat="1" applyFont="1" applyFill="1" applyBorder="1" applyAlignment="1">
      <alignment vertical="center"/>
    </xf>
    <xf numFmtId="0" fontId="74" fillId="0" borderId="0" xfId="0" applyFont="1" applyAlignment="1">
      <alignment vertical="center" wrapText="1"/>
    </xf>
    <xf numFmtId="176" fontId="62" fillId="51" borderId="10" xfId="0" applyNumberFormat="1" applyFont="1" applyFill="1" applyBorder="1" applyAlignment="1">
      <alignment horizontal="right" vertical="center"/>
    </xf>
    <xf numFmtId="176" fontId="62" fillId="50" borderId="10" xfId="0" applyNumberFormat="1" applyFont="1" applyFill="1" applyBorder="1" applyAlignment="1">
      <alignment horizontal="right" vertical="center"/>
    </xf>
    <xf numFmtId="176" fontId="62" fillId="0" borderId="10" xfId="0" applyNumberFormat="1" applyFont="1" applyFill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6" fontId="6" fillId="0" borderId="10" xfId="0" applyNumberFormat="1" applyFont="1" applyBorder="1" applyAlignment="1">
      <alignment horizontal="center" vertical="center"/>
    </xf>
    <xf numFmtId="183" fontId="60" fillId="0" borderId="0" xfId="0" applyNumberFormat="1" applyFont="1" applyFill="1" applyAlignment="1">
      <alignment horizontal="center" vertical="center"/>
    </xf>
    <xf numFmtId="176" fontId="70" fillId="0" borderId="0" xfId="0" applyNumberFormat="1" applyFont="1">
      <alignment vertical="center"/>
    </xf>
    <xf numFmtId="176" fontId="79" fillId="0" borderId="0" xfId="0" applyNumberFormat="1" applyFont="1" applyAlignment="1">
      <alignment horizontal="right" vertical="center"/>
    </xf>
    <xf numFmtId="176" fontId="7" fillId="51" borderId="48" xfId="0" applyNumberFormat="1" applyFont="1" applyFill="1" applyBorder="1" applyAlignment="1">
      <alignment horizontal="center" vertical="center"/>
    </xf>
    <xf numFmtId="176" fontId="7" fillId="51" borderId="49" xfId="0" applyNumberFormat="1" applyFont="1" applyFill="1" applyBorder="1" applyAlignment="1">
      <alignment horizontal="center" vertical="center"/>
    </xf>
    <xf numFmtId="176" fontId="6" fillId="0" borderId="48" xfId="0" applyNumberFormat="1" applyFont="1" applyBorder="1" applyAlignment="1">
      <alignment horizontal="right" vertical="center" shrinkToFit="1"/>
    </xf>
    <xf numFmtId="176" fontId="6" fillId="0" borderId="49" xfId="0" applyNumberFormat="1" applyFont="1" applyBorder="1" applyAlignment="1">
      <alignment horizontal="right" vertical="center" shrinkToFit="1"/>
    </xf>
    <xf numFmtId="176" fontId="6" fillId="0" borderId="10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center" vertical="center" wrapText="1"/>
    </xf>
    <xf numFmtId="176" fontId="61" fillId="0" borderId="45" xfId="1" applyNumberFormat="1" applyFont="1" applyFill="1" applyBorder="1" applyAlignment="1" applyProtection="1">
      <alignment horizontal="right" vertical="center" shrinkToFit="1"/>
      <protection locked="0"/>
    </xf>
    <xf numFmtId="176" fontId="61" fillId="0" borderId="41" xfId="1" applyNumberFormat="1" applyFont="1" applyFill="1" applyBorder="1" applyAlignment="1" applyProtection="1">
      <alignment horizontal="right" vertical="center" shrinkToFit="1"/>
      <protection locked="0"/>
    </xf>
    <xf numFmtId="176" fontId="61" fillId="0" borderId="44" xfId="1" applyNumberFormat="1" applyFont="1" applyFill="1" applyBorder="1" applyAlignment="1">
      <alignment horizontal="right" vertical="center" shrinkToFit="1"/>
    </xf>
    <xf numFmtId="176" fontId="61" fillId="0" borderId="41" xfId="0" applyNumberFormat="1" applyFont="1" applyFill="1" applyBorder="1" applyAlignment="1" applyProtection="1">
      <alignment vertical="center" wrapText="1"/>
      <protection locked="0"/>
    </xf>
    <xf numFmtId="176" fontId="61" fillId="0" borderId="41" xfId="0" applyNumberFormat="1" applyFont="1" applyFill="1" applyBorder="1" applyAlignment="1" applyProtection="1">
      <alignment horizontal="right" vertical="center" wrapText="1"/>
      <protection locked="0"/>
    </xf>
    <xf numFmtId="176" fontId="61" fillId="0" borderId="51" xfId="1" applyNumberFormat="1" applyFont="1" applyFill="1" applyBorder="1" applyAlignment="1" applyProtection="1">
      <alignment horizontal="right" vertical="center" shrinkToFit="1"/>
      <protection locked="0"/>
    </xf>
    <xf numFmtId="176" fontId="6" fillId="0" borderId="15" xfId="0" applyNumberFormat="1" applyFont="1" applyBorder="1" applyAlignment="1">
      <alignment horizontal="right" vertical="center" shrinkToFit="1"/>
    </xf>
    <xf numFmtId="176" fontId="6" fillId="0" borderId="14" xfId="0" applyNumberFormat="1" applyFont="1" applyBorder="1" applyAlignment="1">
      <alignment horizontal="right" vertical="center" shrinkToFit="1"/>
    </xf>
    <xf numFmtId="176" fontId="3" fillId="0" borderId="0" xfId="0" applyNumberFormat="1" applyFont="1" applyAlignment="1">
      <alignment horizontal="right" vertical="center"/>
    </xf>
    <xf numFmtId="176" fontId="3" fillId="0" borderId="0" xfId="0" applyNumberFormat="1" applyFont="1">
      <alignment vertical="center"/>
    </xf>
    <xf numFmtId="176" fontId="80" fillId="0" borderId="0" xfId="0" applyNumberFormat="1" applyFont="1" applyAlignment="1">
      <alignment horizontal="center" vertical="center"/>
    </xf>
    <xf numFmtId="176" fontId="60" fillId="0" borderId="50" xfId="1" applyNumberFormat="1" applyFont="1" applyFill="1" applyBorder="1" applyAlignment="1" applyProtection="1">
      <alignment horizontal="right" vertical="center" shrinkToFit="1"/>
      <protection locked="0"/>
    </xf>
    <xf numFmtId="176" fontId="81" fillId="0" borderId="42" xfId="0" applyNumberFormat="1" applyFont="1" applyBorder="1" applyAlignment="1">
      <alignment vertical="center" wrapText="1"/>
    </xf>
    <xf numFmtId="176" fontId="82" fillId="0" borderId="59" xfId="0" applyNumberFormat="1" applyFont="1" applyBorder="1" applyAlignment="1">
      <alignment horizontal="left" vertical="center" wrapText="1"/>
    </xf>
    <xf numFmtId="176" fontId="61" fillId="0" borderId="61" xfId="0" applyNumberFormat="1" applyFont="1" applyFill="1" applyBorder="1" applyAlignment="1" applyProtection="1">
      <alignment horizontal="center" vertical="center" wrapText="1"/>
      <protection locked="0"/>
    </xf>
    <xf numFmtId="176" fontId="61" fillId="0" borderId="62" xfId="0" applyNumberFormat="1" applyFont="1" applyFill="1" applyBorder="1" applyAlignment="1" applyProtection="1">
      <alignment horizontal="left" vertical="center" wrapText="1"/>
      <protection locked="0"/>
    </xf>
    <xf numFmtId="176" fontId="6" fillId="0" borderId="60" xfId="0" applyNumberFormat="1" applyFont="1" applyBorder="1" applyAlignment="1">
      <alignment horizontal="center" vertical="center"/>
    </xf>
    <xf numFmtId="176" fontId="63" fillId="52" borderId="10" xfId="1" applyNumberFormat="1" applyFont="1" applyFill="1" applyBorder="1" applyAlignment="1">
      <alignment horizontal="center" vertical="center"/>
    </xf>
    <xf numFmtId="176" fontId="63" fillId="53" borderId="10" xfId="1" applyNumberFormat="1" applyFont="1" applyFill="1" applyBorder="1" applyAlignment="1">
      <alignment horizontal="center" vertical="center"/>
    </xf>
    <xf numFmtId="176" fontId="65" fillId="0" borderId="10" xfId="0" applyNumberFormat="1" applyFont="1" applyBorder="1" applyAlignment="1">
      <alignment horizontal="center" vertical="center"/>
    </xf>
    <xf numFmtId="176" fontId="64" fillId="0" borderId="0" xfId="0" applyNumberFormat="1" applyFont="1" applyAlignment="1">
      <alignment horizontal="center" vertical="center"/>
    </xf>
    <xf numFmtId="176" fontId="65" fillId="49" borderId="10" xfId="0" applyNumberFormat="1" applyFont="1" applyFill="1" applyBorder="1" applyAlignment="1">
      <alignment horizontal="center" vertical="center"/>
    </xf>
    <xf numFmtId="176" fontId="62" fillId="49" borderId="11" xfId="0" applyNumberFormat="1" applyFont="1" applyFill="1" applyBorder="1" applyAlignment="1">
      <alignment horizontal="center" vertical="center"/>
    </xf>
    <xf numFmtId="176" fontId="62" fillId="49" borderId="12" xfId="0" applyNumberFormat="1" applyFont="1" applyFill="1" applyBorder="1" applyAlignment="1">
      <alignment horizontal="center" vertical="center"/>
    </xf>
    <xf numFmtId="176" fontId="76" fillId="49" borderId="10" xfId="0" applyNumberFormat="1" applyFont="1" applyFill="1" applyBorder="1" applyAlignment="1">
      <alignment horizontal="center" vertical="center"/>
    </xf>
    <xf numFmtId="176" fontId="62" fillId="49" borderId="10" xfId="0" applyNumberFormat="1" applyFont="1" applyFill="1" applyBorder="1" applyAlignment="1">
      <alignment horizontal="center" vertical="center"/>
    </xf>
    <xf numFmtId="0" fontId="31" fillId="0" borderId="0" xfId="2" applyNumberFormat="1" applyFont="1" applyAlignment="1">
      <alignment horizontal="center"/>
    </xf>
    <xf numFmtId="0" fontId="29" fillId="0" borderId="0" xfId="2" applyNumberFormat="1" applyFont="1" applyAlignment="1">
      <alignment horizontal="center"/>
    </xf>
    <xf numFmtId="176" fontId="41" fillId="0" borderId="0" xfId="2" quotePrefix="1" applyNumberFormat="1" applyFont="1" applyAlignment="1">
      <alignment horizontal="center" vertical="center" wrapText="1"/>
    </xf>
    <xf numFmtId="176" fontId="41" fillId="0" borderId="0" xfId="2" applyNumberFormat="1" applyFont="1" applyAlignment="1">
      <alignment horizontal="center" vertical="center"/>
    </xf>
    <xf numFmtId="176" fontId="43" fillId="26" borderId="31" xfId="2" applyNumberFormat="1" applyFont="1" applyFill="1" applyBorder="1" applyAlignment="1">
      <alignment horizontal="center" vertical="center"/>
    </xf>
    <xf numFmtId="176" fontId="43" fillId="26" borderId="34" xfId="2" applyNumberFormat="1" applyFont="1" applyFill="1" applyBorder="1" applyAlignment="1">
      <alignment horizontal="center" vertical="center"/>
    </xf>
    <xf numFmtId="176" fontId="43" fillId="26" borderId="32" xfId="2" applyNumberFormat="1" applyFont="1" applyFill="1" applyBorder="1" applyAlignment="1">
      <alignment horizontal="center" vertical="center" shrinkToFit="1"/>
    </xf>
    <xf numFmtId="176" fontId="43" fillId="26" borderId="10" xfId="2" applyNumberFormat="1" applyFont="1" applyFill="1" applyBorder="1" applyAlignment="1">
      <alignment horizontal="center" vertical="center" shrinkToFit="1"/>
    </xf>
    <xf numFmtId="176" fontId="43" fillId="26" borderId="32" xfId="2" applyNumberFormat="1" applyFont="1" applyFill="1" applyBorder="1" applyAlignment="1">
      <alignment horizontal="center" vertical="center"/>
    </xf>
    <xf numFmtId="176" fontId="43" fillId="26" borderId="33" xfId="2" applyNumberFormat="1" applyFont="1" applyFill="1" applyBorder="1" applyAlignment="1">
      <alignment horizontal="center" vertical="center"/>
    </xf>
    <xf numFmtId="176" fontId="43" fillId="26" borderId="35" xfId="2" applyNumberFormat="1" applyFont="1" applyFill="1" applyBorder="1" applyAlignment="1">
      <alignment horizontal="center" vertical="center"/>
    </xf>
    <xf numFmtId="176" fontId="42" fillId="0" borderId="19" xfId="2" applyNumberFormat="1" applyFont="1" applyBorder="1" applyAlignment="1">
      <alignment horizontal="center" vertical="center"/>
    </xf>
    <xf numFmtId="176" fontId="42" fillId="0" borderId="23" xfId="2" applyNumberFormat="1" applyFont="1" applyBorder="1" applyAlignment="1">
      <alignment horizontal="center" vertical="center"/>
    </xf>
    <xf numFmtId="176" fontId="42" fillId="0" borderId="20" xfId="2" applyNumberFormat="1" applyFont="1" applyBorder="1" applyAlignment="1">
      <alignment horizontal="center" vertical="center"/>
    </xf>
    <xf numFmtId="176" fontId="42" fillId="0" borderId="24" xfId="2" applyNumberFormat="1" applyFont="1" applyBorder="1" applyAlignment="1">
      <alignment horizontal="center" vertical="center"/>
    </xf>
    <xf numFmtId="176" fontId="42" fillId="0" borderId="16" xfId="2" applyNumberFormat="1" applyFont="1" applyBorder="1" applyAlignment="1">
      <alignment horizontal="center" vertical="center"/>
    </xf>
    <xf numFmtId="176" fontId="42" fillId="0" borderId="15" xfId="2" applyNumberFormat="1" applyFont="1" applyBorder="1" applyAlignment="1">
      <alignment horizontal="center" vertical="center"/>
    </xf>
    <xf numFmtId="176" fontId="42" fillId="0" borderId="21" xfId="2" applyNumberFormat="1" applyFont="1" applyBorder="1" applyAlignment="1">
      <alignment horizontal="center" vertical="center"/>
    </xf>
    <xf numFmtId="176" fontId="42" fillId="0" borderId="22" xfId="2" applyNumberFormat="1" applyFont="1" applyBorder="1" applyAlignment="1">
      <alignment horizontal="center" vertical="center"/>
    </xf>
    <xf numFmtId="176" fontId="42" fillId="0" borderId="25" xfId="2" applyNumberFormat="1" applyFont="1" applyBorder="1" applyAlignment="1">
      <alignment horizontal="center" vertical="center"/>
    </xf>
    <xf numFmtId="176" fontId="42" fillId="0" borderId="26" xfId="2" applyNumberFormat="1" applyFont="1" applyBorder="1" applyAlignment="1">
      <alignment horizontal="center" vertical="center"/>
    </xf>
    <xf numFmtId="176" fontId="43" fillId="26" borderId="19" xfId="2" applyNumberFormat="1" applyFont="1" applyFill="1" applyBorder="1" applyAlignment="1">
      <alignment horizontal="center" vertical="center"/>
    </xf>
    <xf numFmtId="176" fontId="43" fillId="26" borderId="23" xfId="2" applyNumberFormat="1" applyFont="1" applyFill="1" applyBorder="1" applyAlignment="1">
      <alignment horizontal="center" vertical="center"/>
    </xf>
    <xf numFmtId="176" fontId="43" fillId="26" borderId="38" xfId="2" applyNumberFormat="1" applyFont="1" applyFill="1" applyBorder="1" applyAlignment="1">
      <alignment horizontal="center" vertical="center" wrapText="1" shrinkToFit="1"/>
    </xf>
    <xf numFmtId="176" fontId="43" fillId="26" borderId="12" xfId="2" applyNumberFormat="1" applyFont="1" applyFill="1" applyBorder="1" applyAlignment="1">
      <alignment horizontal="center" vertical="center" wrapText="1" shrinkToFit="1"/>
    </xf>
    <xf numFmtId="176" fontId="43" fillId="26" borderId="39" xfId="2" applyNumberFormat="1" applyFont="1" applyFill="1" applyBorder="1" applyAlignment="1">
      <alignment horizontal="center" vertical="center"/>
    </xf>
    <xf numFmtId="176" fontId="43" fillId="26" borderId="40" xfId="2" applyNumberFormat="1" applyFont="1" applyFill="1" applyBorder="1" applyAlignment="1">
      <alignment horizontal="center" vertical="center"/>
    </xf>
    <xf numFmtId="176" fontId="43" fillId="26" borderId="20" xfId="2" applyNumberFormat="1" applyFont="1" applyFill="1" applyBorder="1" applyAlignment="1">
      <alignment horizontal="center" vertical="center"/>
    </xf>
    <xf numFmtId="176" fontId="43" fillId="26" borderId="24" xfId="2" applyNumberFormat="1" applyFont="1" applyFill="1" applyBorder="1" applyAlignment="1">
      <alignment horizontal="center" vertical="center"/>
    </xf>
    <xf numFmtId="176" fontId="50" fillId="0" borderId="16" xfId="2" applyNumberFormat="1" applyFont="1" applyBorder="1" applyAlignment="1">
      <alignment horizontal="center" vertical="center" wrapText="1"/>
    </xf>
    <xf numFmtId="176" fontId="50" fillId="0" borderId="15" xfId="2" applyNumberFormat="1" applyFont="1" applyBorder="1" applyAlignment="1">
      <alignment horizontal="center" vertical="center" wrapText="1"/>
    </xf>
    <xf numFmtId="176" fontId="77" fillId="0" borderId="11" xfId="2" applyNumberFormat="1" applyFont="1" applyFill="1" applyBorder="1" applyAlignment="1">
      <alignment horizontal="center" vertical="center"/>
    </xf>
    <xf numFmtId="176" fontId="77" fillId="0" borderId="12" xfId="2" applyNumberFormat="1" applyFont="1" applyFill="1" applyBorder="1" applyAlignment="1">
      <alignment horizontal="center" vertical="center"/>
    </xf>
    <xf numFmtId="176" fontId="8" fillId="0" borderId="11" xfId="2" applyNumberFormat="1" applyFont="1" applyBorder="1" applyAlignment="1">
      <alignment horizontal="center" vertical="center"/>
    </xf>
    <xf numFmtId="176" fontId="8" fillId="0" borderId="12" xfId="2" applyNumberFormat="1" applyFont="1" applyBorder="1" applyAlignment="1">
      <alignment horizontal="center" vertical="center"/>
    </xf>
    <xf numFmtId="176" fontId="80" fillId="0" borderId="0" xfId="0" applyNumberFormat="1" applyFont="1" applyAlignment="1">
      <alignment horizontal="center" vertical="center"/>
    </xf>
    <xf numFmtId="176" fontId="4" fillId="2" borderId="21" xfId="0" applyNumberFormat="1" applyFont="1" applyFill="1" applyBorder="1" applyAlignment="1">
      <alignment horizontal="center" vertical="center"/>
    </xf>
    <xf numFmtId="176" fontId="4" fillId="2" borderId="43" xfId="0" applyNumberFormat="1" applyFont="1" applyFill="1" applyBorder="1" applyAlignment="1">
      <alignment horizontal="center" vertical="center"/>
    </xf>
    <xf numFmtId="176" fontId="80" fillId="0" borderId="0" xfId="0" applyNumberFormat="1" applyFont="1" applyAlignment="1">
      <alignment horizontal="right" vertical="center" wrapText="1"/>
    </xf>
    <xf numFmtId="176" fontId="7" fillId="51" borderId="47" xfId="0" applyNumberFormat="1" applyFont="1" applyFill="1" applyBorder="1" applyAlignment="1">
      <alignment horizontal="center" vertical="center"/>
    </xf>
    <xf numFmtId="176" fontId="7" fillId="2" borderId="52" xfId="0" applyNumberFormat="1" applyFont="1" applyFill="1" applyBorder="1" applyAlignment="1">
      <alignment horizontal="center" vertical="center"/>
    </xf>
    <xf numFmtId="176" fontId="7" fillId="2" borderId="58" xfId="0" applyNumberFormat="1" applyFont="1" applyFill="1" applyBorder="1" applyAlignment="1">
      <alignment horizontal="center" vertical="center"/>
    </xf>
    <xf numFmtId="176" fontId="7" fillId="2" borderId="53" xfId="0" applyNumberFormat="1" applyFont="1" applyFill="1" applyBorder="1" applyAlignment="1">
      <alignment horizontal="center" vertical="center"/>
    </xf>
    <xf numFmtId="176" fontId="7" fillId="2" borderId="12" xfId="0" applyNumberFormat="1" applyFont="1" applyFill="1" applyBorder="1" applyAlignment="1">
      <alignment horizontal="center" vertical="center"/>
    </xf>
    <xf numFmtId="176" fontId="7" fillId="2" borderId="54" xfId="0" applyNumberFormat="1" applyFont="1" applyFill="1" applyBorder="1" applyAlignment="1">
      <alignment horizontal="center" vertical="center" wrapText="1"/>
    </xf>
    <xf numFmtId="176" fontId="7" fillId="2" borderId="10" xfId="0" applyNumberFormat="1" applyFont="1" applyFill="1" applyBorder="1" applyAlignment="1">
      <alignment horizontal="center" vertical="center"/>
    </xf>
    <xf numFmtId="176" fontId="7" fillId="2" borderId="55" xfId="0" applyNumberFormat="1" applyFont="1" applyFill="1" applyBorder="1" applyAlignment="1">
      <alignment horizontal="center" vertical="center" wrapText="1"/>
    </xf>
    <xf numFmtId="176" fontId="7" fillId="2" borderId="14" xfId="0" applyNumberFormat="1" applyFont="1" applyFill="1" applyBorder="1" applyAlignment="1">
      <alignment horizontal="center" vertical="center"/>
    </xf>
    <xf numFmtId="176" fontId="7" fillId="51" borderId="46" xfId="0" applyNumberFormat="1" applyFont="1" applyFill="1" applyBorder="1" applyAlignment="1">
      <alignment horizontal="center" vertical="center" wrapText="1"/>
    </xf>
    <xf numFmtId="176" fontId="7" fillId="51" borderId="56" xfId="0" applyNumberFormat="1" applyFont="1" applyFill="1" applyBorder="1" applyAlignment="1">
      <alignment horizontal="center" vertical="center" wrapText="1"/>
    </xf>
    <xf numFmtId="176" fontId="7" fillId="51" borderId="15" xfId="0" applyNumberFormat="1" applyFont="1" applyFill="1" applyBorder="1" applyAlignment="1">
      <alignment horizontal="center" vertical="center"/>
    </xf>
    <xf numFmtId="176" fontId="7" fillId="2" borderId="57" xfId="0" applyNumberFormat="1" applyFont="1" applyFill="1" applyBorder="1" applyAlignment="1">
      <alignment horizontal="center" vertical="center"/>
    </xf>
    <xf numFmtId="176" fontId="7" fillId="2" borderId="59" xfId="0" applyNumberFormat="1" applyFont="1" applyFill="1" applyBorder="1" applyAlignment="1">
      <alignment horizontal="center" vertical="center"/>
    </xf>
  </cellXfs>
  <cellStyles count="341">
    <cellStyle name="20% - 강조색1 2" xfId="3" xr:uid="{00000000-0005-0000-0000-000000000000}"/>
    <cellStyle name="20% - 강조색1 2 2" xfId="147" xr:uid="{00000000-0005-0000-0000-000001000000}"/>
    <cellStyle name="20% - 강조색1 3" xfId="60" xr:uid="{00000000-0005-0000-0000-000002000000}"/>
    <cellStyle name="20% - 강조색1 4" xfId="61" xr:uid="{00000000-0005-0000-0000-000003000000}"/>
    <cellStyle name="20% - 강조색2 2" xfId="4" xr:uid="{00000000-0005-0000-0000-000004000000}"/>
    <cellStyle name="20% - 강조색2 2 2" xfId="148" xr:uid="{00000000-0005-0000-0000-000005000000}"/>
    <cellStyle name="20% - 강조색2 3" xfId="62" xr:uid="{00000000-0005-0000-0000-000006000000}"/>
    <cellStyle name="20% - 강조색2 4" xfId="63" xr:uid="{00000000-0005-0000-0000-000007000000}"/>
    <cellStyle name="20% - 강조색3 2" xfId="5" xr:uid="{00000000-0005-0000-0000-000008000000}"/>
    <cellStyle name="20% - 강조색3 2 2" xfId="149" xr:uid="{00000000-0005-0000-0000-000009000000}"/>
    <cellStyle name="20% - 강조색3 3" xfId="64" xr:uid="{00000000-0005-0000-0000-00000A000000}"/>
    <cellStyle name="20% - 강조색3 4" xfId="65" xr:uid="{00000000-0005-0000-0000-00000B000000}"/>
    <cellStyle name="20% - 강조색4 2" xfId="6" xr:uid="{00000000-0005-0000-0000-00000C000000}"/>
    <cellStyle name="20% - 강조색4 2 2" xfId="150" xr:uid="{00000000-0005-0000-0000-00000D000000}"/>
    <cellStyle name="20% - 강조색4 3" xfId="66" xr:uid="{00000000-0005-0000-0000-00000E000000}"/>
    <cellStyle name="20% - 강조색4 4" xfId="67" xr:uid="{00000000-0005-0000-0000-00000F000000}"/>
    <cellStyle name="20% - 강조색5 2" xfId="7" xr:uid="{00000000-0005-0000-0000-000010000000}"/>
    <cellStyle name="20% - 강조색5 2 2" xfId="151" xr:uid="{00000000-0005-0000-0000-000011000000}"/>
    <cellStyle name="20% - 강조색5 3" xfId="68" xr:uid="{00000000-0005-0000-0000-000012000000}"/>
    <cellStyle name="20% - 강조색5 4" xfId="69" xr:uid="{00000000-0005-0000-0000-000013000000}"/>
    <cellStyle name="20% - 강조색6 2" xfId="8" xr:uid="{00000000-0005-0000-0000-000014000000}"/>
    <cellStyle name="20% - 강조색6 2 2" xfId="152" xr:uid="{00000000-0005-0000-0000-000015000000}"/>
    <cellStyle name="20% - 강조색6 3" xfId="70" xr:uid="{00000000-0005-0000-0000-000016000000}"/>
    <cellStyle name="20% - 강조색6 4" xfId="71" xr:uid="{00000000-0005-0000-0000-000017000000}"/>
    <cellStyle name="40% - 강조색1 2" xfId="9" xr:uid="{00000000-0005-0000-0000-000018000000}"/>
    <cellStyle name="40% - 강조색1 2 2" xfId="153" xr:uid="{00000000-0005-0000-0000-000019000000}"/>
    <cellStyle name="40% - 강조색1 3" xfId="72" xr:uid="{00000000-0005-0000-0000-00001A000000}"/>
    <cellStyle name="40% - 강조색1 4" xfId="73" xr:uid="{00000000-0005-0000-0000-00001B000000}"/>
    <cellStyle name="40% - 강조색2 2" xfId="10" xr:uid="{00000000-0005-0000-0000-00001C000000}"/>
    <cellStyle name="40% - 강조색2 2 2" xfId="154" xr:uid="{00000000-0005-0000-0000-00001D000000}"/>
    <cellStyle name="40% - 강조색2 3" xfId="74" xr:uid="{00000000-0005-0000-0000-00001E000000}"/>
    <cellStyle name="40% - 강조색2 4" xfId="75" xr:uid="{00000000-0005-0000-0000-00001F000000}"/>
    <cellStyle name="40% - 강조색3 2" xfId="11" xr:uid="{00000000-0005-0000-0000-000020000000}"/>
    <cellStyle name="40% - 강조색3 2 2" xfId="155" xr:uid="{00000000-0005-0000-0000-000021000000}"/>
    <cellStyle name="40% - 강조색3 3" xfId="76" xr:uid="{00000000-0005-0000-0000-000022000000}"/>
    <cellStyle name="40% - 강조색3 4" xfId="77" xr:uid="{00000000-0005-0000-0000-000023000000}"/>
    <cellStyle name="40% - 강조색4 2" xfId="12" xr:uid="{00000000-0005-0000-0000-000024000000}"/>
    <cellStyle name="40% - 강조색4 2 2" xfId="156" xr:uid="{00000000-0005-0000-0000-000025000000}"/>
    <cellStyle name="40% - 강조색4 3" xfId="78" xr:uid="{00000000-0005-0000-0000-000026000000}"/>
    <cellStyle name="40% - 강조색4 4" xfId="79" xr:uid="{00000000-0005-0000-0000-000027000000}"/>
    <cellStyle name="40% - 강조색5 2" xfId="13" xr:uid="{00000000-0005-0000-0000-000028000000}"/>
    <cellStyle name="40% - 강조색5 2 2" xfId="157" xr:uid="{00000000-0005-0000-0000-000029000000}"/>
    <cellStyle name="40% - 강조색5 3" xfId="80" xr:uid="{00000000-0005-0000-0000-00002A000000}"/>
    <cellStyle name="40% - 강조색5 4" xfId="81" xr:uid="{00000000-0005-0000-0000-00002B000000}"/>
    <cellStyle name="40% - 강조색6 2" xfId="14" xr:uid="{00000000-0005-0000-0000-00002C000000}"/>
    <cellStyle name="40% - 강조색6 2 2" xfId="158" xr:uid="{00000000-0005-0000-0000-00002D000000}"/>
    <cellStyle name="40% - 강조색6 3" xfId="82" xr:uid="{00000000-0005-0000-0000-00002E000000}"/>
    <cellStyle name="40% - 강조색6 4" xfId="83" xr:uid="{00000000-0005-0000-0000-00002F000000}"/>
    <cellStyle name="60% - 강조색1 2" xfId="15" xr:uid="{00000000-0005-0000-0000-000030000000}"/>
    <cellStyle name="60% - 강조색1 2 2" xfId="159" xr:uid="{00000000-0005-0000-0000-000031000000}"/>
    <cellStyle name="60% - 강조색1 3" xfId="84" xr:uid="{00000000-0005-0000-0000-000032000000}"/>
    <cellStyle name="60% - 강조색1 4" xfId="85" xr:uid="{00000000-0005-0000-0000-000033000000}"/>
    <cellStyle name="60% - 강조색2 2" xfId="16" xr:uid="{00000000-0005-0000-0000-000034000000}"/>
    <cellStyle name="60% - 강조색2 2 2" xfId="160" xr:uid="{00000000-0005-0000-0000-000035000000}"/>
    <cellStyle name="60% - 강조색2 3" xfId="86" xr:uid="{00000000-0005-0000-0000-000036000000}"/>
    <cellStyle name="60% - 강조색2 4" xfId="87" xr:uid="{00000000-0005-0000-0000-000037000000}"/>
    <cellStyle name="60% - 강조색3 2" xfId="17" xr:uid="{00000000-0005-0000-0000-000038000000}"/>
    <cellStyle name="60% - 강조색3 2 2" xfId="161" xr:uid="{00000000-0005-0000-0000-000039000000}"/>
    <cellStyle name="60% - 강조색3 3" xfId="88" xr:uid="{00000000-0005-0000-0000-00003A000000}"/>
    <cellStyle name="60% - 강조색3 4" xfId="89" xr:uid="{00000000-0005-0000-0000-00003B000000}"/>
    <cellStyle name="60% - 강조색4 2" xfId="18" xr:uid="{00000000-0005-0000-0000-00003C000000}"/>
    <cellStyle name="60% - 강조색4 2 2" xfId="162" xr:uid="{00000000-0005-0000-0000-00003D000000}"/>
    <cellStyle name="60% - 강조색4 3" xfId="90" xr:uid="{00000000-0005-0000-0000-00003E000000}"/>
    <cellStyle name="60% - 강조색4 4" xfId="91" xr:uid="{00000000-0005-0000-0000-00003F000000}"/>
    <cellStyle name="60% - 강조색5 2" xfId="19" xr:uid="{00000000-0005-0000-0000-000040000000}"/>
    <cellStyle name="60% - 강조색5 2 2" xfId="163" xr:uid="{00000000-0005-0000-0000-000041000000}"/>
    <cellStyle name="60% - 강조색5 3" xfId="92" xr:uid="{00000000-0005-0000-0000-000042000000}"/>
    <cellStyle name="60% - 강조색5 4" xfId="93" xr:uid="{00000000-0005-0000-0000-000043000000}"/>
    <cellStyle name="60% - 강조색6 2" xfId="20" xr:uid="{00000000-0005-0000-0000-000044000000}"/>
    <cellStyle name="60% - 강조색6 2 2" xfId="164" xr:uid="{00000000-0005-0000-0000-000045000000}"/>
    <cellStyle name="60% - 강조색6 3" xfId="94" xr:uid="{00000000-0005-0000-0000-000046000000}"/>
    <cellStyle name="60% - 강조색6 4" xfId="95" xr:uid="{00000000-0005-0000-0000-000047000000}"/>
    <cellStyle name="AeE­ [0]_INQUIRY ¿μ¾÷AßAø " xfId="141" xr:uid="{00000000-0005-0000-0000-000048000000}"/>
    <cellStyle name="AeE­_INQUIRY ¿μ¾÷AßAø " xfId="142" xr:uid="{00000000-0005-0000-0000-000049000000}"/>
    <cellStyle name="AÞ¸¶ [0]_INQUIRY ¿μ¾÷AßAø " xfId="143" xr:uid="{00000000-0005-0000-0000-00004A000000}"/>
    <cellStyle name="AÞ¸¶_INQUIRY ¿μ¾÷AßAø " xfId="144" xr:uid="{00000000-0005-0000-0000-00004B000000}"/>
    <cellStyle name="C￥AØ_¿μ¾÷CoE² " xfId="145" xr:uid="{00000000-0005-0000-0000-00004C000000}"/>
    <cellStyle name="Comma [0]_ SG&amp;A Bridge " xfId="49" xr:uid="{00000000-0005-0000-0000-00004D000000}"/>
    <cellStyle name="Comma_ SG&amp;A Bridge " xfId="50" xr:uid="{00000000-0005-0000-0000-00004E000000}"/>
    <cellStyle name="Currency [0]_ SG&amp;A Bridge " xfId="51" xr:uid="{00000000-0005-0000-0000-00004F000000}"/>
    <cellStyle name="Currency_ SG&amp;A Bridge " xfId="52" xr:uid="{00000000-0005-0000-0000-000050000000}"/>
    <cellStyle name="Grey" xfId="53" xr:uid="{00000000-0005-0000-0000-000051000000}"/>
    <cellStyle name="Header1" xfId="54" xr:uid="{00000000-0005-0000-0000-000052000000}"/>
    <cellStyle name="Header2" xfId="55" xr:uid="{00000000-0005-0000-0000-000053000000}"/>
    <cellStyle name="Input [yellow]" xfId="56" xr:uid="{00000000-0005-0000-0000-000054000000}"/>
    <cellStyle name="Normal - Style1" xfId="57" xr:uid="{00000000-0005-0000-0000-000055000000}"/>
    <cellStyle name="Normal - Style1 2" xfId="146" xr:uid="{00000000-0005-0000-0000-000056000000}"/>
    <cellStyle name="Normal_ SG&amp;A Bridge " xfId="58" xr:uid="{00000000-0005-0000-0000-000057000000}"/>
    <cellStyle name="Percent [2]" xfId="59" xr:uid="{00000000-0005-0000-0000-000058000000}"/>
    <cellStyle name="강조색1 2" xfId="21" xr:uid="{00000000-0005-0000-0000-000059000000}"/>
    <cellStyle name="강조색1 2 2" xfId="165" xr:uid="{00000000-0005-0000-0000-00005A000000}"/>
    <cellStyle name="강조색1 3" xfId="96" xr:uid="{00000000-0005-0000-0000-00005B000000}"/>
    <cellStyle name="강조색1 4" xfId="97" xr:uid="{00000000-0005-0000-0000-00005C000000}"/>
    <cellStyle name="강조색2 2" xfId="22" xr:uid="{00000000-0005-0000-0000-00005D000000}"/>
    <cellStyle name="강조색2 2 2" xfId="166" xr:uid="{00000000-0005-0000-0000-00005E000000}"/>
    <cellStyle name="강조색2 3" xfId="98" xr:uid="{00000000-0005-0000-0000-00005F000000}"/>
    <cellStyle name="강조색2 4" xfId="99" xr:uid="{00000000-0005-0000-0000-000060000000}"/>
    <cellStyle name="강조색3 2" xfId="23" xr:uid="{00000000-0005-0000-0000-000061000000}"/>
    <cellStyle name="강조색3 2 2" xfId="167" xr:uid="{00000000-0005-0000-0000-000062000000}"/>
    <cellStyle name="강조색3 3" xfId="100" xr:uid="{00000000-0005-0000-0000-000063000000}"/>
    <cellStyle name="강조색3 4" xfId="101" xr:uid="{00000000-0005-0000-0000-000064000000}"/>
    <cellStyle name="강조색4 2" xfId="24" xr:uid="{00000000-0005-0000-0000-000065000000}"/>
    <cellStyle name="강조색4 2 2" xfId="168" xr:uid="{00000000-0005-0000-0000-000066000000}"/>
    <cellStyle name="강조색4 3" xfId="102" xr:uid="{00000000-0005-0000-0000-000067000000}"/>
    <cellStyle name="강조색4 4" xfId="103" xr:uid="{00000000-0005-0000-0000-000068000000}"/>
    <cellStyle name="강조색5 2" xfId="25" xr:uid="{00000000-0005-0000-0000-000069000000}"/>
    <cellStyle name="강조색5 2 2" xfId="169" xr:uid="{00000000-0005-0000-0000-00006A000000}"/>
    <cellStyle name="강조색5 3" xfId="104" xr:uid="{00000000-0005-0000-0000-00006B000000}"/>
    <cellStyle name="강조색5 4" xfId="105" xr:uid="{00000000-0005-0000-0000-00006C000000}"/>
    <cellStyle name="강조색6" xfId="340" builtinId="49" hidden="1"/>
    <cellStyle name="강조색6 2" xfId="26" xr:uid="{00000000-0005-0000-0000-00006E000000}"/>
    <cellStyle name="강조색6 2 2" xfId="170" xr:uid="{00000000-0005-0000-0000-00006F000000}"/>
    <cellStyle name="강조색6 3" xfId="106" xr:uid="{00000000-0005-0000-0000-000070000000}"/>
    <cellStyle name="강조색6 4" xfId="107" xr:uid="{00000000-0005-0000-0000-000071000000}"/>
    <cellStyle name="경고문 2" xfId="27" xr:uid="{00000000-0005-0000-0000-000072000000}"/>
    <cellStyle name="경고문 3" xfId="108" xr:uid="{00000000-0005-0000-0000-000073000000}"/>
    <cellStyle name="계산 2" xfId="28" xr:uid="{00000000-0005-0000-0000-000074000000}"/>
    <cellStyle name="계산 2 2" xfId="171" xr:uid="{00000000-0005-0000-0000-000075000000}"/>
    <cellStyle name="계산 3" xfId="109" xr:uid="{00000000-0005-0000-0000-000076000000}"/>
    <cellStyle name="계산 4" xfId="110" xr:uid="{00000000-0005-0000-0000-000077000000}"/>
    <cellStyle name="나쁨 2" xfId="29" xr:uid="{00000000-0005-0000-0000-000078000000}"/>
    <cellStyle name="나쁨 2 2" xfId="172" xr:uid="{00000000-0005-0000-0000-000079000000}"/>
    <cellStyle name="나쁨 3" xfId="111" xr:uid="{00000000-0005-0000-0000-00007A000000}"/>
    <cellStyle name="나쁨 4" xfId="112" xr:uid="{00000000-0005-0000-0000-00007B000000}"/>
    <cellStyle name="메모 2" xfId="30" xr:uid="{00000000-0005-0000-0000-00007C000000}"/>
    <cellStyle name="메모 2 2" xfId="173" xr:uid="{00000000-0005-0000-0000-00007D000000}"/>
    <cellStyle name="메모 3" xfId="113" xr:uid="{00000000-0005-0000-0000-00007E000000}"/>
    <cellStyle name="메모 4" xfId="114" xr:uid="{00000000-0005-0000-0000-00007F000000}"/>
    <cellStyle name="백분율 2" xfId="115" xr:uid="{00000000-0005-0000-0000-000080000000}"/>
    <cellStyle name="보통 2" xfId="31" xr:uid="{00000000-0005-0000-0000-000081000000}"/>
    <cellStyle name="보통 2 2" xfId="174" xr:uid="{00000000-0005-0000-0000-000082000000}"/>
    <cellStyle name="보통 3" xfId="116" xr:uid="{00000000-0005-0000-0000-000083000000}"/>
    <cellStyle name="보통 4" xfId="117" xr:uid="{00000000-0005-0000-0000-000084000000}"/>
    <cellStyle name="뷭?_BOOKSHIP" xfId="44" xr:uid="{00000000-0005-0000-0000-000085000000}"/>
    <cellStyle name="설명 텍스트 2" xfId="32" xr:uid="{00000000-0005-0000-0000-000086000000}"/>
    <cellStyle name="설명 텍스트 3" xfId="118" xr:uid="{00000000-0005-0000-0000-000087000000}"/>
    <cellStyle name="셀 확인 2" xfId="33" xr:uid="{00000000-0005-0000-0000-000088000000}"/>
    <cellStyle name="셀 확인 2 2" xfId="175" xr:uid="{00000000-0005-0000-0000-000089000000}"/>
    <cellStyle name="셀 확인 3" xfId="119" xr:uid="{00000000-0005-0000-0000-00008A000000}"/>
    <cellStyle name="셀 확인 4" xfId="120" xr:uid="{00000000-0005-0000-0000-00008B000000}"/>
    <cellStyle name="쉼표 [0]" xfId="1" builtinId="6"/>
    <cellStyle name="쉼표 [0] 10" xfId="280" xr:uid="{00000000-0005-0000-0000-00008D000000}"/>
    <cellStyle name="쉼표 [0] 11" xfId="300" xr:uid="{00000000-0005-0000-0000-00008E000000}"/>
    <cellStyle name="쉼표 [0] 2" xfId="45" xr:uid="{00000000-0005-0000-0000-00008F000000}"/>
    <cellStyle name="쉼표 [0] 2 10" xfId="261" xr:uid="{00000000-0005-0000-0000-000090000000}"/>
    <cellStyle name="쉼표 [0] 2 11" xfId="281" xr:uid="{00000000-0005-0000-0000-000091000000}"/>
    <cellStyle name="쉼표 [0] 2 12" xfId="301" xr:uid="{00000000-0005-0000-0000-000092000000}"/>
    <cellStyle name="쉼표 [0] 2 2" xfId="46" xr:uid="{00000000-0005-0000-0000-000093000000}"/>
    <cellStyle name="쉼표 [0] 2 3" xfId="121" xr:uid="{00000000-0005-0000-0000-000094000000}"/>
    <cellStyle name="쉼표 [0] 2 4" xfId="122" xr:uid="{00000000-0005-0000-0000-000095000000}"/>
    <cellStyle name="쉼표 [0] 2 4 2" xfId="182" xr:uid="{00000000-0005-0000-0000-000096000000}"/>
    <cellStyle name="쉼표 [0] 2 4 2 2" xfId="192" xr:uid="{00000000-0005-0000-0000-000097000000}"/>
    <cellStyle name="쉼표 [0] 2 4 2 2 2" xfId="215" xr:uid="{00000000-0005-0000-0000-000098000000}"/>
    <cellStyle name="쉼표 [0] 2 4 2 2 2 2" xfId="257" xr:uid="{00000000-0005-0000-0000-000099000000}"/>
    <cellStyle name="쉼표 [0] 2 4 2 2 2 3" xfId="337" xr:uid="{00000000-0005-0000-0000-00009A000000}"/>
    <cellStyle name="쉼표 [0] 2 4 2 2 3" xfId="237" xr:uid="{00000000-0005-0000-0000-00009B000000}"/>
    <cellStyle name="쉼표 [0] 2 4 2 2 4" xfId="277" xr:uid="{00000000-0005-0000-0000-00009C000000}"/>
    <cellStyle name="쉼표 [0] 2 4 2 2 5" xfId="297" xr:uid="{00000000-0005-0000-0000-00009D000000}"/>
    <cellStyle name="쉼표 [0] 2 4 2 2 6" xfId="317" xr:uid="{00000000-0005-0000-0000-00009E000000}"/>
    <cellStyle name="쉼표 [0] 2 4 2 3" xfId="205" xr:uid="{00000000-0005-0000-0000-00009F000000}"/>
    <cellStyle name="쉼표 [0] 2 4 2 3 2" xfId="247" xr:uid="{00000000-0005-0000-0000-0000A0000000}"/>
    <cellStyle name="쉼표 [0] 2 4 2 3 3" xfId="327" xr:uid="{00000000-0005-0000-0000-0000A1000000}"/>
    <cellStyle name="쉼표 [0] 2 4 2 4" xfId="227" xr:uid="{00000000-0005-0000-0000-0000A2000000}"/>
    <cellStyle name="쉼표 [0] 2 4 2 5" xfId="267" xr:uid="{00000000-0005-0000-0000-0000A3000000}"/>
    <cellStyle name="쉼표 [0] 2 4 2 6" xfId="287" xr:uid="{00000000-0005-0000-0000-0000A4000000}"/>
    <cellStyle name="쉼표 [0] 2 4 2 7" xfId="307" xr:uid="{00000000-0005-0000-0000-0000A5000000}"/>
    <cellStyle name="쉼표 [0] 2 4 3" xfId="187" xr:uid="{00000000-0005-0000-0000-0000A6000000}"/>
    <cellStyle name="쉼표 [0] 2 4 3 2" xfId="210" xr:uid="{00000000-0005-0000-0000-0000A7000000}"/>
    <cellStyle name="쉼표 [0] 2 4 3 2 2" xfId="252" xr:uid="{00000000-0005-0000-0000-0000A8000000}"/>
    <cellStyle name="쉼표 [0] 2 4 3 2 3" xfId="332" xr:uid="{00000000-0005-0000-0000-0000A9000000}"/>
    <cellStyle name="쉼표 [0] 2 4 3 3" xfId="232" xr:uid="{00000000-0005-0000-0000-0000AA000000}"/>
    <cellStyle name="쉼표 [0] 2 4 3 4" xfId="272" xr:uid="{00000000-0005-0000-0000-0000AB000000}"/>
    <cellStyle name="쉼표 [0] 2 4 3 5" xfId="292" xr:uid="{00000000-0005-0000-0000-0000AC000000}"/>
    <cellStyle name="쉼표 [0] 2 4 3 6" xfId="312" xr:uid="{00000000-0005-0000-0000-0000AD000000}"/>
    <cellStyle name="쉼표 [0] 2 4 4" xfId="200" xr:uid="{00000000-0005-0000-0000-0000AE000000}"/>
    <cellStyle name="쉼표 [0] 2 4 4 2" xfId="242" xr:uid="{00000000-0005-0000-0000-0000AF000000}"/>
    <cellStyle name="쉼표 [0] 2 4 4 3" xfId="322" xr:uid="{00000000-0005-0000-0000-0000B0000000}"/>
    <cellStyle name="쉼표 [0] 2 4 5" xfId="222" xr:uid="{00000000-0005-0000-0000-0000B1000000}"/>
    <cellStyle name="쉼표 [0] 2 4 6" xfId="262" xr:uid="{00000000-0005-0000-0000-0000B2000000}"/>
    <cellStyle name="쉼표 [0] 2 4 7" xfId="282" xr:uid="{00000000-0005-0000-0000-0000B3000000}"/>
    <cellStyle name="쉼표 [0] 2 4 8" xfId="302" xr:uid="{00000000-0005-0000-0000-0000B4000000}"/>
    <cellStyle name="쉼표 [0] 2 5" xfId="123" xr:uid="{00000000-0005-0000-0000-0000B5000000}"/>
    <cellStyle name="쉼표 [0] 2 6" xfId="181" xr:uid="{00000000-0005-0000-0000-0000B6000000}"/>
    <cellStyle name="쉼표 [0] 2 6 2" xfId="191" xr:uid="{00000000-0005-0000-0000-0000B7000000}"/>
    <cellStyle name="쉼표 [0] 2 6 2 2" xfId="214" xr:uid="{00000000-0005-0000-0000-0000B8000000}"/>
    <cellStyle name="쉼표 [0] 2 6 2 2 2" xfId="256" xr:uid="{00000000-0005-0000-0000-0000B9000000}"/>
    <cellStyle name="쉼표 [0] 2 6 2 2 3" xfId="336" xr:uid="{00000000-0005-0000-0000-0000BA000000}"/>
    <cellStyle name="쉼표 [0] 2 6 2 3" xfId="236" xr:uid="{00000000-0005-0000-0000-0000BB000000}"/>
    <cellStyle name="쉼표 [0] 2 6 2 4" xfId="276" xr:uid="{00000000-0005-0000-0000-0000BC000000}"/>
    <cellStyle name="쉼표 [0] 2 6 2 5" xfId="296" xr:uid="{00000000-0005-0000-0000-0000BD000000}"/>
    <cellStyle name="쉼표 [0] 2 6 2 6" xfId="316" xr:uid="{00000000-0005-0000-0000-0000BE000000}"/>
    <cellStyle name="쉼표 [0] 2 6 3" xfId="204" xr:uid="{00000000-0005-0000-0000-0000BF000000}"/>
    <cellStyle name="쉼표 [0] 2 6 3 2" xfId="246" xr:uid="{00000000-0005-0000-0000-0000C0000000}"/>
    <cellStyle name="쉼표 [0] 2 6 3 3" xfId="326" xr:uid="{00000000-0005-0000-0000-0000C1000000}"/>
    <cellStyle name="쉼표 [0] 2 6 4" xfId="226" xr:uid="{00000000-0005-0000-0000-0000C2000000}"/>
    <cellStyle name="쉼표 [0] 2 6 5" xfId="266" xr:uid="{00000000-0005-0000-0000-0000C3000000}"/>
    <cellStyle name="쉼표 [0] 2 6 6" xfId="286" xr:uid="{00000000-0005-0000-0000-0000C4000000}"/>
    <cellStyle name="쉼표 [0] 2 6 7" xfId="306" xr:uid="{00000000-0005-0000-0000-0000C5000000}"/>
    <cellStyle name="쉼표 [0] 2 7" xfId="186" xr:uid="{00000000-0005-0000-0000-0000C6000000}"/>
    <cellStyle name="쉼표 [0] 2 7 2" xfId="209" xr:uid="{00000000-0005-0000-0000-0000C7000000}"/>
    <cellStyle name="쉼표 [0] 2 7 2 2" xfId="251" xr:uid="{00000000-0005-0000-0000-0000C8000000}"/>
    <cellStyle name="쉼표 [0] 2 7 2 3" xfId="331" xr:uid="{00000000-0005-0000-0000-0000C9000000}"/>
    <cellStyle name="쉼표 [0] 2 7 3" xfId="231" xr:uid="{00000000-0005-0000-0000-0000CA000000}"/>
    <cellStyle name="쉼표 [0] 2 7 4" xfId="271" xr:uid="{00000000-0005-0000-0000-0000CB000000}"/>
    <cellStyle name="쉼표 [0] 2 7 5" xfId="291" xr:uid="{00000000-0005-0000-0000-0000CC000000}"/>
    <cellStyle name="쉼표 [0] 2 7 6" xfId="311" xr:uid="{00000000-0005-0000-0000-0000CD000000}"/>
    <cellStyle name="쉼표 [0] 2 8" xfId="199" xr:uid="{00000000-0005-0000-0000-0000CE000000}"/>
    <cellStyle name="쉼표 [0] 2 8 2" xfId="241" xr:uid="{00000000-0005-0000-0000-0000CF000000}"/>
    <cellStyle name="쉼표 [0] 2 8 3" xfId="321" xr:uid="{00000000-0005-0000-0000-0000D0000000}"/>
    <cellStyle name="쉼표 [0] 2 9" xfId="221" xr:uid="{00000000-0005-0000-0000-0000D1000000}"/>
    <cellStyle name="쉼표 [0] 3" xfId="124" xr:uid="{00000000-0005-0000-0000-0000D2000000}"/>
    <cellStyle name="쉼표 [0] 3 2" xfId="183" xr:uid="{00000000-0005-0000-0000-0000D3000000}"/>
    <cellStyle name="쉼표 [0] 3 2 2" xfId="193" xr:uid="{00000000-0005-0000-0000-0000D4000000}"/>
    <cellStyle name="쉼표 [0] 3 2 2 2" xfId="216" xr:uid="{00000000-0005-0000-0000-0000D5000000}"/>
    <cellStyle name="쉼표 [0] 3 2 2 2 2" xfId="258" xr:uid="{00000000-0005-0000-0000-0000D6000000}"/>
    <cellStyle name="쉼표 [0] 3 2 2 2 3" xfId="338" xr:uid="{00000000-0005-0000-0000-0000D7000000}"/>
    <cellStyle name="쉼표 [0] 3 2 2 3" xfId="238" xr:uid="{00000000-0005-0000-0000-0000D8000000}"/>
    <cellStyle name="쉼표 [0] 3 2 2 4" xfId="278" xr:uid="{00000000-0005-0000-0000-0000D9000000}"/>
    <cellStyle name="쉼표 [0] 3 2 2 5" xfId="298" xr:uid="{00000000-0005-0000-0000-0000DA000000}"/>
    <cellStyle name="쉼표 [0] 3 2 2 6" xfId="318" xr:uid="{00000000-0005-0000-0000-0000DB000000}"/>
    <cellStyle name="쉼표 [0] 3 2 3" xfId="206" xr:uid="{00000000-0005-0000-0000-0000DC000000}"/>
    <cellStyle name="쉼표 [0] 3 2 3 2" xfId="248" xr:uid="{00000000-0005-0000-0000-0000DD000000}"/>
    <cellStyle name="쉼표 [0] 3 2 3 3" xfId="328" xr:uid="{00000000-0005-0000-0000-0000DE000000}"/>
    <cellStyle name="쉼표 [0] 3 2 4" xfId="228" xr:uid="{00000000-0005-0000-0000-0000DF000000}"/>
    <cellStyle name="쉼표 [0] 3 2 5" xfId="268" xr:uid="{00000000-0005-0000-0000-0000E0000000}"/>
    <cellStyle name="쉼표 [0] 3 2 6" xfId="288" xr:uid="{00000000-0005-0000-0000-0000E1000000}"/>
    <cellStyle name="쉼표 [0] 3 2 7" xfId="308" xr:uid="{00000000-0005-0000-0000-0000E2000000}"/>
    <cellStyle name="쉼표 [0] 3 3" xfId="188" xr:uid="{00000000-0005-0000-0000-0000E3000000}"/>
    <cellStyle name="쉼표 [0] 3 3 2" xfId="211" xr:uid="{00000000-0005-0000-0000-0000E4000000}"/>
    <cellStyle name="쉼표 [0] 3 3 2 2" xfId="253" xr:uid="{00000000-0005-0000-0000-0000E5000000}"/>
    <cellStyle name="쉼표 [0] 3 3 2 3" xfId="333" xr:uid="{00000000-0005-0000-0000-0000E6000000}"/>
    <cellStyle name="쉼표 [0] 3 3 3" xfId="233" xr:uid="{00000000-0005-0000-0000-0000E7000000}"/>
    <cellStyle name="쉼표 [0] 3 3 4" xfId="273" xr:uid="{00000000-0005-0000-0000-0000E8000000}"/>
    <cellStyle name="쉼표 [0] 3 3 5" xfId="293" xr:uid="{00000000-0005-0000-0000-0000E9000000}"/>
    <cellStyle name="쉼표 [0] 3 3 6" xfId="313" xr:uid="{00000000-0005-0000-0000-0000EA000000}"/>
    <cellStyle name="쉼표 [0] 3 4" xfId="201" xr:uid="{00000000-0005-0000-0000-0000EB000000}"/>
    <cellStyle name="쉼표 [0] 3 4 2" xfId="243" xr:uid="{00000000-0005-0000-0000-0000EC000000}"/>
    <cellStyle name="쉼표 [0] 3 4 3" xfId="323" xr:uid="{00000000-0005-0000-0000-0000ED000000}"/>
    <cellStyle name="쉼표 [0] 3 5" xfId="219" xr:uid="{00000000-0005-0000-0000-0000EE000000}"/>
    <cellStyle name="쉼표 [0] 3 6" xfId="223" xr:uid="{00000000-0005-0000-0000-0000EF000000}"/>
    <cellStyle name="쉼표 [0] 3 7" xfId="263" xr:uid="{00000000-0005-0000-0000-0000F0000000}"/>
    <cellStyle name="쉼표 [0] 3 8" xfId="283" xr:uid="{00000000-0005-0000-0000-0000F1000000}"/>
    <cellStyle name="쉼표 [0] 3 9" xfId="303" xr:uid="{00000000-0005-0000-0000-0000F2000000}"/>
    <cellStyle name="쉼표 [0] 4" xfId="179" xr:uid="{00000000-0005-0000-0000-0000F3000000}"/>
    <cellStyle name="쉼표 [0] 4 2" xfId="184" xr:uid="{00000000-0005-0000-0000-0000F4000000}"/>
    <cellStyle name="쉼표 [0] 4 2 2" xfId="194" xr:uid="{00000000-0005-0000-0000-0000F5000000}"/>
    <cellStyle name="쉼표 [0] 4 2 2 2" xfId="217" xr:uid="{00000000-0005-0000-0000-0000F6000000}"/>
    <cellStyle name="쉼표 [0] 4 2 2 2 2" xfId="259" xr:uid="{00000000-0005-0000-0000-0000F7000000}"/>
    <cellStyle name="쉼표 [0] 4 2 2 2 3" xfId="339" xr:uid="{00000000-0005-0000-0000-0000F8000000}"/>
    <cellStyle name="쉼표 [0] 4 2 2 3" xfId="239" xr:uid="{00000000-0005-0000-0000-0000F9000000}"/>
    <cellStyle name="쉼표 [0] 4 2 2 4" xfId="279" xr:uid="{00000000-0005-0000-0000-0000FA000000}"/>
    <cellStyle name="쉼표 [0] 4 2 2 5" xfId="299" xr:uid="{00000000-0005-0000-0000-0000FB000000}"/>
    <cellStyle name="쉼표 [0] 4 2 2 6" xfId="319" xr:uid="{00000000-0005-0000-0000-0000FC000000}"/>
    <cellStyle name="쉼표 [0] 4 2 3" xfId="207" xr:uid="{00000000-0005-0000-0000-0000FD000000}"/>
    <cellStyle name="쉼표 [0] 4 2 3 2" xfId="249" xr:uid="{00000000-0005-0000-0000-0000FE000000}"/>
    <cellStyle name="쉼표 [0] 4 2 3 3" xfId="329" xr:uid="{00000000-0005-0000-0000-0000FF000000}"/>
    <cellStyle name="쉼표 [0] 4 2 4" xfId="229" xr:uid="{00000000-0005-0000-0000-000000010000}"/>
    <cellStyle name="쉼표 [0] 4 2 5" xfId="269" xr:uid="{00000000-0005-0000-0000-000001010000}"/>
    <cellStyle name="쉼표 [0] 4 2 6" xfId="289" xr:uid="{00000000-0005-0000-0000-000002010000}"/>
    <cellStyle name="쉼표 [0] 4 2 7" xfId="309" xr:uid="{00000000-0005-0000-0000-000003010000}"/>
    <cellStyle name="쉼표 [0] 4 3" xfId="189" xr:uid="{00000000-0005-0000-0000-000004010000}"/>
    <cellStyle name="쉼표 [0] 4 3 2" xfId="212" xr:uid="{00000000-0005-0000-0000-000005010000}"/>
    <cellStyle name="쉼표 [0] 4 3 2 2" xfId="254" xr:uid="{00000000-0005-0000-0000-000006010000}"/>
    <cellStyle name="쉼표 [0] 4 3 2 3" xfId="334" xr:uid="{00000000-0005-0000-0000-000007010000}"/>
    <cellStyle name="쉼표 [0] 4 3 3" xfId="234" xr:uid="{00000000-0005-0000-0000-000008010000}"/>
    <cellStyle name="쉼표 [0] 4 3 4" xfId="274" xr:uid="{00000000-0005-0000-0000-000009010000}"/>
    <cellStyle name="쉼표 [0] 4 3 5" xfId="294" xr:uid="{00000000-0005-0000-0000-00000A010000}"/>
    <cellStyle name="쉼표 [0] 4 3 6" xfId="314" xr:uid="{00000000-0005-0000-0000-00000B010000}"/>
    <cellStyle name="쉼표 [0] 4 4" xfId="202" xr:uid="{00000000-0005-0000-0000-00000C010000}"/>
    <cellStyle name="쉼표 [0] 4 4 2" xfId="244" xr:uid="{00000000-0005-0000-0000-00000D010000}"/>
    <cellStyle name="쉼표 [0] 4 4 3" xfId="324" xr:uid="{00000000-0005-0000-0000-00000E010000}"/>
    <cellStyle name="쉼표 [0] 4 5" xfId="224" xr:uid="{00000000-0005-0000-0000-00000F010000}"/>
    <cellStyle name="쉼표 [0] 4 6" xfId="264" xr:uid="{00000000-0005-0000-0000-000010010000}"/>
    <cellStyle name="쉼표 [0] 4 7" xfId="284" xr:uid="{00000000-0005-0000-0000-000011010000}"/>
    <cellStyle name="쉼표 [0] 4 8" xfId="304" xr:uid="{00000000-0005-0000-0000-000012010000}"/>
    <cellStyle name="쉼표 [0] 5" xfId="180" xr:uid="{00000000-0005-0000-0000-000013010000}"/>
    <cellStyle name="쉼표 [0] 5 2" xfId="190" xr:uid="{00000000-0005-0000-0000-000014010000}"/>
    <cellStyle name="쉼표 [0] 5 2 2" xfId="213" xr:uid="{00000000-0005-0000-0000-000015010000}"/>
    <cellStyle name="쉼표 [0] 5 2 2 2" xfId="255" xr:uid="{00000000-0005-0000-0000-000016010000}"/>
    <cellStyle name="쉼표 [0] 5 2 2 3" xfId="335" xr:uid="{00000000-0005-0000-0000-000017010000}"/>
    <cellStyle name="쉼표 [0] 5 2 3" xfId="235" xr:uid="{00000000-0005-0000-0000-000018010000}"/>
    <cellStyle name="쉼표 [0] 5 2 4" xfId="275" xr:uid="{00000000-0005-0000-0000-000019010000}"/>
    <cellStyle name="쉼표 [0] 5 2 5" xfId="295" xr:uid="{00000000-0005-0000-0000-00001A010000}"/>
    <cellStyle name="쉼표 [0] 5 2 6" xfId="315" xr:uid="{00000000-0005-0000-0000-00001B010000}"/>
    <cellStyle name="쉼표 [0] 5 3" xfId="203" xr:uid="{00000000-0005-0000-0000-00001C010000}"/>
    <cellStyle name="쉼표 [0] 5 3 2" xfId="245" xr:uid="{00000000-0005-0000-0000-00001D010000}"/>
    <cellStyle name="쉼표 [0] 5 3 3" xfId="325" xr:uid="{00000000-0005-0000-0000-00001E010000}"/>
    <cellStyle name="쉼표 [0] 5 4" xfId="225" xr:uid="{00000000-0005-0000-0000-00001F010000}"/>
    <cellStyle name="쉼표 [0] 5 5" xfId="265" xr:uid="{00000000-0005-0000-0000-000020010000}"/>
    <cellStyle name="쉼표 [0] 5 6" xfId="285" xr:uid="{00000000-0005-0000-0000-000021010000}"/>
    <cellStyle name="쉼표 [0] 5 7" xfId="305" xr:uid="{00000000-0005-0000-0000-000022010000}"/>
    <cellStyle name="쉼표 [0] 6" xfId="185" xr:uid="{00000000-0005-0000-0000-000023010000}"/>
    <cellStyle name="쉼표 [0] 6 2" xfId="208" xr:uid="{00000000-0005-0000-0000-000024010000}"/>
    <cellStyle name="쉼표 [0] 6 2 2" xfId="250" xr:uid="{00000000-0005-0000-0000-000025010000}"/>
    <cellStyle name="쉼표 [0] 6 2 3" xfId="330" xr:uid="{00000000-0005-0000-0000-000026010000}"/>
    <cellStyle name="쉼표 [0] 6 3" xfId="218" xr:uid="{00000000-0005-0000-0000-000027010000}"/>
    <cellStyle name="쉼표 [0] 6 4" xfId="230" xr:uid="{00000000-0005-0000-0000-000028010000}"/>
    <cellStyle name="쉼표 [0] 6 5" xfId="270" xr:uid="{00000000-0005-0000-0000-000029010000}"/>
    <cellStyle name="쉼표 [0] 6 6" xfId="290" xr:uid="{00000000-0005-0000-0000-00002A010000}"/>
    <cellStyle name="쉼표 [0] 6 7" xfId="310" xr:uid="{00000000-0005-0000-0000-00002B010000}"/>
    <cellStyle name="쉼표 [0] 7" xfId="198" xr:uid="{00000000-0005-0000-0000-00002C010000}"/>
    <cellStyle name="쉼표 [0] 7 2" xfId="240" xr:uid="{00000000-0005-0000-0000-00002D010000}"/>
    <cellStyle name="쉼표 [0] 7 3" xfId="320" xr:uid="{00000000-0005-0000-0000-00002E010000}"/>
    <cellStyle name="쉼표 [0] 8" xfId="220" xr:uid="{00000000-0005-0000-0000-00002F010000}"/>
    <cellStyle name="쉼표 [0] 9" xfId="260" xr:uid="{00000000-0005-0000-0000-000030010000}"/>
    <cellStyle name="연결된 셀 2" xfId="34" xr:uid="{00000000-0005-0000-0000-000031010000}"/>
    <cellStyle name="연결된 셀 3" xfId="125" xr:uid="{00000000-0005-0000-0000-000032010000}"/>
    <cellStyle name="요약 2" xfId="35" xr:uid="{00000000-0005-0000-0000-000033010000}"/>
    <cellStyle name="요약 3" xfId="126" xr:uid="{00000000-0005-0000-0000-000034010000}"/>
    <cellStyle name="입력 2" xfId="36" xr:uid="{00000000-0005-0000-0000-000035010000}"/>
    <cellStyle name="입력 2 2" xfId="176" xr:uid="{00000000-0005-0000-0000-000036010000}"/>
    <cellStyle name="입력 3" xfId="127" xr:uid="{00000000-0005-0000-0000-000037010000}"/>
    <cellStyle name="입력 4" xfId="128" xr:uid="{00000000-0005-0000-0000-000038010000}"/>
    <cellStyle name="제목 1 2" xfId="37" xr:uid="{00000000-0005-0000-0000-000039010000}"/>
    <cellStyle name="제목 1 3" xfId="129" xr:uid="{00000000-0005-0000-0000-00003A010000}"/>
    <cellStyle name="제목 2 2" xfId="38" xr:uid="{00000000-0005-0000-0000-00003B010000}"/>
    <cellStyle name="제목 2 3" xfId="130" xr:uid="{00000000-0005-0000-0000-00003C010000}"/>
    <cellStyle name="제목 3 2" xfId="39" xr:uid="{00000000-0005-0000-0000-00003D010000}"/>
    <cellStyle name="제목 3 3" xfId="131" xr:uid="{00000000-0005-0000-0000-00003E010000}"/>
    <cellStyle name="제목 4 2" xfId="40" xr:uid="{00000000-0005-0000-0000-00003F010000}"/>
    <cellStyle name="제목 4 3" xfId="132" xr:uid="{00000000-0005-0000-0000-000040010000}"/>
    <cellStyle name="제목 5" xfId="41" xr:uid="{00000000-0005-0000-0000-000041010000}"/>
    <cellStyle name="제목 6" xfId="133" xr:uid="{00000000-0005-0000-0000-000042010000}"/>
    <cellStyle name="좋음 2" xfId="42" xr:uid="{00000000-0005-0000-0000-000043010000}"/>
    <cellStyle name="좋음 2 2" xfId="177" xr:uid="{00000000-0005-0000-0000-000044010000}"/>
    <cellStyle name="좋음 3" xfId="134" xr:uid="{00000000-0005-0000-0000-000045010000}"/>
    <cellStyle name="좋음 4" xfId="135" xr:uid="{00000000-0005-0000-0000-000046010000}"/>
    <cellStyle name="출력 2" xfId="43" xr:uid="{00000000-0005-0000-0000-000047010000}"/>
    <cellStyle name="출력 2 2" xfId="178" xr:uid="{00000000-0005-0000-0000-000048010000}"/>
    <cellStyle name="출력 3" xfId="136" xr:uid="{00000000-0005-0000-0000-000049010000}"/>
    <cellStyle name="출력 4" xfId="137" xr:uid="{00000000-0005-0000-0000-00004A010000}"/>
    <cellStyle name="콤마 [0]_1202" xfId="47" xr:uid="{00000000-0005-0000-0000-00004B010000}"/>
    <cellStyle name="콤마_1202" xfId="48" xr:uid="{00000000-0005-0000-0000-00004C010000}"/>
    <cellStyle name="표준" xfId="0" builtinId="0"/>
    <cellStyle name="표준 2" xfId="2" xr:uid="{00000000-0005-0000-0000-00004E010000}"/>
    <cellStyle name="표준 3" xfId="138" xr:uid="{00000000-0005-0000-0000-00004F010000}"/>
    <cellStyle name="표준 3 8" xfId="195" xr:uid="{00000000-0005-0000-0000-000050010000}"/>
    <cellStyle name="표준 4 8" xfId="196" xr:uid="{00000000-0005-0000-0000-000051010000}"/>
    <cellStyle name="표준 5" xfId="139" xr:uid="{00000000-0005-0000-0000-000052010000}"/>
    <cellStyle name="표준 5 2 2" xfId="197" xr:uid="{00000000-0005-0000-0000-000053010000}"/>
    <cellStyle name="표준 6" xfId="140" xr:uid="{00000000-0005-0000-0000-000054010000}"/>
  </cellStyles>
  <dxfs count="7"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mruColors>
      <color rgb="FF0000FF"/>
      <color rgb="FF0000CC"/>
      <color rgb="FFFFFFCC"/>
      <color rgb="FF99FF33"/>
      <color rgb="FFCCFFFF"/>
      <color rgb="FFCCECFF"/>
      <color rgb="FFFF66CC"/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266700</xdr:colOff>
      <xdr:row>5</xdr:row>
      <xdr:rowOff>95250</xdr:rowOff>
    </xdr:from>
    <xdr:to>
      <xdr:col>7</xdr:col>
      <xdr:colOff>533400</xdr:colOff>
      <xdr:row>10</xdr:row>
      <xdr:rowOff>85725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71800" y="24288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266700</xdr:colOff>
      <xdr:row>5</xdr:row>
      <xdr:rowOff>95250</xdr:rowOff>
    </xdr:from>
    <xdr:ext cx="942975" cy="1019175"/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81500" y="1143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381000</xdr:colOff>
      <xdr:row>13</xdr:row>
      <xdr:rowOff>123825</xdr:rowOff>
    </xdr:from>
    <xdr:to>
      <xdr:col>5</xdr:col>
      <xdr:colOff>647700</xdr:colOff>
      <xdr:row>19</xdr:row>
      <xdr:rowOff>114300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86100" y="404812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209550</xdr:colOff>
      <xdr:row>8</xdr:row>
      <xdr:rowOff>47625</xdr:rowOff>
    </xdr:from>
    <xdr:to>
      <xdr:col>5</xdr:col>
      <xdr:colOff>476250</xdr:colOff>
      <xdr:row>14</xdr:row>
      <xdr:rowOff>38100</xdr:rowOff>
    </xdr:to>
    <xdr:pic>
      <xdr:nvPicPr>
        <xdr:cNvPr id="2" name="Picture 1" descr="UNI000006743bf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914650" y="2466975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C000"/>
  </sheetPr>
  <dimension ref="A1:S188"/>
  <sheetViews>
    <sheetView topLeftCell="C1" workbookViewId="0">
      <selection activeCell="C1" sqref="C1"/>
    </sheetView>
  </sheetViews>
  <sheetFormatPr defaultColWidth="9" defaultRowHeight="10.5"/>
  <cols>
    <col min="1" max="1" width="29" style="108" bestFit="1" customWidth="1"/>
    <col min="2" max="2" width="20.375" style="108" bestFit="1" customWidth="1"/>
    <col min="3" max="3" width="18.625" style="108" bestFit="1" customWidth="1"/>
    <col min="4" max="4" width="2.375" style="108" customWidth="1"/>
    <col min="5" max="5" width="18.625" style="108" bestFit="1" customWidth="1"/>
    <col min="6" max="6" width="29" style="108" bestFit="1" customWidth="1"/>
    <col min="7" max="7" width="20.375" style="108" bestFit="1" customWidth="1"/>
    <col min="8" max="8" width="8.5" style="117" bestFit="1" customWidth="1"/>
    <col min="9" max="9" width="8.5" style="118" bestFit="1" customWidth="1"/>
    <col min="10" max="16384" width="9" style="108"/>
  </cols>
  <sheetData>
    <row r="1" spans="1:19" ht="35.25" customHeight="1">
      <c r="A1" s="107" t="s">
        <v>494</v>
      </c>
      <c r="B1" s="107" t="s">
        <v>493</v>
      </c>
      <c r="C1" s="107" t="s">
        <v>492</v>
      </c>
      <c r="E1" s="109" t="s">
        <v>381</v>
      </c>
      <c r="F1" s="109" t="s">
        <v>495</v>
      </c>
      <c r="G1" s="109" t="s">
        <v>380</v>
      </c>
      <c r="H1" s="110" t="s">
        <v>114</v>
      </c>
      <c r="I1" s="109" t="s">
        <v>491</v>
      </c>
      <c r="K1" s="108" t="s">
        <v>499</v>
      </c>
      <c r="L1" s="108" t="s">
        <v>500</v>
      </c>
      <c r="N1" s="108" t="s">
        <v>514</v>
      </c>
      <c r="O1" s="108" t="s">
        <v>515</v>
      </c>
      <c r="Q1" s="136" t="s">
        <v>529</v>
      </c>
      <c r="S1" s="108" t="s">
        <v>533</v>
      </c>
    </row>
    <row r="2" spans="1:19">
      <c r="A2" s="111" t="str">
        <f>IF(COUNT(AND(FIND("북부소방재난본부",$E2),FIND("특수대응단",$F2))),"특수대응단(북부)",IF(COUNT(FIND("작물연구과",$F2)),"작물연구과",IF(COUNT(FIND("원예연구과",$F2)),"원예연구과",IF(COUNT(FIND("환경농업연구과",$F2)),"환경농업연구과",IF(COUNT(FIND("지원기획과",$F2)),"지원기획과",IF(COUNT(FIND("기술보급과",$F2)),"기술보급과",IF(COUNT(FIND("농촌자원과",$F2)),"농촌자원과",IF(COUNT(FIND("종자관리소",$F2)),"종자관리소",IF(COUNT(FIND("버섯연구소",$F2)),"버섯연구소",IF(COUNT(FIND("소득자원연구소",$F2)),"소득자원연구소",IF(COUNT(FIND("선인장다육식물연구소",$F2)),"선인장다육식물연구소",IF(COUNT(FIND("보건연구부",$F2)),"보건연구부",IF(COUNT(FIND("대기연구부",$F2)),"대기연구부",IF(COUNT(FIND("수질연구부",$F2)),"수질연구부",IF(COUNT(FIND("북부지원",$F2)),"북부지원",IF(COUNT(FIND("수원농산물검사소",$F2)),"수원농산물검사소",IF(COUNT(FIND("건설본부(관리과)",$F2)),"관리과",IF(COUNT(FIND("도로건설과",$F2)),"도로건설과",IF(COUNT(FIND("북부도로과",$F2)),"북부도로과",IF(COUNT(FIND("건축시설과",$F2)),"건축시설과",IF(COUNT(FIND("신청사건립추진단",$F2)),"신청사건립추진단",$F2)))))))))))))))))))))</f>
        <v>의회사무처</v>
      </c>
      <c r="B2" s="112" t="str">
        <f t="shared" ref="B2:B33" si="0">G2</f>
        <v>의회운영위원회</v>
      </c>
      <c r="C2" s="111" t="str">
        <f>IF(COUNT(FIND("경기도건설본부",$E2)),"건설본부",IF(COUNT(FIND("경기도농업기술원",$E2)),"농업기술원",IF(COUNT(FIND("경기도보건환경연구원",$E2)),"보건환경연구원",IF(COUNT(FIND("소방재난본부",$E2)),"재난안전본부",IF(COUNT(FIND("경기도소방학교",$E2)),"재난안전본부",IF(COUNT(FIND("경기도인재개발원",$E2)),"인재개발원",IF(COUNT(FIND("북부소방재난본부",$E2)),"재난안전본부",IF(COUNT(FIND("소방서",$E2)),"재난안전본부",$E2))))))))</f>
        <v>의회사무처</v>
      </c>
      <c r="E2" s="113" t="s">
        <v>55</v>
      </c>
      <c r="F2" s="114" t="s">
        <v>55</v>
      </c>
      <c r="G2" s="113" t="s">
        <v>12</v>
      </c>
      <c r="H2" s="115">
        <v>1</v>
      </c>
      <c r="I2" s="116" t="s">
        <v>116</v>
      </c>
      <c r="K2" s="108" t="s">
        <v>503</v>
      </c>
      <c r="L2" s="108" t="s">
        <v>503</v>
      </c>
      <c r="N2" s="108" t="s">
        <v>514</v>
      </c>
      <c r="O2" s="108" t="s">
        <v>515</v>
      </c>
      <c r="Q2" s="136" t="s">
        <v>530</v>
      </c>
      <c r="S2" s="108" t="s">
        <v>534</v>
      </c>
    </row>
    <row r="3" spans="1:19">
      <c r="A3" s="111" t="str">
        <f t="shared" ref="A3:A66" si="1">IF(COUNT(AND(FIND("북부소방재난본부",$E3),FIND("특수대응단",$F3))),"특수대응단(북부)",IF(COUNT(FIND("작물연구과",$F3)),"작물연구과",IF(COUNT(FIND("원예연구과",$F3)),"원예연구과",IF(COUNT(FIND("환경농업연구과",$F3)),"환경농업연구과",IF(COUNT(FIND("지원기획과",$F3)),"지원기획과",IF(COUNT(FIND("기술보급과",$F3)),"기술보급과",IF(COUNT(FIND("농촌자원과",$F3)),"농촌자원과",IF(COUNT(FIND("종자관리소",$F3)),"종자관리소",IF(COUNT(FIND("버섯연구소",$F3)),"버섯연구소",IF(COUNT(FIND("소득자원연구소",$F3)),"소득자원연구소",IF(COUNT(FIND("선인장다육식물연구소",$F3)),"선인장다육식물연구소",IF(COUNT(FIND("보건연구부",$F3)),"보건연구부",IF(COUNT(FIND("대기연구부",$F3)),"대기연구부",IF(COUNT(FIND("수질연구부",$F3)),"수질연구부",IF(COUNT(FIND("북부지원",$F3)),"북부지원",IF(COUNT(FIND("수원농산물검사소",$F3)),"수원농산물검사소",IF(COUNT(FIND("건설본부(관리과)",$F3)),"관리과",IF(COUNT(FIND("도로건설과",$F3)),"도로건설과",IF(COUNT(FIND("북부도로과",$F3)),"북부도로과",IF(COUNT(FIND("건축시설과",$F3)),"건축시설과",IF(COUNT(FIND("신청사건립추진단",$F3)),"신청사건립추진단",$F3)))))))))))))))))))))</f>
        <v>언론담당관</v>
      </c>
      <c r="B3" s="112" t="str">
        <f t="shared" si="0"/>
        <v>의회운영위원회</v>
      </c>
      <c r="C3" s="111" t="str">
        <f t="shared" ref="C3:C66" si="2">IF(COUNT(FIND("경기도건설본부",$E3)),"건설본부",IF(COUNT(FIND("경기도농업기술원",$E3)),"농업기술원",IF(COUNT(FIND("경기도보건환경연구원",$E3)),"보건환경연구원",IF(COUNT(FIND("소방재난본부",$E3)),"재난안전본부",IF(COUNT(FIND("경기도소방학교",$E3)),"재난안전본부",IF(COUNT(FIND("경기도인재개발원",$E3)),"인재개발원",IF(COUNT(FIND("북부소방재난본부",$E3)),"재난안전본부",IF(COUNT(FIND("소방서",$E3)),"재난안전본부",$E3))))))))</f>
        <v>대변인</v>
      </c>
      <c r="E3" s="113" t="s">
        <v>103</v>
      </c>
      <c r="F3" s="114" t="s">
        <v>253</v>
      </c>
      <c r="G3" s="113" t="s">
        <v>12</v>
      </c>
      <c r="H3" s="115">
        <v>2</v>
      </c>
      <c r="I3" s="116" t="s">
        <v>121</v>
      </c>
      <c r="K3" s="108" t="s">
        <v>53</v>
      </c>
      <c r="L3" s="108" t="s">
        <v>53</v>
      </c>
      <c r="N3" s="108" t="s">
        <v>513</v>
      </c>
      <c r="O3" s="108" t="s">
        <v>516</v>
      </c>
      <c r="Q3" s="108" t="s">
        <v>531</v>
      </c>
      <c r="S3" s="108" t="s">
        <v>535</v>
      </c>
    </row>
    <row r="4" spans="1:19">
      <c r="A4" s="111" t="str">
        <f t="shared" si="1"/>
        <v>홍보담당관</v>
      </c>
      <c r="B4" s="112" t="str">
        <f t="shared" si="0"/>
        <v>의회운영위원회</v>
      </c>
      <c r="C4" s="111" t="str">
        <f t="shared" si="2"/>
        <v>대변인</v>
      </c>
      <c r="E4" s="113" t="s">
        <v>103</v>
      </c>
      <c r="F4" s="114" t="s">
        <v>255</v>
      </c>
      <c r="G4" s="113" t="s">
        <v>12</v>
      </c>
      <c r="H4" s="115">
        <v>3</v>
      </c>
      <c r="I4" s="116" t="s">
        <v>123</v>
      </c>
      <c r="K4" s="108" t="s">
        <v>496</v>
      </c>
      <c r="L4" s="108" t="s">
        <v>501</v>
      </c>
      <c r="O4" s="108" t="s">
        <v>514</v>
      </c>
    </row>
    <row r="5" spans="1:19">
      <c r="A5" s="111" t="str">
        <f t="shared" si="1"/>
        <v>소통담당관</v>
      </c>
      <c r="B5" s="112" t="str">
        <f t="shared" si="0"/>
        <v>의회운영위원회</v>
      </c>
      <c r="C5" s="111" t="str">
        <f t="shared" si="2"/>
        <v>대변인</v>
      </c>
      <c r="E5" s="113" t="s">
        <v>103</v>
      </c>
      <c r="F5" s="114" t="s">
        <v>257</v>
      </c>
      <c r="G5" s="113" t="s">
        <v>12</v>
      </c>
      <c r="H5" s="115">
        <v>4</v>
      </c>
      <c r="I5" s="116" t="s">
        <v>125</v>
      </c>
      <c r="K5" s="108" t="s">
        <v>497</v>
      </c>
      <c r="L5" s="108" t="s">
        <v>497</v>
      </c>
      <c r="O5" s="108" t="s">
        <v>513</v>
      </c>
    </row>
    <row r="6" spans="1:19">
      <c r="A6" s="111" t="str">
        <f t="shared" si="1"/>
        <v>대외협력담당관</v>
      </c>
      <c r="B6" s="112" t="str">
        <f t="shared" si="0"/>
        <v>의회운영위원회</v>
      </c>
      <c r="C6" s="111" t="str">
        <f t="shared" si="2"/>
        <v>대외협력담당관</v>
      </c>
      <c r="E6" s="113" t="s">
        <v>101</v>
      </c>
      <c r="F6" s="114" t="s">
        <v>101</v>
      </c>
      <c r="G6" s="113" t="s">
        <v>12</v>
      </c>
      <c r="H6" s="115">
        <v>5</v>
      </c>
      <c r="I6" s="116" t="s">
        <v>134</v>
      </c>
      <c r="K6" s="108" t="s">
        <v>502</v>
      </c>
      <c r="L6" s="108" t="s">
        <v>498</v>
      </c>
    </row>
    <row r="7" spans="1:19">
      <c r="A7" s="111" t="str">
        <f t="shared" si="1"/>
        <v>서울사무소</v>
      </c>
      <c r="B7" s="112" t="str">
        <f t="shared" si="0"/>
        <v>의회운영위원회</v>
      </c>
      <c r="C7" s="111" t="str">
        <f t="shared" si="2"/>
        <v>대외협력담당관</v>
      </c>
      <c r="E7" s="113" t="s">
        <v>101</v>
      </c>
      <c r="F7" s="114" t="s">
        <v>293</v>
      </c>
      <c r="G7" s="113" t="s">
        <v>12</v>
      </c>
      <c r="H7" s="115">
        <v>6</v>
      </c>
      <c r="I7" s="116" t="s">
        <v>136</v>
      </c>
      <c r="K7" s="108" t="s">
        <v>498</v>
      </c>
    </row>
    <row r="8" spans="1:19">
      <c r="A8" s="111" t="str">
        <f t="shared" si="1"/>
        <v>감사총괄담당관</v>
      </c>
      <c r="B8" s="112" t="str">
        <f t="shared" si="0"/>
        <v>기획재정위원회</v>
      </c>
      <c r="C8" s="111" t="str">
        <f t="shared" si="2"/>
        <v>감사관</v>
      </c>
      <c r="E8" s="113" t="s">
        <v>102</v>
      </c>
      <c r="F8" s="114" t="s">
        <v>115</v>
      </c>
      <c r="G8" s="113" t="s">
        <v>13</v>
      </c>
      <c r="H8" s="115">
        <v>7</v>
      </c>
      <c r="I8" s="116" t="s">
        <v>146</v>
      </c>
    </row>
    <row r="9" spans="1:19">
      <c r="A9" s="111" t="str">
        <f t="shared" si="1"/>
        <v>조사담당관</v>
      </c>
      <c r="B9" s="112" t="str">
        <f t="shared" si="0"/>
        <v>기획재정위원회</v>
      </c>
      <c r="C9" s="111" t="str">
        <f t="shared" si="2"/>
        <v>감사관</v>
      </c>
      <c r="E9" s="113" t="s">
        <v>102</v>
      </c>
      <c r="F9" s="114" t="s">
        <v>117</v>
      </c>
      <c r="G9" s="113" t="s">
        <v>13</v>
      </c>
      <c r="H9" s="115">
        <v>8</v>
      </c>
      <c r="I9" s="116" t="s">
        <v>148</v>
      </c>
    </row>
    <row r="10" spans="1:19">
      <c r="A10" s="111" t="str">
        <f t="shared" si="1"/>
        <v>감사담당관</v>
      </c>
      <c r="B10" s="112" t="str">
        <f t="shared" si="0"/>
        <v>기획재정위원회</v>
      </c>
      <c r="C10" s="111" t="str">
        <f t="shared" si="2"/>
        <v>감사관</v>
      </c>
      <c r="E10" s="113" t="s">
        <v>102</v>
      </c>
      <c r="F10" s="114" t="s">
        <v>118</v>
      </c>
      <c r="G10" s="113" t="s">
        <v>13</v>
      </c>
      <c r="H10" s="115">
        <v>9</v>
      </c>
      <c r="I10" s="116" t="s">
        <v>150</v>
      </c>
    </row>
    <row r="11" spans="1:19">
      <c r="A11" s="111" t="str">
        <f t="shared" si="1"/>
        <v>계약심사담당관</v>
      </c>
      <c r="B11" s="112" t="str">
        <f t="shared" si="0"/>
        <v>기획재정위원회</v>
      </c>
      <c r="C11" s="111" t="str">
        <f t="shared" si="2"/>
        <v>감사관</v>
      </c>
      <c r="E11" s="113" t="s">
        <v>102</v>
      </c>
      <c r="F11" s="114" t="s">
        <v>119</v>
      </c>
      <c r="G11" s="113" t="s">
        <v>13</v>
      </c>
      <c r="H11" s="115">
        <v>10</v>
      </c>
      <c r="I11" s="116" t="s">
        <v>152</v>
      </c>
    </row>
    <row r="12" spans="1:19">
      <c r="A12" s="111" t="str">
        <f t="shared" si="1"/>
        <v>기획담당관</v>
      </c>
      <c r="B12" s="112" t="str">
        <f t="shared" si="0"/>
        <v>기획재정위원회</v>
      </c>
      <c r="C12" s="111" t="str">
        <f t="shared" si="2"/>
        <v>기획조정실</v>
      </c>
      <c r="E12" s="113" t="s">
        <v>94</v>
      </c>
      <c r="F12" s="114" t="s">
        <v>120</v>
      </c>
      <c r="G12" s="113" t="s">
        <v>13</v>
      </c>
      <c r="H12" s="115">
        <v>11</v>
      </c>
      <c r="I12" s="116" t="s">
        <v>159</v>
      </c>
    </row>
    <row r="13" spans="1:19">
      <c r="A13" s="111" t="str">
        <f t="shared" si="1"/>
        <v>미래전략담당관</v>
      </c>
      <c r="B13" s="112" t="str">
        <f t="shared" si="0"/>
        <v>기획재정위원회</v>
      </c>
      <c r="C13" s="111" t="str">
        <f t="shared" si="2"/>
        <v>기획조정실</v>
      </c>
      <c r="E13" s="113" t="s">
        <v>94</v>
      </c>
      <c r="F13" s="114" t="s">
        <v>122</v>
      </c>
      <c r="G13" s="113" t="s">
        <v>13</v>
      </c>
      <c r="H13" s="115">
        <v>12</v>
      </c>
      <c r="I13" s="116" t="s">
        <v>161</v>
      </c>
    </row>
    <row r="14" spans="1:19">
      <c r="A14" s="111" t="str">
        <f t="shared" si="1"/>
        <v>예산담당관</v>
      </c>
      <c r="B14" s="112" t="str">
        <f t="shared" si="0"/>
        <v>기획재정위원회</v>
      </c>
      <c r="C14" s="111" t="str">
        <f t="shared" si="2"/>
        <v>기획조정실</v>
      </c>
      <c r="E14" s="113" t="s">
        <v>94</v>
      </c>
      <c r="F14" s="114" t="s">
        <v>124</v>
      </c>
      <c r="G14" s="113" t="s">
        <v>13</v>
      </c>
      <c r="H14" s="115">
        <v>13</v>
      </c>
      <c r="I14" s="116" t="s">
        <v>163</v>
      </c>
    </row>
    <row r="15" spans="1:19">
      <c r="A15" s="111" t="str">
        <f t="shared" si="1"/>
        <v>평가담당관</v>
      </c>
      <c r="B15" s="112" t="str">
        <f t="shared" si="0"/>
        <v>기획재정위원회</v>
      </c>
      <c r="C15" s="111" t="str">
        <f t="shared" si="2"/>
        <v>기획조정실</v>
      </c>
      <c r="E15" s="113" t="s">
        <v>94</v>
      </c>
      <c r="F15" s="114" t="s">
        <v>126</v>
      </c>
      <c r="G15" s="113" t="s">
        <v>13</v>
      </c>
      <c r="H15" s="115">
        <v>14</v>
      </c>
      <c r="I15" s="116" t="s">
        <v>404</v>
      </c>
    </row>
    <row r="16" spans="1:19">
      <c r="A16" s="111" t="str">
        <f t="shared" si="1"/>
        <v>법무담당관</v>
      </c>
      <c r="B16" s="112" t="str">
        <f t="shared" si="0"/>
        <v>기획재정위원회</v>
      </c>
      <c r="C16" s="111" t="str">
        <f t="shared" si="2"/>
        <v>기획조정실</v>
      </c>
      <c r="E16" s="113" t="s">
        <v>94</v>
      </c>
      <c r="F16" s="114" t="s">
        <v>127</v>
      </c>
      <c r="G16" s="113" t="s">
        <v>13</v>
      </c>
      <c r="H16" s="115">
        <v>15</v>
      </c>
      <c r="I16" s="116" t="s">
        <v>405</v>
      </c>
    </row>
    <row r="17" spans="1:9">
      <c r="A17" s="111" t="str">
        <f t="shared" si="1"/>
        <v>규제개혁추진단</v>
      </c>
      <c r="B17" s="112" t="str">
        <f t="shared" si="0"/>
        <v>기획재정위원회</v>
      </c>
      <c r="C17" s="111" t="str">
        <f t="shared" si="2"/>
        <v>기획조정실</v>
      </c>
      <c r="E17" s="113" t="s">
        <v>94</v>
      </c>
      <c r="F17" s="114" t="s">
        <v>128</v>
      </c>
      <c r="G17" s="113" t="s">
        <v>13</v>
      </c>
      <c r="H17" s="115">
        <v>16</v>
      </c>
      <c r="I17" s="116" t="s">
        <v>406</v>
      </c>
    </row>
    <row r="18" spans="1:9">
      <c r="A18" s="111" t="str">
        <f t="shared" si="1"/>
        <v>따복공동체지원단</v>
      </c>
      <c r="B18" s="112" t="str">
        <f t="shared" si="0"/>
        <v>기획재정위원회</v>
      </c>
      <c r="C18" s="111" t="str">
        <f t="shared" si="2"/>
        <v>기획조정실</v>
      </c>
      <c r="E18" s="113" t="s">
        <v>94</v>
      </c>
      <c r="F18" s="114" t="s">
        <v>129</v>
      </c>
      <c r="G18" s="113" t="s">
        <v>13</v>
      </c>
      <c r="H18" s="115">
        <v>17</v>
      </c>
      <c r="I18" s="116" t="s">
        <v>407</v>
      </c>
    </row>
    <row r="19" spans="1:9">
      <c r="A19" s="111" t="str">
        <f t="shared" si="1"/>
        <v>정보기획담당관</v>
      </c>
      <c r="B19" s="112" t="str">
        <f t="shared" si="0"/>
        <v>기획재정위원회</v>
      </c>
      <c r="C19" s="111" t="str">
        <f t="shared" si="2"/>
        <v>기획조정실</v>
      </c>
      <c r="E19" s="113" t="s">
        <v>94</v>
      </c>
      <c r="F19" s="114" t="s">
        <v>130</v>
      </c>
      <c r="G19" s="113" t="s">
        <v>13</v>
      </c>
      <c r="H19" s="115">
        <v>18</v>
      </c>
      <c r="I19" s="116" t="s">
        <v>408</v>
      </c>
    </row>
    <row r="20" spans="1:9">
      <c r="A20" s="111" t="str">
        <f t="shared" si="1"/>
        <v>정보통신보안담당관</v>
      </c>
      <c r="B20" s="112" t="str">
        <f t="shared" si="0"/>
        <v>기획재정위원회</v>
      </c>
      <c r="C20" s="111" t="str">
        <f t="shared" si="2"/>
        <v>기획조정실</v>
      </c>
      <c r="E20" s="113" t="s">
        <v>94</v>
      </c>
      <c r="F20" s="114" t="s">
        <v>131</v>
      </c>
      <c r="G20" s="113" t="s">
        <v>13</v>
      </c>
      <c r="H20" s="115">
        <v>19</v>
      </c>
      <c r="I20" s="116" t="s">
        <v>409</v>
      </c>
    </row>
    <row r="21" spans="1:9">
      <c r="A21" s="111" t="str">
        <f t="shared" si="1"/>
        <v>빅데이터담당관</v>
      </c>
      <c r="B21" s="112" t="str">
        <f t="shared" si="0"/>
        <v>기획재정위원회</v>
      </c>
      <c r="C21" s="111" t="str">
        <f t="shared" si="2"/>
        <v>기획조정실</v>
      </c>
      <c r="E21" s="113" t="s">
        <v>94</v>
      </c>
      <c r="F21" s="114" t="s">
        <v>132</v>
      </c>
      <c r="G21" s="113" t="s">
        <v>13</v>
      </c>
      <c r="H21" s="115">
        <v>20</v>
      </c>
      <c r="I21" s="116" t="s">
        <v>410</v>
      </c>
    </row>
    <row r="22" spans="1:9">
      <c r="A22" s="111" t="str">
        <f t="shared" si="1"/>
        <v>기획예산담당관</v>
      </c>
      <c r="B22" s="112" t="str">
        <f t="shared" si="0"/>
        <v>기획재정위원회</v>
      </c>
      <c r="C22" s="111" t="str">
        <f t="shared" si="2"/>
        <v>균형발전기획실</v>
      </c>
      <c r="E22" s="113" t="s">
        <v>295</v>
      </c>
      <c r="F22" s="114" t="s">
        <v>296</v>
      </c>
      <c r="G22" s="113" t="s">
        <v>13</v>
      </c>
      <c r="H22" s="115">
        <v>21</v>
      </c>
      <c r="I22" s="116" t="s">
        <v>165</v>
      </c>
    </row>
    <row r="23" spans="1:9">
      <c r="A23" s="111" t="str">
        <f t="shared" si="1"/>
        <v>균형발전담당관</v>
      </c>
      <c r="B23" s="112" t="str">
        <f t="shared" si="0"/>
        <v>기획재정위원회</v>
      </c>
      <c r="C23" s="111" t="str">
        <f t="shared" si="2"/>
        <v>균형발전기획실</v>
      </c>
      <c r="E23" s="113" t="s">
        <v>295</v>
      </c>
      <c r="F23" s="114" t="s">
        <v>298</v>
      </c>
      <c r="G23" s="113" t="s">
        <v>13</v>
      </c>
      <c r="H23" s="115">
        <v>22</v>
      </c>
      <c r="I23" s="116" t="s">
        <v>167</v>
      </c>
    </row>
    <row r="24" spans="1:9">
      <c r="A24" s="111" t="str">
        <f t="shared" si="1"/>
        <v>통일기반조성담당관</v>
      </c>
      <c r="B24" s="112" t="str">
        <f t="shared" si="0"/>
        <v>기획재정위원회</v>
      </c>
      <c r="C24" s="111" t="str">
        <f t="shared" si="2"/>
        <v>균형발전기획실</v>
      </c>
      <c r="E24" s="113" t="s">
        <v>295</v>
      </c>
      <c r="F24" s="114" t="s">
        <v>302</v>
      </c>
      <c r="G24" s="113" t="s">
        <v>13</v>
      </c>
      <c r="H24" s="115">
        <v>23</v>
      </c>
      <c r="I24" s="116" t="s">
        <v>169</v>
      </c>
    </row>
    <row r="25" spans="1:9">
      <c r="A25" s="111" t="str">
        <f t="shared" si="1"/>
        <v>DMZ정책담당관</v>
      </c>
      <c r="B25" s="112" t="str">
        <f t="shared" si="0"/>
        <v>기획재정위원회</v>
      </c>
      <c r="C25" s="111" t="str">
        <f t="shared" si="2"/>
        <v>균형발전기획실</v>
      </c>
      <c r="E25" s="113" t="s">
        <v>295</v>
      </c>
      <c r="F25" s="114" t="s">
        <v>304</v>
      </c>
      <c r="G25" s="113" t="s">
        <v>13</v>
      </c>
      <c r="H25" s="115">
        <v>24</v>
      </c>
      <c r="I25" s="116" t="s">
        <v>171</v>
      </c>
    </row>
    <row r="26" spans="1:9">
      <c r="A26" s="111" t="str">
        <f t="shared" si="1"/>
        <v>군관협력담당관</v>
      </c>
      <c r="B26" s="112" t="str">
        <f t="shared" si="0"/>
        <v>기획재정위원회</v>
      </c>
      <c r="C26" s="111" t="str">
        <f t="shared" si="2"/>
        <v>균형발전기획실</v>
      </c>
      <c r="E26" s="113" t="s">
        <v>295</v>
      </c>
      <c r="F26" s="114" t="s">
        <v>308</v>
      </c>
      <c r="G26" s="113" t="s">
        <v>13</v>
      </c>
      <c r="H26" s="115">
        <v>25</v>
      </c>
      <c r="I26" s="116" t="s">
        <v>173</v>
      </c>
    </row>
    <row r="27" spans="1:9">
      <c r="A27" s="111" t="str">
        <f t="shared" si="1"/>
        <v>경제정책과</v>
      </c>
      <c r="B27" s="112" t="str">
        <f t="shared" si="0"/>
        <v>경제과학기술위원회</v>
      </c>
      <c r="C27" s="111" t="str">
        <f t="shared" si="2"/>
        <v>경제실</v>
      </c>
      <c r="E27" s="113" t="s">
        <v>310</v>
      </c>
      <c r="F27" s="114" t="s">
        <v>311</v>
      </c>
      <c r="G27" s="113" t="s">
        <v>4</v>
      </c>
      <c r="H27" s="115">
        <v>26</v>
      </c>
      <c r="I27" s="116" t="s">
        <v>176</v>
      </c>
    </row>
    <row r="28" spans="1:9">
      <c r="A28" s="111" t="str">
        <f t="shared" si="1"/>
        <v>일자리정책과</v>
      </c>
      <c r="B28" s="112" t="str">
        <f t="shared" si="0"/>
        <v>경제과학기술위원회</v>
      </c>
      <c r="C28" s="111" t="str">
        <f t="shared" si="2"/>
        <v>경제실</v>
      </c>
      <c r="E28" s="113" t="s">
        <v>310</v>
      </c>
      <c r="F28" s="114" t="s">
        <v>313</v>
      </c>
      <c r="G28" s="113" t="s">
        <v>4</v>
      </c>
      <c r="H28" s="115">
        <v>27</v>
      </c>
      <c r="I28" s="116" t="s">
        <v>178</v>
      </c>
    </row>
    <row r="29" spans="1:9">
      <c r="A29" s="111" t="str">
        <f t="shared" si="1"/>
        <v>경기일자리센터</v>
      </c>
      <c r="B29" s="112" t="str">
        <f t="shared" si="0"/>
        <v>경제과학기술위원회</v>
      </c>
      <c r="C29" s="111" t="str">
        <f t="shared" si="2"/>
        <v>경제실</v>
      </c>
      <c r="E29" s="113" t="s">
        <v>310</v>
      </c>
      <c r="F29" s="114" t="s">
        <v>315</v>
      </c>
      <c r="G29" s="113" t="s">
        <v>4</v>
      </c>
      <c r="H29" s="115">
        <v>28</v>
      </c>
      <c r="I29" s="116" t="s">
        <v>180</v>
      </c>
    </row>
    <row r="30" spans="1:9">
      <c r="A30" s="111" t="str">
        <f t="shared" si="1"/>
        <v>사회적경제과</v>
      </c>
      <c r="B30" s="112" t="str">
        <f t="shared" si="0"/>
        <v>경제과학기술위원회</v>
      </c>
      <c r="C30" s="111" t="str">
        <f t="shared" si="2"/>
        <v>경제실</v>
      </c>
      <c r="E30" s="113" t="s">
        <v>310</v>
      </c>
      <c r="F30" s="114" t="s">
        <v>317</v>
      </c>
      <c r="G30" s="113" t="s">
        <v>4</v>
      </c>
      <c r="H30" s="115">
        <v>29</v>
      </c>
      <c r="I30" s="116" t="s">
        <v>181</v>
      </c>
    </row>
    <row r="31" spans="1:9">
      <c r="A31" s="111" t="str">
        <f t="shared" si="1"/>
        <v>기업지원과</v>
      </c>
      <c r="B31" s="112" t="str">
        <f t="shared" si="0"/>
        <v>경제과학기술위원회</v>
      </c>
      <c r="C31" s="111" t="str">
        <f t="shared" si="2"/>
        <v>경제실</v>
      </c>
      <c r="E31" s="113" t="s">
        <v>310</v>
      </c>
      <c r="F31" s="114" t="s">
        <v>319</v>
      </c>
      <c r="G31" s="113" t="s">
        <v>4</v>
      </c>
      <c r="H31" s="115">
        <v>30</v>
      </c>
      <c r="I31" s="116" t="s">
        <v>183</v>
      </c>
    </row>
    <row r="32" spans="1:9">
      <c r="A32" s="111" t="str">
        <f t="shared" si="1"/>
        <v>산업정책과</v>
      </c>
      <c r="B32" s="112" t="str">
        <f t="shared" si="0"/>
        <v>경제과학기술위원회</v>
      </c>
      <c r="C32" s="111" t="str">
        <f t="shared" si="2"/>
        <v>경제실</v>
      </c>
      <c r="E32" s="113" t="s">
        <v>310</v>
      </c>
      <c r="F32" s="114" t="s">
        <v>321</v>
      </c>
      <c r="G32" s="113" t="s">
        <v>4</v>
      </c>
      <c r="H32" s="115">
        <v>31</v>
      </c>
      <c r="I32" s="116" t="s">
        <v>185</v>
      </c>
    </row>
    <row r="33" spans="1:9">
      <c r="A33" s="111" t="str">
        <f t="shared" si="1"/>
        <v>특화산업과</v>
      </c>
      <c r="B33" s="112" t="str">
        <f t="shared" si="0"/>
        <v>경제과학기술위원회</v>
      </c>
      <c r="C33" s="111" t="str">
        <f t="shared" si="2"/>
        <v>경제실</v>
      </c>
      <c r="E33" s="113" t="s">
        <v>310</v>
      </c>
      <c r="F33" s="114" t="s">
        <v>323</v>
      </c>
      <c r="G33" s="113" t="s">
        <v>4</v>
      </c>
      <c r="H33" s="115">
        <v>32</v>
      </c>
      <c r="I33" s="116" t="s">
        <v>411</v>
      </c>
    </row>
    <row r="34" spans="1:9">
      <c r="A34" s="111" t="str">
        <f t="shared" si="1"/>
        <v>과학기술과</v>
      </c>
      <c r="B34" s="112" t="str">
        <f t="shared" ref="B34:B65" si="3">G34</f>
        <v>경제과학기술위원회</v>
      </c>
      <c r="C34" s="111" t="str">
        <f t="shared" si="2"/>
        <v>경제실</v>
      </c>
      <c r="E34" s="113" t="s">
        <v>310</v>
      </c>
      <c r="F34" s="114" t="s">
        <v>325</v>
      </c>
      <c r="G34" s="113" t="s">
        <v>4</v>
      </c>
      <c r="H34" s="115">
        <v>33</v>
      </c>
      <c r="I34" s="116" t="s">
        <v>412</v>
      </c>
    </row>
    <row r="35" spans="1:9">
      <c r="A35" s="111" t="str">
        <f t="shared" si="1"/>
        <v>외교정책과</v>
      </c>
      <c r="B35" s="112" t="str">
        <f t="shared" si="3"/>
        <v>경제과학기술위원회</v>
      </c>
      <c r="C35" s="111" t="str">
        <f t="shared" si="2"/>
        <v>경제실</v>
      </c>
      <c r="E35" s="113" t="s">
        <v>310</v>
      </c>
      <c r="F35" s="114" t="s">
        <v>326</v>
      </c>
      <c r="G35" s="113" t="s">
        <v>4</v>
      </c>
      <c r="H35" s="115">
        <v>34</v>
      </c>
      <c r="I35" s="116" t="s">
        <v>413</v>
      </c>
    </row>
    <row r="36" spans="1:9">
      <c r="A36" s="111" t="str">
        <f t="shared" si="1"/>
        <v>국제통상과</v>
      </c>
      <c r="B36" s="112" t="str">
        <f t="shared" si="3"/>
        <v>경제과학기술위원회</v>
      </c>
      <c r="C36" s="111" t="str">
        <f t="shared" si="2"/>
        <v>경제실</v>
      </c>
      <c r="E36" s="113" t="s">
        <v>310</v>
      </c>
      <c r="F36" s="114" t="s">
        <v>327</v>
      </c>
      <c r="G36" s="113" t="s">
        <v>4</v>
      </c>
      <c r="H36" s="115">
        <v>35</v>
      </c>
      <c r="I36" s="116" t="s">
        <v>414</v>
      </c>
    </row>
    <row r="37" spans="1:9">
      <c r="A37" s="111" t="str">
        <f t="shared" si="1"/>
        <v>투자진흥과</v>
      </c>
      <c r="B37" s="112" t="str">
        <f t="shared" si="3"/>
        <v>경제과학기술위원회</v>
      </c>
      <c r="C37" s="111" t="str">
        <f t="shared" si="2"/>
        <v>경제실</v>
      </c>
      <c r="E37" s="113" t="s">
        <v>310</v>
      </c>
      <c r="F37" s="114" t="s">
        <v>328</v>
      </c>
      <c r="G37" s="113" t="s">
        <v>4</v>
      </c>
      <c r="H37" s="115">
        <v>36</v>
      </c>
      <c r="I37" s="116" t="s">
        <v>415</v>
      </c>
    </row>
    <row r="38" spans="1:9">
      <c r="A38" s="111" t="str">
        <f t="shared" si="1"/>
        <v>기술학교</v>
      </c>
      <c r="B38" s="112" t="str">
        <f t="shared" si="3"/>
        <v>경제과학기술위원회</v>
      </c>
      <c r="C38" s="111" t="str">
        <f t="shared" si="2"/>
        <v>경제실</v>
      </c>
      <c r="E38" s="113" t="s">
        <v>310</v>
      </c>
      <c r="F38" s="114" t="s">
        <v>329</v>
      </c>
      <c r="G38" s="113" t="s">
        <v>4</v>
      </c>
      <c r="H38" s="115">
        <v>37</v>
      </c>
      <c r="I38" s="116" t="s">
        <v>416</v>
      </c>
    </row>
    <row r="39" spans="1:9">
      <c r="A39" s="111" t="str">
        <f t="shared" si="1"/>
        <v>총무과</v>
      </c>
      <c r="B39" s="112" t="str">
        <f t="shared" si="3"/>
        <v>안전행정위원회</v>
      </c>
      <c r="C39" s="111" t="str">
        <f t="shared" si="2"/>
        <v>자치행정국</v>
      </c>
      <c r="E39" s="113" t="s">
        <v>96</v>
      </c>
      <c r="F39" s="114" t="s">
        <v>145</v>
      </c>
      <c r="G39" s="113" t="s">
        <v>54</v>
      </c>
      <c r="H39" s="115">
        <v>38</v>
      </c>
      <c r="I39" s="116" t="s">
        <v>188</v>
      </c>
    </row>
    <row r="40" spans="1:9">
      <c r="A40" s="111" t="str">
        <f t="shared" si="1"/>
        <v>자치행정과</v>
      </c>
      <c r="B40" s="112" t="str">
        <f t="shared" si="3"/>
        <v>안전행정위원회</v>
      </c>
      <c r="C40" s="111" t="str">
        <f t="shared" si="2"/>
        <v>자치행정국</v>
      </c>
      <c r="E40" s="113" t="s">
        <v>96</v>
      </c>
      <c r="F40" s="114" t="s">
        <v>147</v>
      </c>
      <c r="G40" s="113" t="s">
        <v>54</v>
      </c>
      <c r="H40" s="115">
        <v>39</v>
      </c>
      <c r="I40" s="116" t="s">
        <v>190</v>
      </c>
    </row>
    <row r="41" spans="1:9">
      <c r="A41" s="111" t="str">
        <f t="shared" si="1"/>
        <v>인사과</v>
      </c>
      <c r="B41" s="112" t="str">
        <f t="shared" si="3"/>
        <v>안전행정위원회</v>
      </c>
      <c r="C41" s="111" t="str">
        <f t="shared" si="2"/>
        <v>자치행정국</v>
      </c>
      <c r="E41" s="113" t="s">
        <v>96</v>
      </c>
      <c r="F41" s="114" t="s">
        <v>149</v>
      </c>
      <c r="G41" s="113" t="s">
        <v>54</v>
      </c>
      <c r="H41" s="115">
        <v>40</v>
      </c>
      <c r="I41" s="116" t="s">
        <v>192</v>
      </c>
    </row>
    <row r="42" spans="1:9">
      <c r="A42" s="111" t="str">
        <f t="shared" si="1"/>
        <v>언제나민원실</v>
      </c>
      <c r="B42" s="112" t="str">
        <f t="shared" si="3"/>
        <v>안전행정위원회</v>
      </c>
      <c r="C42" s="111" t="str">
        <f t="shared" si="2"/>
        <v>자치행정국</v>
      </c>
      <c r="E42" s="113" t="s">
        <v>96</v>
      </c>
      <c r="F42" s="114" t="s">
        <v>151</v>
      </c>
      <c r="G42" s="113" t="s">
        <v>54</v>
      </c>
      <c r="H42" s="115">
        <v>41</v>
      </c>
      <c r="I42" s="116" t="s">
        <v>417</v>
      </c>
    </row>
    <row r="43" spans="1:9">
      <c r="A43" s="111" t="str">
        <f t="shared" si="1"/>
        <v>세정과</v>
      </c>
      <c r="B43" s="112" t="str">
        <f t="shared" si="3"/>
        <v>안전행정위원회</v>
      </c>
      <c r="C43" s="111" t="str">
        <f t="shared" si="2"/>
        <v>자치행정국</v>
      </c>
      <c r="E43" s="113" t="s">
        <v>96</v>
      </c>
      <c r="F43" s="114" t="s">
        <v>153</v>
      </c>
      <c r="G43" s="113" t="s">
        <v>54</v>
      </c>
      <c r="H43" s="115">
        <v>42</v>
      </c>
      <c r="I43" s="116" t="s">
        <v>418</v>
      </c>
    </row>
    <row r="44" spans="1:9">
      <c r="A44" s="111" t="str">
        <f t="shared" si="1"/>
        <v>세원관리과</v>
      </c>
      <c r="B44" s="112" t="str">
        <f t="shared" si="3"/>
        <v>안전행정위원회</v>
      </c>
      <c r="C44" s="111" t="str">
        <f t="shared" si="2"/>
        <v>자치행정국</v>
      </c>
      <c r="E44" s="113" t="s">
        <v>96</v>
      </c>
      <c r="F44" s="114" t="s">
        <v>154</v>
      </c>
      <c r="G44" s="113" t="s">
        <v>54</v>
      </c>
      <c r="H44" s="115">
        <v>43</v>
      </c>
      <c r="I44" s="116" t="s">
        <v>419</v>
      </c>
    </row>
    <row r="45" spans="1:9">
      <c r="A45" s="111" t="str">
        <f t="shared" si="1"/>
        <v>회계과</v>
      </c>
      <c r="B45" s="112" t="str">
        <f t="shared" si="3"/>
        <v>안전행정위원회</v>
      </c>
      <c r="C45" s="111" t="str">
        <f t="shared" si="2"/>
        <v>자치행정국</v>
      </c>
      <c r="E45" s="113" t="s">
        <v>96</v>
      </c>
      <c r="F45" s="114" t="s">
        <v>155</v>
      </c>
      <c r="G45" s="113" t="s">
        <v>54</v>
      </c>
      <c r="H45" s="115">
        <v>44</v>
      </c>
      <c r="I45" s="116" t="s">
        <v>420</v>
      </c>
    </row>
    <row r="46" spans="1:9">
      <c r="A46" s="111" t="str">
        <f t="shared" si="1"/>
        <v>특별사법경찰단</v>
      </c>
      <c r="B46" s="112" t="str">
        <f t="shared" si="3"/>
        <v>안전행정위원회</v>
      </c>
      <c r="C46" s="111" t="str">
        <f t="shared" si="2"/>
        <v>자치행정국</v>
      </c>
      <c r="E46" s="113" t="s">
        <v>96</v>
      </c>
      <c r="F46" s="114" t="s">
        <v>156</v>
      </c>
      <c r="G46" s="113" t="s">
        <v>54</v>
      </c>
      <c r="H46" s="115">
        <v>45</v>
      </c>
      <c r="I46" s="116" t="s">
        <v>421</v>
      </c>
    </row>
    <row r="47" spans="1:9">
      <c r="A47" s="111" t="str">
        <f t="shared" si="1"/>
        <v>소방행정과</v>
      </c>
      <c r="B47" s="112" t="str">
        <f t="shared" si="3"/>
        <v>안전행정위원회</v>
      </c>
      <c r="C47" s="111" t="str">
        <f t="shared" si="2"/>
        <v>재난안전본부</v>
      </c>
      <c r="E47" s="113" t="s">
        <v>193</v>
      </c>
      <c r="F47" s="114" t="s">
        <v>194</v>
      </c>
      <c r="G47" s="113" t="s">
        <v>54</v>
      </c>
      <c r="H47" s="115">
        <v>46</v>
      </c>
      <c r="I47" s="116" t="s">
        <v>195</v>
      </c>
    </row>
    <row r="48" spans="1:9">
      <c r="A48" s="111" t="str">
        <f t="shared" si="1"/>
        <v>재난안전과</v>
      </c>
      <c r="B48" s="112" t="str">
        <f t="shared" si="3"/>
        <v>안전행정위원회</v>
      </c>
      <c r="C48" s="111" t="str">
        <f t="shared" si="2"/>
        <v>재난안전본부</v>
      </c>
      <c r="E48" s="113" t="s">
        <v>193</v>
      </c>
      <c r="F48" s="114" t="s">
        <v>196</v>
      </c>
      <c r="G48" s="113" t="s">
        <v>54</v>
      </c>
      <c r="H48" s="115">
        <v>47</v>
      </c>
      <c r="I48" s="116" t="s">
        <v>197</v>
      </c>
    </row>
    <row r="49" spans="1:9">
      <c r="A49" s="111" t="str">
        <f t="shared" si="1"/>
        <v>재난대응과</v>
      </c>
      <c r="B49" s="112" t="str">
        <f t="shared" si="3"/>
        <v>안전행정위원회</v>
      </c>
      <c r="C49" s="111" t="str">
        <f t="shared" si="2"/>
        <v>재난안전본부</v>
      </c>
      <c r="E49" s="113" t="s">
        <v>193</v>
      </c>
      <c r="F49" s="114" t="s">
        <v>198</v>
      </c>
      <c r="G49" s="113" t="s">
        <v>54</v>
      </c>
      <c r="H49" s="115">
        <v>48</v>
      </c>
      <c r="I49" s="116" t="s">
        <v>199</v>
      </c>
    </row>
    <row r="50" spans="1:9">
      <c r="A50" s="111" t="str">
        <f t="shared" si="1"/>
        <v>재난종합지휘센터</v>
      </c>
      <c r="B50" s="112" t="str">
        <f t="shared" si="3"/>
        <v>안전행정위원회</v>
      </c>
      <c r="C50" s="111" t="str">
        <f t="shared" si="2"/>
        <v>재난안전본부</v>
      </c>
      <c r="E50" s="113" t="s">
        <v>193</v>
      </c>
      <c r="F50" s="114" t="s">
        <v>200</v>
      </c>
      <c r="G50" s="113" t="s">
        <v>54</v>
      </c>
      <c r="H50" s="115">
        <v>49</v>
      </c>
      <c r="I50" s="116" t="s">
        <v>201</v>
      </c>
    </row>
    <row r="51" spans="1:9">
      <c r="A51" s="111" t="str">
        <f t="shared" si="1"/>
        <v>안전교육훈련담당관</v>
      </c>
      <c r="B51" s="112" t="str">
        <f t="shared" si="3"/>
        <v>안전행정위원회</v>
      </c>
      <c r="C51" s="111" t="str">
        <f t="shared" si="2"/>
        <v>재난안전본부</v>
      </c>
      <c r="E51" s="113" t="s">
        <v>193</v>
      </c>
      <c r="F51" s="114" t="s">
        <v>202</v>
      </c>
      <c r="G51" s="113" t="s">
        <v>54</v>
      </c>
      <c r="H51" s="115">
        <v>50</v>
      </c>
      <c r="I51" s="116" t="s">
        <v>203</v>
      </c>
    </row>
    <row r="52" spans="1:9">
      <c r="A52" s="111" t="str">
        <f t="shared" si="1"/>
        <v>청문감사담당관</v>
      </c>
      <c r="B52" s="112" t="str">
        <f t="shared" si="3"/>
        <v>안전행정위원회</v>
      </c>
      <c r="C52" s="111" t="str">
        <f t="shared" si="2"/>
        <v>재난안전본부</v>
      </c>
      <c r="E52" s="113" t="s">
        <v>193</v>
      </c>
      <c r="F52" s="114" t="s">
        <v>204</v>
      </c>
      <c r="G52" s="113" t="s">
        <v>54</v>
      </c>
      <c r="H52" s="115">
        <v>51</v>
      </c>
      <c r="I52" s="116" t="s">
        <v>205</v>
      </c>
    </row>
    <row r="53" spans="1:9">
      <c r="A53" s="111" t="str">
        <f t="shared" si="1"/>
        <v>특수대응단</v>
      </c>
      <c r="B53" s="112" t="str">
        <f t="shared" si="3"/>
        <v>안전행정위원회</v>
      </c>
      <c r="C53" s="111" t="str">
        <f t="shared" si="2"/>
        <v>재난안전본부</v>
      </c>
      <c r="E53" s="113" t="s">
        <v>193</v>
      </c>
      <c r="F53" s="114" t="s">
        <v>206</v>
      </c>
      <c r="G53" s="113" t="s">
        <v>54</v>
      </c>
      <c r="H53" s="115">
        <v>52</v>
      </c>
      <c r="I53" s="116" t="s">
        <v>207</v>
      </c>
    </row>
    <row r="54" spans="1:9">
      <c r="A54" s="111" t="str">
        <f t="shared" si="1"/>
        <v>안전기획과</v>
      </c>
      <c r="B54" s="112" t="str">
        <f t="shared" si="3"/>
        <v>안전행정위원회</v>
      </c>
      <c r="C54" s="111" t="str">
        <f t="shared" si="2"/>
        <v>재난안전본부</v>
      </c>
      <c r="E54" s="113" t="s">
        <v>193</v>
      </c>
      <c r="F54" s="114" t="s">
        <v>208</v>
      </c>
      <c r="G54" s="113" t="s">
        <v>54</v>
      </c>
      <c r="H54" s="115">
        <v>53</v>
      </c>
      <c r="I54" s="116" t="s">
        <v>209</v>
      </c>
    </row>
    <row r="55" spans="1:9">
      <c r="A55" s="111" t="str">
        <f t="shared" si="1"/>
        <v>재난대책과</v>
      </c>
      <c r="B55" s="112" t="str">
        <f t="shared" si="3"/>
        <v>안전행정위원회</v>
      </c>
      <c r="C55" s="111" t="str">
        <f t="shared" si="2"/>
        <v>재난안전본부</v>
      </c>
      <c r="E55" s="113" t="s">
        <v>193</v>
      </c>
      <c r="F55" s="114" t="s">
        <v>210</v>
      </c>
      <c r="G55" s="113" t="s">
        <v>54</v>
      </c>
      <c r="H55" s="115">
        <v>54</v>
      </c>
      <c r="I55" s="116" t="s">
        <v>211</v>
      </c>
    </row>
    <row r="56" spans="1:9">
      <c r="A56" s="111" t="str">
        <f t="shared" si="1"/>
        <v>기동안전점검단</v>
      </c>
      <c r="B56" s="112" t="str">
        <f t="shared" si="3"/>
        <v>안전행정위원회</v>
      </c>
      <c r="C56" s="111" t="str">
        <f t="shared" si="2"/>
        <v>재난안전본부</v>
      </c>
      <c r="E56" s="113" t="s">
        <v>193</v>
      </c>
      <c r="F56" s="114" t="s">
        <v>212</v>
      </c>
      <c r="G56" s="113" t="s">
        <v>54</v>
      </c>
      <c r="H56" s="115">
        <v>55</v>
      </c>
      <c r="I56" s="116" t="s">
        <v>213</v>
      </c>
    </row>
    <row r="57" spans="1:9">
      <c r="A57" s="111" t="str">
        <f t="shared" si="1"/>
        <v>소방행정기획과</v>
      </c>
      <c r="B57" s="112" t="str">
        <f t="shared" si="3"/>
        <v>안전행정위원회</v>
      </c>
      <c r="C57" s="111" t="str">
        <f t="shared" si="2"/>
        <v>재난안전본부</v>
      </c>
      <c r="E57" s="113" t="s">
        <v>104</v>
      </c>
      <c r="F57" s="114" t="s">
        <v>214</v>
      </c>
      <c r="G57" s="113" t="s">
        <v>54</v>
      </c>
      <c r="H57" s="115">
        <v>56</v>
      </c>
      <c r="I57" s="116" t="s">
        <v>215</v>
      </c>
    </row>
    <row r="58" spans="1:9">
      <c r="A58" s="111" t="str">
        <f t="shared" si="1"/>
        <v>특수대응단(북부)</v>
      </c>
      <c r="B58" s="112" t="str">
        <f t="shared" si="3"/>
        <v>안전행정위원회</v>
      </c>
      <c r="C58" s="111" t="str">
        <f t="shared" si="2"/>
        <v>재난안전본부</v>
      </c>
      <c r="E58" s="113" t="s">
        <v>104</v>
      </c>
      <c r="F58" s="114" t="s">
        <v>206</v>
      </c>
      <c r="G58" s="113" t="s">
        <v>54</v>
      </c>
      <c r="H58" s="115">
        <v>57</v>
      </c>
      <c r="I58" s="116" t="s">
        <v>216</v>
      </c>
    </row>
    <row r="59" spans="1:9">
      <c r="A59" s="111" t="str">
        <f t="shared" si="1"/>
        <v>소방학교</v>
      </c>
      <c r="B59" s="112" t="str">
        <f t="shared" si="3"/>
        <v>안전행정위원회</v>
      </c>
      <c r="C59" s="111" t="str">
        <f t="shared" si="2"/>
        <v>재난안전본부</v>
      </c>
      <c r="E59" s="113" t="s">
        <v>109</v>
      </c>
      <c r="F59" s="114" t="s">
        <v>217</v>
      </c>
      <c r="G59" s="113" t="s">
        <v>54</v>
      </c>
      <c r="H59" s="115">
        <v>58</v>
      </c>
      <c r="I59" s="116" t="s">
        <v>252</v>
      </c>
    </row>
    <row r="60" spans="1:9">
      <c r="A60" s="111" t="str">
        <f t="shared" si="1"/>
        <v>수원소방서</v>
      </c>
      <c r="B60" s="112" t="str">
        <f t="shared" si="3"/>
        <v>안전행정위원회</v>
      </c>
      <c r="C60" s="111" t="str">
        <f t="shared" si="2"/>
        <v>재난안전본부</v>
      </c>
      <c r="E60" s="113" t="s">
        <v>110</v>
      </c>
      <c r="F60" s="114" t="s">
        <v>218</v>
      </c>
      <c r="G60" s="113" t="s">
        <v>54</v>
      </c>
      <c r="H60" s="115">
        <v>59</v>
      </c>
      <c r="I60" s="116" t="s">
        <v>254</v>
      </c>
    </row>
    <row r="61" spans="1:9">
      <c r="A61" s="111" t="str">
        <f t="shared" si="1"/>
        <v>성남소방서</v>
      </c>
      <c r="B61" s="112" t="str">
        <f t="shared" si="3"/>
        <v>안전행정위원회</v>
      </c>
      <c r="C61" s="111" t="str">
        <f t="shared" si="2"/>
        <v>재난안전본부</v>
      </c>
      <c r="E61" s="113" t="s">
        <v>110</v>
      </c>
      <c r="F61" s="114" t="s">
        <v>219</v>
      </c>
      <c r="G61" s="113" t="s">
        <v>54</v>
      </c>
      <c r="H61" s="115">
        <v>60</v>
      </c>
      <c r="I61" s="116" t="s">
        <v>256</v>
      </c>
    </row>
    <row r="62" spans="1:9">
      <c r="A62" s="111" t="str">
        <f t="shared" si="1"/>
        <v>분당소방서</v>
      </c>
      <c r="B62" s="112" t="str">
        <f t="shared" si="3"/>
        <v>안전행정위원회</v>
      </c>
      <c r="C62" s="111" t="str">
        <f t="shared" si="2"/>
        <v>재난안전본부</v>
      </c>
      <c r="E62" s="113" t="s">
        <v>110</v>
      </c>
      <c r="F62" s="114" t="s">
        <v>220</v>
      </c>
      <c r="G62" s="113" t="s">
        <v>54</v>
      </c>
      <c r="H62" s="115">
        <v>61</v>
      </c>
      <c r="I62" s="116" t="s">
        <v>258</v>
      </c>
    </row>
    <row r="63" spans="1:9">
      <c r="A63" s="111" t="str">
        <f t="shared" si="1"/>
        <v>부천소방서</v>
      </c>
      <c r="B63" s="112" t="str">
        <f t="shared" si="3"/>
        <v>안전행정위원회</v>
      </c>
      <c r="C63" s="111" t="str">
        <f t="shared" si="2"/>
        <v>재난안전본부</v>
      </c>
      <c r="E63" s="113" t="s">
        <v>110</v>
      </c>
      <c r="F63" s="114" t="s">
        <v>221</v>
      </c>
      <c r="G63" s="113" t="s">
        <v>54</v>
      </c>
      <c r="H63" s="115">
        <v>62</v>
      </c>
      <c r="I63" s="116" t="s">
        <v>422</v>
      </c>
    </row>
    <row r="64" spans="1:9">
      <c r="A64" s="111" t="str">
        <f t="shared" si="1"/>
        <v>안양소방서</v>
      </c>
      <c r="B64" s="112" t="str">
        <f t="shared" si="3"/>
        <v>안전행정위원회</v>
      </c>
      <c r="C64" s="111" t="str">
        <f t="shared" si="2"/>
        <v>재난안전본부</v>
      </c>
      <c r="E64" s="113" t="s">
        <v>110</v>
      </c>
      <c r="F64" s="114" t="s">
        <v>222</v>
      </c>
      <c r="G64" s="113" t="s">
        <v>54</v>
      </c>
      <c r="H64" s="115">
        <v>63</v>
      </c>
      <c r="I64" s="116" t="s">
        <v>423</v>
      </c>
    </row>
    <row r="65" spans="1:9">
      <c r="A65" s="111" t="str">
        <f t="shared" si="1"/>
        <v>안산소방서</v>
      </c>
      <c r="B65" s="112" t="str">
        <f t="shared" si="3"/>
        <v>안전행정위원회</v>
      </c>
      <c r="C65" s="111" t="str">
        <f t="shared" si="2"/>
        <v>재난안전본부</v>
      </c>
      <c r="E65" s="113" t="s">
        <v>110</v>
      </c>
      <c r="F65" s="114" t="s">
        <v>223</v>
      </c>
      <c r="G65" s="113" t="s">
        <v>54</v>
      </c>
      <c r="H65" s="115">
        <v>64</v>
      </c>
      <c r="I65" s="116" t="s">
        <v>424</v>
      </c>
    </row>
    <row r="66" spans="1:9">
      <c r="A66" s="111" t="str">
        <f t="shared" si="1"/>
        <v>용인소방서</v>
      </c>
      <c r="B66" s="112" t="str">
        <f t="shared" ref="B66:B97" si="4">G66</f>
        <v>안전행정위원회</v>
      </c>
      <c r="C66" s="111" t="str">
        <f t="shared" si="2"/>
        <v>재난안전본부</v>
      </c>
      <c r="E66" s="113" t="s">
        <v>110</v>
      </c>
      <c r="F66" s="114" t="s">
        <v>224</v>
      </c>
      <c r="G66" s="113" t="s">
        <v>54</v>
      </c>
      <c r="H66" s="115">
        <v>65</v>
      </c>
      <c r="I66" s="116" t="s">
        <v>425</v>
      </c>
    </row>
    <row r="67" spans="1:9">
      <c r="A67" s="111" t="str">
        <f t="shared" ref="A67:A130" si="5">IF(COUNT(AND(FIND("북부소방재난본부",$E67),FIND("특수대응단",$F67))),"특수대응단(북부)",IF(COUNT(FIND("작물연구과",$F67)),"작물연구과",IF(COUNT(FIND("원예연구과",$F67)),"원예연구과",IF(COUNT(FIND("환경농업연구과",$F67)),"환경농업연구과",IF(COUNT(FIND("지원기획과",$F67)),"지원기획과",IF(COUNT(FIND("기술보급과",$F67)),"기술보급과",IF(COUNT(FIND("농촌자원과",$F67)),"농촌자원과",IF(COUNT(FIND("종자관리소",$F67)),"종자관리소",IF(COUNT(FIND("버섯연구소",$F67)),"버섯연구소",IF(COUNT(FIND("소득자원연구소",$F67)),"소득자원연구소",IF(COUNT(FIND("선인장다육식물연구소",$F67)),"선인장다육식물연구소",IF(COUNT(FIND("보건연구부",$F67)),"보건연구부",IF(COUNT(FIND("대기연구부",$F67)),"대기연구부",IF(COUNT(FIND("수질연구부",$F67)),"수질연구부",IF(COUNT(FIND("북부지원",$F67)),"북부지원",IF(COUNT(FIND("수원농산물검사소",$F67)),"수원농산물검사소",IF(COUNT(FIND("건설본부(관리과)",$F67)),"관리과",IF(COUNT(FIND("도로건설과",$F67)),"도로건설과",IF(COUNT(FIND("북부도로과",$F67)),"북부도로과",IF(COUNT(FIND("건축시설과",$F67)),"건축시설과",IF(COUNT(FIND("신청사건립추진단",$F67)),"신청사건립추진단",$F67)))))))))))))))))))))</f>
        <v>평택소방서</v>
      </c>
      <c r="B67" s="112" t="str">
        <f t="shared" si="4"/>
        <v>안전행정위원회</v>
      </c>
      <c r="C67" s="111" t="str">
        <f t="shared" ref="C67:C130" si="6">IF(COUNT(FIND("경기도건설본부",$E67)),"건설본부",IF(COUNT(FIND("경기도농업기술원",$E67)),"농업기술원",IF(COUNT(FIND("경기도보건환경연구원",$E67)),"보건환경연구원",IF(COUNT(FIND("소방재난본부",$E67)),"재난안전본부",IF(COUNT(FIND("경기도소방학교",$E67)),"재난안전본부",IF(COUNT(FIND("경기도인재개발원",$E67)),"인재개발원",IF(COUNT(FIND("북부소방재난본부",$E67)),"재난안전본부",IF(COUNT(FIND("소방서",$E67)),"재난안전본부",$E67))))))))</f>
        <v>재난안전본부</v>
      </c>
      <c r="E67" s="113" t="s">
        <v>110</v>
      </c>
      <c r="F67" s="114" t="s">
        <v>225</v>
      </c>
      <c r="G67" s="113" t="s">
        <v>54</v>
      </c>
      <c r="H67" s="115">
        <v>66</v>
      </c>
      <c r="I67" s="116" t="s">
        <v>426</v>
      </c>
    </row>
    <row r="68" spans="1:9">
      <c r="A68" s="111" t="str">
        <f t="shared" si="5"/>
        <v>송탄소방서</v>
      </c>
      <c r="B68" s="112" t="str">
        <f t="shared" si="4"/>
        <v>안전행정위원회</v>
      </c>
      <c r="C68" s="111" t="str">
        <f t="shared" si="6"/>
        <v>재난안전본부</v>
      </c>
      <c r="E68" s="113" t="s">
        <v>110</v>
      </c>
      <c r="F68" s="114" t="s">
        <v>226</v>
      </c>
      <c r="G68" s="113" t="s">
        <v>54</v>
      </c>
      <c r="H68" s="115">
        <v>67</v>
      </c>
      <c r="I68" s="116" t="s">
        <v>427</v>
      </c>
    </row>
    <row r="69" spans="1:9">
      <c r="A69" s="111" t="str">
        <f t="shared" si="5"/>
        <v>광명소방서</v>
      </c>
      <c r="B69" s="112" t="str">
        <f t="shared" si="4"/>
        <v>안전행정위원회</v>
      </c>
      <c r="C69" s="111" t="str">
        <f t="shared" si="6"/>
        <v>재난안전본부</v>
      </c>
      <c r="E69" s="113" t="s">
        <v>110</v>
      </c>
      <c r="F69" s="114" t="s">
        <v>227</v>
      </c>
      <c r="G69" s="113" t="s">
        <v>54</v>
      </c>
      <c r="H69" s="115">
        <v>68</v>
      </c>
      <c r="I69" s="116" t="s">
        <v>428</v>
      </c>
    </row>
    <row r="70" spans="1:9">
      <c r="A70" s="111" t="str">
        <f t="shared" si="5"/>
        <v>시흥소방서</v>
      </c>
      <c r="B70" s="112" t="str">
        <f t="shared" si="4"/>
        <v>안전행정위원회</v>
      </c>
      <c r="C70" s="111" t="str">
        <f t="shared" si="6"/>
        <v>재난안전본부</v>
      </c>
      <c r="E70" s="113" t="s">
        <v>110</v>
      </c>
      <c r="F70" s="114" t="s">
        <v>228</v>
      </c>
      <c r="G70" s="113" t="s">
        <v>54</v>
      </c>
      <c r="H70" s="115">
        <v>69</v>
      </c>
      <c r="I70" s="116" t="s">
        <v>429</v>
      </c>
    </row>
    <row r="71" spans="1:9">
      <c r="A71" s="111" t="str">
        <f t="shared" si="5"/>
        <v>군포소방서</v>
      </c>
      <c r="B71" s="112" t="str">
        <f t="shared" si="4"/>
        <v>안전행정위원회</v>
      </c>
      <c r="C71" s="111" t="str">
        <f t="shared" si="6"/>
        <v>재난안전본부</v>
      </c>
      <c r="E71" s="113" t="s">
        <v>110</v>
      </c>
      <c r="F71" s="114" t="s">
        <v>229</v>
      </c>
      <c r="G71" s="113" t="s">
        <v>54</v>
      </c>
      <c r="H71" s="115">
        <v>70</v>
      </c>
      <c r="I71" s="116" t="s">
        <v>430</v>
      </c>
    </row>
    <row r="72" spans="1:9">
      <c r="A72" s="111" t="str">
        <f t="shared" si="5"/>
        <v>화성소방서</v>
      </c>
      <c r="B72" s="112" t="str">
        <f t="shared" si="4"/>
        <v>안전행정위원회</v>
      </c>
      <c r="C72" s="111" t="str">
        <f t="shared" si="6"/>
        <v>재난안전본부</v>
      </c>
      <c r="E72" s="113" t="s">
        <v>110</v>
      </c>
      <c r="F72" s="114" t="s">
        <v>230</v>
      </c>
      <c r="G72" s="113" t="s">
        <v>54</v>
      </c>
      <c r="H72" s="115">
        <v>71</v>
      </c>
      <c r="I72" s="116" t="s">
        <v>431</v>
      </c>
    </row>
    <row r="73" spans="1:9">
      <c r="A73" s="111" t="str">
        <f t="shared" si="5"/>
        <v>이천소방서</v>
      </c>
      <c r="B73" s="112" t="str">
        <f t="shared" si="4"/>
        <v>안전행정위원회</v>
      </c>
      <c r="C73" s="111" t="str">
        <f t="shared" si="6"/>
        <v>재난안전본부</v>
      </c>
      <c r="E73" s="113" t="s">
        <v>110</v>
      </c>
      <c r="F73" s="114" t="s">
        <v>231</v>
      </c>
      <c r="G73" s="113" t="s">
        <v>54</v>
      </c>
      <c r="H73" s="115">
        <v>72</v>
      </c>
      <c r="I73" s="116" t="s">
        <v>432</v>
      </c>
    </row>
    <row r="74" spans="1:9">
      <c r="A74" s="111" t="str">
        <f t="shared" si="5"/>
        <v>김포소방서</v>
      </c>
      <c r="B74" s="112" t="str">
        <f t="shared" si="4"/>
        <v>안전행정위원회</v>
      </c>
      <c r="C74" s="111" t="str">
        <f t="shared" si="6"/>
        <v>재난안전본부</v>
      </c>
      <c r="E74" s="113" t="s">
        <v>110</v>
      </c>
      <c r="F74" s="114" t="s">
        <v>232</v>
      </c>
      <c r="G74" s="113" t="s">
        <v>54</v>
      </c>
      <c r="H74" s="115">
        <v>73</v>
      </c>
      <c r="I74" s="116" t="s">
        <v>433</v>
      </c>
    </row>
    <row r="75" spans="1:9">
      <c r="A75" s="111" t="str">
        <f t="shared" si="5"/>
        <v>광주소방서</v>
      </c>
      <c r="B75" s="112" t="str">
        <f t="shared" si="4"/>
        <v>안전행정위원회</v>
      </c>
      <c r="C75" s="111" t="str">
        <f t="shared" si="6"/>
        <v>재난안전본부</v>
      </c>
      <c r="E75" s="113" t="s">
        <v>110</v>
      </c>
      <c r="F75" s="114" t="s">
        <v>233</v>
      </c>
      <c r="G75" s="113" t="s">
        <v>54</v>
      </c>
      <c r="H75" s="115">
        <v>74</v>
      </c>
      <c r="I75" s="116" t="s">
        <v>434</v>
      </c>
    </row>
    <row r="76" spans="1:9">
      <c r="A76" s="111" t="str">
        <f t="shared" si="5"/>
        <v>안성소방서</v>
      </c>
      <c r="B76" s="112" t="str">
        <f t="shared" si="4"/>
        <v>안전행정위원회</v>
      </c>
      <c r="C76" s="111" t="str">
        <f t="shared" si="6"/>
        <v>재난안전본부</v>
      </c>
      <c r="E76" s="113" t="s">
        <v>110</v>
      </c>
      <c r="F76" s="114" t="s">
        <v>234</v>
      </c>
      <c r="G76" s="113" t="s">
        <v>54</v>
      </c>
      <c r="H76" s="115">
        <v>75</v>
      </c>
      <c r="I76" s="116" t="s">
        <v>435</v>
      </c>
    </row>
    <row r="77" spans="1:9">
      <c r="A77" s="111" t="str">
        <f t="shared" si="5"/>
        <v>하남소방서</v>
      </c>
      <c r="B77" s="112" t="str">
        <f t="shared" si="4"/>
        <v>안전행정위원회</v>
      </c>
      <c r="C77" s="111" t="str">
        <f t="shared" si="6"/>
        <v>재난안전본부</v>
      </c>
      <c r="E77" s="113" t="s">
        <v>110</v>
      </c>
      <c r="F77" s="114" t="s">
        <v>235</v>
      </c>
      <c r="G77" s="113" t="s">
        <v>54</v>
      </c>
      <c r="H77" s="115">
        <v>76</v>
      </c>
      <c r="I77" s="116" t="s">
        <v>436</v>
      </c>
    </row>
    <row r="78" spans="1:9">
      <c r="A78" s="111" t="str">
        <f t="shared" si="5"/>
        <v>의왕소방서</v>
      </c>
      <c r="B78" s="112" t="str">
        <f t="shared" si="4"/>
        <v>안전행정위원회</v>
      </c>
      <c r="C78" s="111" t="str">
        <f t="shared" si="6"/>
        <v>재난안전본부</v>
      </c>
      <c r="E78" s="113" t="s">
        <v>110</v>
      </c>
      <c r="F78" s="114" t="s">
        <v>236</v>
      </c>
      <c r="G78" s="113" t="s">
        <v>54</v>
      </c>
      <c r="H78" s="115">
        <v>77</v>
      </c>
      <c r="I78" s="116" t="s">
        <v>437</v>
      </c>
    </row>
    <row r="79" spans="1:9">
      <c r="A79" s="111" t="str">
        <f t="shared" si="5"/>
        <v>오산소방서</v>
      </c>
      <c r="B79" s="112" t="str">
        <f t="shared" si="4"/>
        <v>안전행정위원회</v>
      </c>
      <c r="C79" s="111" t="str">
        <f t="shared" si="6"/>
        <v>재난안전본부</v>
      </c>
      <c r="E79" s="113" t="s">
        <v>110</v>
      </c>
      <c r="F79" s="114" t="s">
        <v>237</v>
      </c>
      <c r="G79" s="113" t="s">
        <v>54</v>
      </c>
      <c r="H79" s="115">
        <v>78</v>
      </c>
      <c r="I79" s="116" t="s">
        <v>438</v>
      </c>
    </row>
    <row r="80" spans="1:9">
      <c r="A80" s="111" t="str">
        <f t="shared" si="5"/>
        <v>여주소방서</v>
      </c>
      <c r="B80" s="112" t="str">
        <f t="shared" si="4"/>
        <v>안전행정위원회</v>
      </c>
      <c r="C80" s="111" t="str">
        <f t="shared" si="6"/>
        <v>재난안전본부</v>
      </c>
      <c r="E80" s="113" t="s">
        <v>110</v>
      </c>
      <c r="F80" s="114" t="s">
        <v>238</v>
      </c>
      <c r="G80" s="113" t="s">
        <v>54</v>
      </c>
      <c r="H80" s="115">
        <v>79</v>
      </c>
      <c r="I80" s="116" t="s">
        <v>439</v>
      </c>
    </row>
    <row r="81" spans="1:9">
      <c r="A81" s="111" t="str">
        <f t="shared" si="5"/>
        <v>양평소방서</v>
      </c>
      <c r="B81" s="112" t="str">
        <f t="shared" si="4"/>
        <v>안전행정위원회</v>
      </c>
      <c r="C81" s="111" t="str">
        <f t="shared" si="6"/>
        <v>재난안전본부</v>
      </c>
      <c r="E81" s="113" t="s">
        <v>110</v>
      </c>
      <c r="F81" s="114" t="s">
        <v>239</v>
      </c>
      <c r="G81" s="113" t="s">
        <v>54</v>
      </c>
      <c r="H81" s="115">
        <v>80</v>
      </c>
      <c r="I81" s="116" t="s">
        <v>440</v>
      </c>
    </row>
    <row r="82" spans="1:9">
      <c r="A82" s="111" t="str">
        <f t="shared" si="5"/>
        <v>과천소방서</v>
      </c>
      <c r="B82" s="112" t="str">
        <f t="shared" si="4"/>
        <v>안전행정위원회</v>
      </c>
      <c r="C82" s="111" t="str">
        <f t="shared" si="6"/>
        <v>재난안전본부</v>
      </c>
      <c r="E82" s="113" t="s">
        <v>110</v>
      </c>
      <c r="F82" s="114" t="s">
        <v>240</v>
      </c>
      <c r="G82" s="113" t="s">
        <v>54</v>
      </c>
      <c r="H82" s="115">
        <v>81</v>
      </c>
      <c r="I82" s="116" t="s">
        <v>441</v>
      </c>
    </row>
    <row r="83" spans="1:9">
      <c r="A83" s="111" t="str">
        <f t="shared" si="5"/>
        <v>고양소방서</v>
      </c>
      <c r="B83" s="112" t="str">
        <f t="shared" si="4"/>
        <v>안전행정위원회</v>
      </c>
      <c r="C83" s="111" t="str">
        <f t="shared" si="6"/>
        <v>재난안전본부</v>
      </c>
      <c r="E83" s="113" t="s">
        <v>110</v>
      </c>
      <c r="F83" s="114" t="s">
        <v>241</v>
      </c>
      <c r="G83" s="113" t="s">
        <v>54</v>
      </c>
      <c r="H83" s="115">
        <v>82</v>
      </c>
      <c r="I83" s="116" t="s">
        <v>442</v>
      </c>
    </row>
    <row r="84" spans="1:9">
      <c r="A84" s="111" t="str">
        <f t="shared" si="5"/>
        <v>일산소방서</v>
      </c>
      <c r="B84" s="112" t="str">
        <f t="shared" si="4"/>
        <v>안전행정위원회</v>
      </c>
      <c r="C84" s="111" t="str">
        <f t="shared" si="6"/>
        <v>재난안전본부</v>
      </c>
      <c r="E84" s="113" t="s">
        <v>110</v>
      </c>
      <c r="F84" s="114" t="s">
        <v>242</v>
      </c>
      <c r="G84" s="113" t="s">
        <v>54</v>
      </c>
      <c r="H84" s="115">
        <v>83</v>
      </c>
      <c r="I84" s="116" t="s">
        <v>443</v>
      </c>
    </row>
    <row r="85" spans="1:9">
      <c r="A85" s="111" t="str">
        <f t="shared" si="5"/>
        <v>의정부소방서</v>
      </c>
      <c r="B85" s="112" t="str">
        <f t="shared" si="4"/>
        <v>안전행정위원회</v>
      </c>
      <c r="C85" s="111" t="str">
        <f t="shared" si="6"/>
        <v>재난안전본부</v>
      </c>
      <c r="E85" s="113" t="s">
        <v>110</v>
      </c>
      <c r="F85" s="114" t="s">
        <v>243</v>
      </c>
      <c r="G85" s="113" t="s">
        <v>54</v>
      </c>
      <c r="H85" s="115">
        <v>84</v>
      </c>
      <c r="I85" s="116" t="s">
        <v>444</v>
      </c>
    </row>
    <row r="86" spans="1:9">
      <c r="A86" s="111" t="str">
        <f t="shared" si="5"/>
        <v>남양주소방서</v>
      </c>
      <c r="B86" s="112" t="str">
        <f t="shared" si="4"/>
        <v>안전행정위원회</v>
      </c>
      <c r="C86" s="111" t="str">
        <f t="shared" si="6"/>
        <v>재난안전본부</v>
      </c>
      <c r="E86" s="113" t="s">
        <v>110</v>
      </c>
      <c r="F86" s="114" t="s">
        <v>244</v>
      </c>
      <c r="G86" s="113" t="s">
        <v>54</v>
      </c>
      <c r="H86" s="115">
        <v>85</v>
      </c>
      <c r="I86" s="116" t="s">
        <v>445</v>
      </c>
    </row>
    <row r="87" spans="1:9">
      <c r="A87" s="111" t="str">
        <f t="shared" si="5"/>
        <v>파주소방서</v>
      </c>
      <c r="B87" s="112" t="str">
        <f t="shared" si="4"/>
        <v>안전행정위원회</v>
      </c>
      <c r="C87" s="111" t="str">
        <f t="shared" si="6"/>
        <v>재난안전본부</v>
      </c>
      <c r="E87" s="113" t="s">
        <v>110</v>
      </c>
      <c r="F87" s="114" t="s">
        <v>245</v>
      </c>
      <c r="G87" s="113" t="s">
        <v>54</v>
      </c>
      <c r="H87" s="115">
        <v>86</v>
      </c>
      <c r="I87" s="116" t="s">
        <v>446</v>
      </c>
    </row>
    <row r="88" spans="1:9">
      <c r="A88" s="111" t="str">
        <f t="shared" si="5"/>
        <v>구리소방서</v>
      </c>
      <c r="B88" s="112" t="str">
        <f t="shared" si="4"/>
        <v>안전행정위원회</v>
      </c>
      <c r="C88" s="111" t="str">
        <f t="shared" si="6"/>
        <v>재난안전본부</v>
      </c>
      <c r="E88" s="113" t="s">
        <v>110</v>
      </c>
      <c r="F88" s="114" t="s">
        <v>246</v>
      </c>
      <c r="G88" s="113" t="s">
        <v>54</v>
      </c>
      <c r="H88" s="115">
        <v>87</v>
      </c>
      <c r="I88" s="116" t="s">
        <v>447</v>
      </c>
    </row>
    <row r="89" spans="1:9">
      <c r="A89" s="111" t="str">
        <f t="shared" si="5"/>
        <v>포천소방서</v>
      </c>
      <c r="B89" s="112" t="str">
        <f t="shared" si="4"/>
        <v>안전행정위원회</v>
      </c>
      <c r="C89" s="111" t="str">
        <f t="shared" si="6"/>
        <v>재난안전본부</v>
      </c>
      <c r="E89" s="113" t="s">
        <v>110</v>
      </c>
      <c r="F89" s="114" t="s">
        <v>247</v>
      </c>
      <c r="G89" s="113" t="s">
        <v>54</v>
      </c>
      <c r="H89" s="115">
        <v>88</v>
      </c>
      <c r="I89" s="116" t="s">
        <v>448</v>
      </c>
    </row>
    <row r="90" spans="1:9">
      <c r="A90" s="111" t="str">
        <f t="shared" si="5"/>
        <v>양주소방서</v>
      </c>
      <c r="B90" s="112" t="str">
        <f t="shared" si="4"/>
        <v>안전행정위원회</v>
      </c>
      <c r="C90" s="111" t="str">
        <f t="shared" si="6"/>
        <v>재난안전본부</v>
      </c>
      <c r="E90" s="113" t="s">
        <v>110</v>
      </c>
      <c r="F90" s="114" t="s">
        <v>248</v>
      </c>
      <c r="G90" s="113" t="s">
        <v>54</v>
      </c>
      <c r="H90" s="115">
        <v>89</v>
      </c>
      <c r="I90" s="116" t="s">
        <v>449</v>
      </c>
    </row>
    <row r="91" spans="1:9">
      <c r="A91" s="111" t="str">
        <f t="shared" si="5"/>
        <v>동두천소방서</v>
      </c>
      <c r="B91" s="112" t="str">
        <f t="shared" si="4"/>
        <v>안전행정위원회</v>
      </c>
      <c r="C91" s="111" t="str">
        <f t="shared" si="6"/>
        <v>재난안전본부</v>
      </c>
      <c r="E91" s="113" t="s">
        <v>110</v>
      </c>
      <c r="F91" s="114" t="s">
        <v>249</v>
      </c>
      <c r="G91" s="113" t="s">
        <v>54</v>
      </c>
      <c r="H91" s="115">
        <v>90</v>
      </c>
      <c r="I91" s="116" t="s">
        <v>450</v>
      </c>
    </row>
    <row r="92" spans="1:9">
      <c r="A92" s="111" t="str">
        <f t="shared" si="5"/>
        <v>가평소방서</v>
      </c>
      <c r="B92" s="112" t="str">
        <f t="shared" si="4"/>
        <v>안전행정위원회</v>
      </c>
      <c r="C92" s="111" t="str">
        <f t="shared" si="6"/>
        <v>재난안전본부</v>
      </c>
      <c r="E92" s="113" t="s">
        <v>110</v>
      </c>
      <c r="F92" s="114" t="s">
        <v>250</v>
      </c>
      <c r="G92" s="113" t="s">
        <v>54</v>
      </c>
      <c r="H92" s="115">
        <v>91</v>
      </c>
      <c r="I92" s="116" t="s">
        <v>451</v>
      </c>
    </row>
    <row r="93" spans="1:9">
      <c r="A93" s="111" t="str">
        <f t="shared" si="5"/>
        <v>연천소방서</v>
      </c>
      <c r="B93" s="112" t="str">
        <f t="shared" si="4"/>
        <v>안전행정위원회</v>
      </c>
      <c r="C93" s="111" t="str">
        <f t="shared" si="6"/>
        <v>재난안전본부</v>
      </c>
      <c r="E93" s="113" t="s">
        <v>110</v>
      </c>
      <c r="F93" s="114" t="s">
        <v>251</v>
      </c>
      <c r="G93" s="113" t="s">
        <v>54</v>
      </c>
      <c r="H93" s="115">
        <v>92</v>
      </c>
      <c r="I93" s="116" t="s">
        <v>452</v>
      </c>
    </row>
    <row r="94" spans="1:9">
      <c r="A94" s="111" t="str">
        <f t="shared" si="5"/>
        <v>행정관리담당관</v>
      </c>
      <c r="B94" s="112" t="str">
        <f t="shared" si="4"/>
        <v>안전행정위원회</v>
      </c>
      <c r="C94" s="111" t="str">
        <f t="shared" si="6"/>
        <v>균형발전기획실</v>
      </c>
      <c r="E94" s="113" t="s">
        <v>295</v>
      </c>
      <c r="F94" s="114" t="s">
        <v>300</v>
      </c>
      <c r="G94" s="113" t="s">
        <v>54</v>
      </c>
      <c r="H94" s="115">
        <v>93</v>
      </c>
      <c r="I94" s="116" t="s">
        <v>260</v>
      </c>
    </row>
    <row r="95" spans="1:9">
      <c r="A95" s="111" t="str">
        <f t="shared" si="5"/>
        <v>비상기획담당관</v>
      </c>
      <c r="B95" s="112" t="str">
        <f t="shared" si="4"/>
        <v>안전행정위원회</v>
      </c>
      <c r="C95" s="111" t="str">
        <f t="shared" si="6"/>
        <v>균형발전기획실</v>
      </c>
      <c r="E95" s="113" t="s">
        <v>295</v>
      </c>
      <c r="F95" s="114" t="s">
        <v>306</v>
      </c>
      <c r="G95" s="113" t="s">
        <v>54</v>
      </c>
      <c r="H95" s="115">
        <v>94</v>
      </c>
      <c r="I95" s="116" t="s">
        <v>262</v>
      </c>
    </row>
    <row r="96" spans="1:9">
      <c r="A96" s="111" t="str">
        <f t="shared" si="5"/>
        <v>인재개발원</v>
      </c>
      <c r="B96" s="112" t="str">
        <f t="shared" si="4"/>
        <v>안전행정위원회</v>
      </c>
      <c r="C96" s="111" t="str">
        <f t="shared" si="6"/>
        <v>인재개발원</v>
      </c>
      <c r="E96" s="113" t="s">
        <v>106</v>
      </c>
      <c r="F96" s="114" t="s">
        <v>363</v>
      </c>
      <c r="G96" s="113" t="s">
        <v>54</v>
      </c>
      <c r="H96" s="115">
        <v>95</v>
      </c>
      <c r="I96" s="116" t="s">
        <v>268</v>
      </c>
    </row>
    <row r="97" spans="1:9">
      <c r="A97" s="111" t="str">
        <f t="shared" si="5"/>
        <v>문화정책과</v>
      </c>
      <c r="B97" s="112" t="str">
        <f t="shared" si="4"/>
        <v>문화체육관광위원회</v>
      </c>
      <c r="C97" s="111" t="str">
        <f t="shared" si="6"/>
        <v>문화체육관광국</v>
      </c>
      <c r="E97" s="113" t="s">
        <v>97</v>
      </c>
      <c r="F97" s="114" t="s">
        <v>164</v>
      </c>
      <c r="G97" s="113" t="s">
        <v>8</v>
      </c>
      <c r="H97" s="115">
        <v>96</v>
      </c>
      <c r="I97" s="116" t="s">
        <v>274</v>
      </c>
    </row>
    <row r="98" spans="1:9">
      <c r="A98" s="111" t="str">
        <f t="shared" si="5"/>
        <v>종무과</v>
      </c>
      <c r="B98" s="112" t="str">
        <f t="shared" ref="B98:B129" si="7">G98</f>
        <v>문화체육관광위원회</v>
      </c>
      <c r="C98" s="111" t="str">
        <f t="shared" si="6"/>
        <v>문화체육관광국</v>
      </c>
      <c r="E98" s="113" t="s">
        <v>97</v>
      </c>
      <c r="F98" s="114" t="s">
        <v>166</v>
      </c>
      <c r="G98" s="113" t="s">
        <v>8</v>
      </c>
      <c r="H98" s="115">
        <v>97</v>
      </c>
      <c r="I98" s="116" t="s">
        <v>276</v>
      </c>
    </row>
    <row r="99" spans="1:9">
      <c r="A99" s="111" t="str">
        <f t="shared" si="5"/>
        <v>체육과</v>
      </c>
      <c r="B99" s="112" t="str">
        <f t="shared" si="7"/>
        <v>문화체육관광위원회</v>
      </c>
      <c r="C99" s="111" t="str">
        <f t="shared" si="6"/>
        <v>문화체육관광국</v>
      </c>
      <c r="E99" s="113" t="s">
        <v>97</v>
      </c>
      <c r="F99" s="114" t="s">
        <v>168</v>
      </c>
      <c r="G99" s="113" t="s">
        <v>8</v>
      </c>
      <c r="H99" s="115">
        <v>98</v>
      </c>
      <c r="I99" s="116" t="s">
        <v>278</v>
      </c>
    </row>
    <row r="100" spans="1:9">
      <c r="A100" s="111" t="str">
        <f t="shared" si="5"/>
        <v>문화유산과</v>
      </c>
      <c r="B100" s="112" t="str">
        <f t="shared" si="7"/>
        <v>문화체육관광위원회</v>
      </c>
      <c r="C100" s="111" t="str">
        <f t="shared" si="6"/>
        <v>문화체육관광국</v>
      </c>
      <c r="E100" s="113" t="s">
        <v>97</v>
      </c>
      <c r="F100" s="114" t="s">
        <v>170</v>
      </c>
      <c r="G100" s="113" t="s">
        <v>8</v>
      </c>
      <c r="H100" s="115">
        <v>99</v>
      </c>
      <c r="I100" s="116" t="s">
        <v>280</v>
      </c>
    </row>
    <row r="101" spans="1:9">
      <c r="A101" s="111" t="str">
        <f t="shared" si="5"/>
        <v>콘텐츠산업과</v>
      </c>
      <c r="B101" s="112" t="str">
        <f t="shared" si="7"/>
        <v>문화체육관광위원회</v>
      </c>
      <c r="C101" s="111" t="str">
        <f t="shared" si="6"/>
        <v>문화체육관광국</v>
      </c>
      <c r="E101" s="113" t="s">
        <v>97</v>
      </c>
      <c r="F101" s="114" t="s">
        <v>172</v>
      </c>
      <c r="G101" s="113" t="s">
        <v>8</v>
      </c>
      <c r="H101" s="115">
        <v>100</v>
      </c>
      <c r="I101" s="116" t="s">
        <v>282</v>
      </c>
    </row>
    <row r="102" spans="1:9">
      <c r="A102" s="111" t="str">
        <f t="shared" si="5"/>
        <v>관광과</v>
      </c>
      <c r="B102" s="112" t="str">
        <f t="shared" si="7"/>
        <v>문화체육관광위원회</v>
      </c>
      <c r="C102" s="111" t="str">
        <f t="shared" si="6"/>
        <v>문화체육관광국</v>
      </c>
      <c r="E102" s="113" t="s">
        <v>97</v>
      </c>
      <c r="F102" s="114" t="s">
        <v>174</v>
      </c>
      <c r="G102" s="113" t="s">
        <v>8</v>
      </c>
      <c r="H102" s="115">
        <v>101</v>
      </c>
      <c r="I102" s="116" t="s">
        <v>284</v>
      </c>
    </row>
    <row r="103" spans="1:9">
      <c r="A103" s="111" t="str">
        <f t="shared" si="5"/>
        <v>농업정책과</v>
      </c>
      <c r="B103" s="112" t="str">
        <f t="shared" si="7"/>
        <v>농정해양위원회</v>
      </c>
      <c r="C103" s="111" t="str">
        <f t="shared" si="6"/>
        <v>농정해양국</v>
      </c>
      <c r="E103" s="113" t="s">
        <v>58</v>
      </c>
      <c r="F103" s="114" t="s">
        <v>175</v>
      </c>
      <c r="G103" s="113" t="s">
        <v>57</v>
      </c>
      <c r="H103" s="115">
        <v>102</v>
      </c>
      <c r="I103" s="116" t="s">
        <v>285</v>
      </c>
    </row>
    <row r="104" spans="1:9">
      <c r="A104" s="111" t="str">
        <f t="shared" si="5"/>
        <v>해양항만정책과</v>
      </c>
      <c r="B104" s="112" t="str">
        <f t="shared" si="7"/>
        <v>농정해양위원회</v>
      </c>
      <c r="C104" s="111" t="str">
        <f t="shared" si="6"/>
        <v>농정해양국</v>
      </c>
      <c r="E104" s="113" t="s">
        <v>58</v>
      </c>
      <c r="F104" s="114" t="s">
        <v>177</v>
      </c>
      <c r="G104" s="113" t="s">
        <v>57</v>
      </c>
      <c r="H104" s="115">
        <v>103</v>
      </c>
      <c r="I104" s="116" t="s">
        <v>286</v>
      </c>
    </row>
    <row r="105" spans="1:9">
      <c r="A105" s="111" t="str">
        <f t="shared" si="5"/>
        <v>농식품유통과</v>
      </c>
      <c r="B105" s="112" t="str">
        <f t="shared" si="7"/>
        <v>농정해양위원회</v>
      </c>
      <c r="C105" s="111" t="str">
        <f t="shared" si="6"/>
        <v>농정해양국</v>
      </c>
      <c r="E105" s="113" t="s">
        <v>58</v>
      </c>
      <c r="F105" s="114" t="s">
        <v>179</v>
      </c>
      <c r="G105" s="113" t="s">
        <v>57</v>
      </c>
      <c r="H105" s="115">
        <v>104</v>
      </c>
      <c r="I105" s="116" t="s">
        <v>288</v>
      </c>
    </row>
    <row r="106" spans="1:9">
      <c r="A106" s="111" t="str">
        <f t="shared" si="5"/>
        <v>친환경농업과</v>
      </c>
      <c r="B106" s="112" t="str">
        <f t="shared" si="7"/>
        <v>농정해양위원회</v>
      </c>
      <c r="C106" s="111" t="str">
        <f t="shared" si="6"/>
        <v>농정해양국</v>
      </c>
      <c r="E106" s="113" t="s">
        <v>58</v>
      </c>
      <c r="F106" s="114" t="s">
        <v>59</v>
      </c>
      <c r="G106" s="113" t="s">
        <v>57</v>
      </c>
      <c r="H106" s="115">
        <v>105</v>
      </c>
      <c r="I106" s="116" t="s">
        <v>290</v>
      </c>
    </row>
    <row r="107" spans="1:9">
      <c r="A107" s="111" t="str">
        <f t="shared" si="5"/>
        <v>수산과</v>
      </c>
      <c r="B107" s="112" t="str">
        <f t="shared" si="7"/>
        <v>농정해양위원회</v>
      </c>
      <c r="C107" s="111" t="str">
        <f t="shared" si="6"/>
        <v>농정해양국</v>
      </c>
      <c r="E107" s="113" t="s">
        <v>58</v>
      </c>
      <c r="F107" s="114" t="s">
        <v>182</v>
      </c>
      <c r="G107" s="113" t="s">
        <v>57</v>
      </c>
      <c r="H107" s="115">
        <v>106</v>
      </c>
      <c r="I107" s="116" t="s">
        <v>291</v>
      </c>
    </row>
    <row r="108" spans="1:9">
      <c r="A108" s="111" t="str">
        <f t="shared" si="5"/>
        <v>해양수산자원연구소</v>
      </c>
      <c r="B108" s="112" t="str">
        <f t="shared" si="7"/>
        <v>농정해양위원회</v>
      </c>
      <c r="C108" s="111" t="str">
        <f t="shared" si="6"/>
        <v>농정해양국</v>
      </c>
      <c r="E108" s="113" t="s">
        <v>58</v>
      </c>
      <c r="F108" s="114" t="s">
        <v>184</v>
      </c>
      <c r="G108" s="113" t="s">
        <v>57</v>
      </c>
      <c r="H108" s="115">
        <v>107</v>
      </c>
      <c r="I108" s="116" t="s">
        <v>453</v>
      </c>
    </row>
    <row r="109" spans="1:9">
      <c r="A109" s="111" t="str">
        <f t="shared" si="5"/>
        <v>축산정책과</v>
      </c>
      <c r="B109" s="112" t="str">
        <f t="shared" si="7"/>
        <v>농정해양위원회</v>
      </c>
      <c r="C109" s="111" t="str">
        <f t="shared" si="6"/>
        <v>축산산림국</v>
      </c>
      <c r="E109" s="113" t="s">
        <v>60</v>
      </c>
      <c r="F109" s="114" t="s">
        <v>330</v>
      </c>
      <c r="G109" s="113" t="s">
        <v>57</v>
      </c>
      <c r="H109" s="115">
        <v>108</v>
      </c>
      <c r="I109" s="116" t="s">
        <v>292</v>
      </c>
    </row>
    <row r="110" spans="1:9">
      <c r="A110" s="111" t="str">
        <f t="shared" si="5"/>
        <v>동물방역위생과</v>
      </c>
      <c r="B110" s="112" t="str">
        <f t="shared" si="7"/>
        <v>농정해양위원회</v>
      </c>
      <c r="C110" s="111" t="str">
        <f t="shared" si="6"/>
        <v>축산산림국</v>
      </c>
      <c r="E110" s="113" t="s">
        <v>60</v>
      </c>
      <c r="F110" s="114" t="s">
        <v>61</v>
      </c>
      <c r="G110" s="113" t="s">
        <v>57</v>
      </c>
      <c r="H110" s="115">
        <v>109</v>
      </c>
      <c r="I110" s="116" t="s">
        <v>294</v>
      </c>
    </row>
    <row r="111" spans="1:9">
      <c r="A111" s="111" t="str">
        <f t="shared" si="5"/>
        <v>산림과</v>
      </c>
      <c r="B111" s="112" t="str">
        <f t="shared" si="7"/>
        <v>농정해양위원회</v>
      </c>
      <c r="C111" s="111" t="str">
        <f t="shared" si="6"/>
        <v>축산산림국</v>
      </c>
      <c r="E111" s="113" t="s">
        <v>60</v>
      </c>
      <c r="F111" s="114" t="s">
        <v>333</v>
      </c>
      <c r="G111" s="113" t="s">
        <v>57</v>
      </c>
      <c r="H111" s="115">
        <v>110</v>
      </c>
      <c r="I111" s="116" t="s">
        <v>454</v>
      </c>
    </row>
    <row r="112" spans="1:9">
      <c r="A112" s="111" t="str">
        <f t="shared" si="5"/>
        <v>축산위생연구소</v>
      </c>
      <c r="B112" s="112" t="str">
        <f t="shared" si="7"/>
        <v>농정해양위원회</v>
      </c>
      <c r="C112" s="111" t="str">
        <f t="shared" si="6"/>
        <v>축산산림국</v>
      </c>
      <c r="E112" s="113" t="s">
        <v>60</v>
      </c>
      <c r="F112" s="114" t="s">
        <v>335</v>
      </c>
      <c r="G112" s="113" t="s">
        <v>57</v>
      </c>
      <c r="H112" s="115">
        <v>111</v>
      </c>
      <c r="I112" s="116" t="s">
        <v>455</v>
      </c>
    </row>
    <row r="113" spans="1:9">
      <c r="A113" s="111" t="str">
        <f t="shared" si="5"/>
        <v>북부축산위생연구소</v>
      </c>
      <c r="B113" s="112" t="str">
        <f t="shared" si="7"/>
        <v>농정해양위원회</v>
      </c>
      <c r="C113" s="111" t="str">
        <f t="shared" si="6"/>
        <v>축산산림국</v>
      </c>
      <c r="E113" s="113" t="s">
        <v>60</v>
      </c>
      <c r="F113" s="114" t="s">
        <v>336</v>
      </c>
      <c r="G113" s="113" t="s">
        <v>57</v>
      </c>
      <c r="H113" s="115">
        <v>112</v>
      </c>
      <c r="I113" s="116" t="s">
        <v>456</v>
      </c>
    </row>
    <row r="114" spans="1:9">
      <c r="A114" s="111" t="str">
        <f t="shared" si="5"/>
        <v>산림환경연구소</v>
      </c>
      <c r="B114" s="112" t="str">
        <f t="shared" si="7"/>
        <v>농정해양위원회</v>
      </c>
      <c r="C114" s="111" t="str">
        <f t="shared" si="6"/>
        <v>축산산림국</v>
      </c>
      <c r="E114" s="113" t="s">
        <v>60</v>
      </c>
      <c r="F114" s="114" t="s">
        <v>337</v>
      </c>
      <c r="G114" s="113" t="s">
        <v>57</v>
      </c>
      <c r="H114" s="115">
        <v>113</v>
      </c>
      <c r="I114" s="116" t="s">
        <v>457</v>
      </c>
    </row>
    <row r="115" spans="1:9">
      <c r="A115" s="111" t="str">
        <f t="shared" si="5"/>
        <v>농업기술원(총무과)</v>
      </c>
      <c r="B115" s="112" t="str">
        <f t="shared" si="7"/>
        <v>농정해양위원회</v>
      </c>
      <c r="C115" s="111" t="str">
        <f t="shared" si="6"/>
        <v>농업기술원</v>
      </c>
      <c r="E115" s="113" t="s">
        <v>105</v>
      </c>
      <c r="F115" s="114" t="s">
        <v>357</v>
      </c>
      <c r="G115" s="113" t="s">
        <v>57</v>
      </c>
      <c r="H115" s="115">
        <v>114</v>
      </c>
      <c r="I115" s="116" t="s">
        <v>297</v>
      </c>
    </row>
    <row r="116" spans="1:9">
      <c r="A116" s="111" t="str">
        <f t="shared" si="5"/>
        <v>작물연구과</v>
      </c>
      <c r="B116" s="112" t="str">
        <f t="shared" si="7"/>
        <v>농정해양위원회</v>
      </c>
      <c r="C116" s="111" t="str">
        <f t="shared" si="6"/>
        <v>농업기술원</v>
      </c>
      <c r="E116" s="113" t="s">
        <v>105</v>
      </c>
      <c r="F116" s="114" t="s">
        <v>386</v>
      </c>
      <c r="G116" s="113" t="s">
        <v>57</v>
      </c>
      <c r="H116" s="115">
        <v>115</v>
      </c>
      <c r="I116" s="116" t="s">
        <v>299</v>
      </c>
    </row>
    <row r="117" spans="1:9">
      <c r="A117" s="111" t="str">
        <f t="shared" si="5"/>
        <v>원예연구과</v>
      </c>
      <c r="B117" s="112" t="str">
        <f t="shared" si="7"/>
        <v>농정해양위원회</v>
      </c>
      <c r="C117" s="111" t="str">
        <f t="shared" si="6"/>
        <v>농업기술원</v>
      </c>
      <c r="E117" s="113" t="s">
        <v>105</v>
      </c>
      <c r="F117" s="114" t="s">
        <v>387</v>
      </c>
      <c r="G117" s="113" t="s">
        <v>57</v>
      </c>
      <c r="H117" s="115">
        <v>116</v>
      </c>
      <c r="I117" s="116" t="s">
        <v>301</v>
      </c>
    </row>
    <row r="118" spans="1:9">
      <c r="A118" s="111" t="str">
        <f t="shared" si="5"/>
        <v>환경농업연구과</v>
      </c>
      <c r="B118" s="112" t="str">
        <f t="shared" si="7"/>
        <v>농정해양위원회</v>
      </c>
      <c r="C118" s="111" t="str">
        <f t="shared" si="6"/>
        <v>농업기술원</v>
      </c>
      <c r="E118" s="113" t="s">
        <v>105</v>
      </c>
      <c r="F118" s="114" t="s">
        <v>388</v>
      </c>
      <c r="G118" s="113" t="s">
        <v>57</v>
      </c>
      <c r="H118" s="115">
        <v>117</v>
      </c>
      <c r="I118" s="116" t="s">
        <v>303</v>
      </c>
    </row>
    <row r="119" spans="1:9">
      <c r="A119" s="111" t="str">
        <f t="shared" si="5"/>
        <v>지원기획과</v>
      </c>
      <c r="B119" s="112" t="str">
        <f t="shared" si="7"/>
        <v>농정해양위원회</v>
      </c>
      <c r="C119" s="111" t="str">
        <f t="shared" si="6"/>
        <v>농업기술원</v>
      </c>
      <c r="E119" s="113" t="s">
        <v>105</v>
      </c>
      <c r="F119" s="114" t="s">
        <v>389</v>
      </c>
      <c r="G119" s="113" t="s">
        <v>57</v>
      </c>
      <c r="H119" s="115">
        <v>118</v>
      </c>
      <c r="I119" s="116" t="s">
        <v>305</v>
      </c>
    </row>
    <row r="120" spans="1:9">
      <c r="A120" s="111" t="str">
        <f t="shared" si="5"/>
        <v>기술보급과</v>
      </c>
      <c r="B120" s="112" t="str">
        <f t="shared" si="7"/>
        <v>농정해양위원회</v>
      </c>
      <c r="C120" s="111" t="str">
        <f t="shared" si="6"/>
        <v>농업기술원</v>
      </c>
      <c r="E120" s="113" t="s">
        <v>105</v>
      </c>
      <c r="F120" s="114" t="s">
        <v>390</v>
      </c>
      <c r="G120" s="113" t="s">
        <v>57</v>
      </c>
      <c r="H120" s="115">
        <v>119</v>
      </c>
      <c r="I120" s="116" t="s">
        <v>307</v>
      </c>
    </row>
    <row r="121" spans="1:9">
      <c r="A121" s="111" t="str">
        <f t="shared" si="5"/>
        <v>농촌자원과</v>
      </c>
      <c r="B121" s="112" t="str">
        <f t="shared" si="7"/>
        <v>농정해양위원회</v>
      </c>
      <c r="C121" s="111" t="str">
        <f t="shared" si="6"/>
        <v>농업기술원</v>
      </c>
      <c r="E121" s="113" t="s">
        <v>105</v>
      </c>
      <c r="F121" s="114" t="s">
        <v>391</v>
      </c>
      <c r="G121" s="113" t="s">
        <v>57</v>
      </c>
      <c r="H121" s="115">
        <v>120</v>
      </c>
      <c r="I121" s="116" t="s">
        <v>309</v>
      </c>
    </row>
    <row r="122" spans="1:9">
      <c r="A122" s="111" t="str">
        <f t="shared" si="5"/>
        <v>종자관리소</v>
      </c>
      <c r="B122" s="112" t="str">
        <f t="shared" si="7"/>
        <v>농정해양위원회</v>
      </c>
      <c r="C122" s="111" t="str">
        <f t="shared" si="6"/>
        <v>농업기술원</v>
      </c>
      <c r="E122" s="113" t="s">
        <v>105</v>
      </c>
      <c r="F122" s="114" t="s">
        <v>392</v>
      </c>
      <c r="G122" s="113" t="s">
        <v>57</v>
      </c>
      <c r="H122" s="115">
        <v>121</v>
      </c>
      <c r="I122" s="116" t="s">
        <v>458</v>
      </c>
    </row>
    <row r="123" spans="1:9">
      <c r="A123" s="111" t="str">
        <f t="shared" si="5"/>
        <v>버섯연구소</v>
      </c>
      <c r="B123" s="112" t="str">
        <f t="shared" si="7"/>
        <v>농정해양위원회</v>
      </c>
      <c r="C123" s="111" t="str">
        <f t="shared" si="6"/>
        <v>농업기술원</v>
      </c>
      <c r="E123" s="113" t="s">
        <v>105</v>
      </c>
      <c r="F123" s="114" t="s">
        <v>393</v>
      </c>
      <c r="G123" s="113" t="s">
        <v>57</v>
      </c>
      <c r="H123" s="115">
        <v>122</v>
      </c>
      <c r="I123" s="116" t="s">
        <v>459</v>
      </c>
    </row>
    <row r="124" spans="1:9">
      <c r="A124" s="111" t="str">
        <f t="shared" si="5"/>
        <v>소득자원연구소</v>
      </c>
      <c r="B124" s="112" t="str">
        <f t="shared" si="7"/>
        <v>농정해양위원회</v>
      </c>
      <c r="C124" s="111" t="str">
        <f t="shared" si="6"/>
        <v>농업기술원</v>
      </c>
      <c r="E124" s="113" t="s">
        <v>105</v>
      </c>
      <c r="F124" s="114" t="s">
        <v>394</v>
      </c>
      <c r="G124" s="113" t="s">
        <v>57</v>
      </c>
      <c r="H124" s="115">
        <v>123</v>
      </c>
      <c r="I124" s="116" t="s">
        <v>460</v>
      </c>
    </row>
    <row r="125" spans="1:9">
      <c r="A125" s="111" t="str">
        <f t="shared" si="5"/>
        <v>선인장다육식물연구소</v>
      </c>
      <c r="B125" s="112" t="str">
        <f t="shared" si="7"/>
        <v>농정해양위원회</v>
      </c>
      <c r="C125" s="111" t="str">
        <f t="shared" si="6"/>
        <v>농업기술원</v>
      </c>
      <c r="E125" s="113" t="s">
        <v>105</v>
      </c>
      <c r="F125" s="114" t="s">
        <v>395</v>
      </c>
      <c r="G125" s="113" t="s">
        <v>57</v>
      </c>
      <c r="H125" s="115">
        <v>124</v>
      </c>
      <c r="I125" s="116" t="s">
        <v>461</v>
      </c>
    </row>
    <row r="126" spans="1:9">
      <c r="A126" s="111" t="str">
        <f t="shared" si="5"/>
        <v>무한돌봄복지과</v>
      </c>
      <c r="B126" s="112" t="str">
        <f t="shared" si="7"/>
        <v>보건복지위원회</v>
      </c>
      <c r="C126" s="111" t="str">
        <f t="shared" si="6"/>
        <v>보건복지국</v>
      </c>
      <c r="E126" s="113" t="s">
        <v>98</v>
      </c>
      <c r="F126" s="114" t="s">
        <v>259</v>
      </c>
      <c r="G126" s="113" t="s">
        <v>382</v>
      </c>
      <c r="H126" s="115">
        <v>125</v>
      </c>
      <c r="I126" s="116" t="s">
        <v>312</v>
      </c>
    </row>
    <row r="127" spans="1:9">
      <c r="A127" s="111" t="str">
        <f t="shared" si="5"/>
        <v>사회적일자리과</v>
      </c>
      <c r="B127" s="112" t="str">
        <f t="shared" si="7"/>
        <v>보건복지위원회</v>
      </c>
      <c r="C127" s="111" t="str">
        <f t="shared" si="6"/>
        <v>보건복지국</v>
      </c>
      <c r="E127" s="113" t="s">
        <v>98</v>
      </c>
      <c r="F127" s="114" t="s">
        <v>261</v>
      </c>
      <c r="G127" s="113" t="s">
        <v>382</v>
      </c>
      <c r="H127" s="115">
        <v>126</v>
      </c>
      <c r="I127" s="116" t="s">
        <v>314</v>
      </c>
    </row>
    <row r="128" spans="1:9">
      <c r="A128" s="111" t="str">
        <f t="shared" si="5"/>
        <v>노인복지과</v>
      </c>
      <c r="B128" s="112" t="str">
        <f t="shared" si="7"/>
        <v>보건복지위원회</v>
      </c>
      <c r="C128" s="111" t="str">
        <f t="shared" si="6"/>
        <v>보건복지국</v>
      </c>
      <c r="E128" s="113" t="s">
        <v>98</v>
      </c>
      <c r="F128" s="114" t="s">
        <v>263</v>
      </c>
      <c r="G128" s="113" t="s">
        <v>382</v>
      </c>
      <c r="H128" s="115">
        <v>127</v>
      </c>
      <c r="I128" s="116" t="s">
        <v>316</v>
      </c>
    </row>
    <row r="129" spans="1:9">
      <c r="A129" s="111" t="str">
        <f t="shared" si="5"/>
        <v>장애인복지과</v>
      </c>
      <c r="B129" s="112" t="str">
        <f t="shared" si="7"/>
        <v>보건복지위원회</v>
      </c>
      <c r="C129" s="111" t="str">
        <f t="shared" si="6"/>
        <v>보건복지국</v>
      </c>
      <c r="E129" s="113" t="s">
        <v>98</v>
      </c>
      <c r="F129" s="114" t="s">
        <v>73</v>
      </c>
      <c r="G129" s="113" t="s">
        <v>382</v>
      </c>
      <c r="H129" s="115">
        <v>128</v>
      </c>
      <c r="I129" s="116" t="s">
        <v>318</v>
      </c>
    </row>
    <row r="130" spans="1:9">
      <c r="A130" s="111" t="str">
        <f t="shared" si="5"/>
        <v>보건정책과</v>
      </c>
      <c r="B130" s="112" t="str">
        <f t="shared" ref="B130:B161" si="8">G130</f>
        <v>보건복지위원회</v>
      </c>
      <c r="C130" s="111" t="str">
        <f t="shared" si="6"/>
        <v>보건복지국</v>
      </c>
      <c r="E130" s="113" t="s">
        <v>98</v>
      </c>
      <c r="F130" s="114" t="s">
        <v>264</v>
      </c>
      <c r="G130" s="113" t="s">
        <v>382</v>
      </c>
      <c r="H130" s="115">
        <v>129</v>
      </c>
      <c r="I130" s="116" t="s">
        <v>320</v>
      </c>
    </row>
    <row r="131" spans="1:9">
      <c r="A131" s="111" t="str">
        <f t="shared" ref="A131:A188" si="9">IF(COUNT(AND(FIND("북부소방재난본부",$E131),FIND("특수대응단",$F131))),"특수대응단(북부)",IF(COUNT(FIND("작물연구과",$F131)),"작물연구과",IF(COUNT(FIND("원예연구과",$F131)),"원예연구과",IF(COUNT(FIND("환경농업연구과",$F131)),"환경농업연구과",IF(COUNT(FIND("지원기획과",$F131)),"지원기획과",IF(COUNT(FIND("기술보급과",$F131)),"기술보급과",IF(COUNT(FIND("농촌자원과",$F131)),"농촌자원과",IF(COUNT(FIND("종자관리소",$F131)),"종자관리소",IF(COUNT(FIND("버섯연구소",$F131)),"버섯연구소",IF(COUNT(FIND("소득자원연구소",$F131)),"소득자원연구소",IF(COUNT(FIND("선인장다육식물연구소",$F131)),"선인장다육식물연구소",IF(COUNT(FIND("보건연구부",$F131)),"보건연구부",IF(COUNT(FIND("대기연구부",$F131)),"대기연구부",IF(COUNT(FIND("수질연구부",$F131)),"수질연구부",IF(COUNT(FIND("북부지원",$F131)),"북부지원",IF(COUNT(FIND("수원농산물검사소",$F131)),"수원농산물검사소",IF(COUNT(FIND("건설본부(관리과)",$F131)),"관리과",IF(COUNT(FIND("도로건설과",$F131)),"도로건설과",IF(COUNT(FIND("북부도로과",$F131)),"북부도로과",IF(COUNT(FIND("건축시설과",$F131)),"건축시설과",IF(COUNT(FIND("신청사건립추진단",$F131)),"신청사건립추진단",$F131)))))))))))))))))))))</f>
        <v>건강증진과</v>
      </c>
      <c r="B131" s="112" t="str">
        <f t="shared" si="8"/>
        <v>보건복지위원회</v>
      </c>
      <c r="C131" s="111" t="str">
        <f t="shared" ref="C131:C188" si="10">IF(COUNT(FIND("경기도건설본부",$E131)),"건설본부",IF(COUNT(FIND("경기도농업기술원",$E131)),"농업기술원",IF(COUNT(FIND("경기도보건환경연구원",$E131)),"보건환경연구원",IF(COUNT(FIND("소방재난본부",$E131)),"재난안전본부",IF(COUNT(FIND("경기도소방학교",$E131)),"재난안전본부",IF(COUNT(FIND("경기도인재개발원",$E131)),"인재개발원",IF(COUNT(FIND("북부소방재난본부",$E131)),"재난안전본부",IF(COUNT(FIND("소방서",$E131)),"재난안전본부",$E131))))))))</f>
        <v>보건복지국</v>
      </c>
      <c r="E131" s="113" t="s">
        <v>98</v>
      </c>
      <c r="F131" s="114" t="s">
        <v>265</v>
      </c>
      <c r="G131" s="113" t="s">
        <v>382</v>
      </c>
      <c r="H131" s="115">
        <v>130</v>
      </c>
      <c r="I131" s="116" t="s">
        <v>322</v>
      </c>
    </row>
    <row r="132" spans="1:9">
      <c r="A132" s="111" t="str">
        <f t="shared" si="9"/>
        <v>식품안전과</v>
      </c>
      <c r="B132" s="112" t="str">
        <f t="shared" si="8"/>
        <v>보건복지위원회</v>
      </c>
      <c r="C132" s="111" t="str">
        <f t="shared" si="10"/>
        <v>보건복지국</v>
      </c>
      <c r="E132" s="113" t="s">
        <v>98</v>
      </c>
      <c r="F132" s="114" t="s">
        <v>266</v>
      </c>
      <c r="G132" s="113" t="s">
        <v>382</v>
      </c>
      <c r="H132" s="115">
        <v>131</v>
      </c>
      <c r="I132" s="116" t="s">
        <v>324</v>
      </c>
    </row>
    <row r="133" spans="1:9">
      <c r="A133" s="111" t="str">
        <f t="shared" si="9"/>
        <v>사회복지담당관</v>
      </c>
      <c r="B133" s="112" t="str">
        <f t="shared" si="8"/>
        <v>보건복지위원회</v>
      </c>
      <c r="C133" s="111" t="str">
        <f t="shared" si="10"/>
        <v>복지여성실</v>
      </c>
      <c r="E133" s="113" t="s">
        <v>63</v>
      </c>
      <c r="F133" s="114" t="s">
        <v>74</v>
      </c>
      <c r="G133" s="113" t="s">
        <v>382</v>
      </c>
      <c r="H133" s="115">
        <v>132</v>
      </c>
      <c r="I133" s="116" t="s">
        <v>331</v>
      </c>
    </row>
    <row r="134" spans="1:9">
      <c r="A134" s="111" t="str">
        <f t="shared" si="9"/>
        <v>보건위생담당관</v>
      </c>
      <c r="B134" s="112" t="str">
        <f t="shared" si="8"/>
        <v>보건복지위원회</v>
      </c>
      <c r="C134" s="111" t="str">
        <f t="shared" si="10"/>
        <v>복지여성실</v>
      </c>
      <c r="E134" s="113" t="s">
        <v>63</v>
      </c>
      <c r="F134" s="114" t="s">
        <v>289</v>
      </c>
      <c r="G134" s="113" t="s">
        <v>382</v>
      </c>
      <c r="H134" s="115">
        <v>133</v>
      </c>
      <c r="I134" s="116" t="s">
        <v>332</v>
      </c>
    </row>
    <row r="135" spans="1:9">
      <c r="A135" s="111" t="str">
        <f t="shared" si="9"/>
        <v>보건환경연구원(총무과)</v>
      </c>
      <c r="B135" s="112" t="str">
        <f t="shared" si="8"/>
        <v>보건복지위원회</v>
      </c>
      <c r="C135" s="111" t="str">
        <f t="shared" si="10"/>
        <v>보건환경연구원</v>
      </c>
      <c r="E135" s="113" t="s">
        <v>107</v>
      </c>
      <c r="F135" s="114" t="s">
        <v>366</v>
      </c>
      <c r="G135" s="113" t="s">
        <v>382</v>
      </c>
      <c r="H135" s="115">
        <v>134</v>
      </c>
      <c r="I135" s="116" t="s">
        <v>340</v>
      </c>
    </row>
    <row r="136" spans="1:9">
      <c r="A136" s="111" t="str">
        <f t="shared" si="9"/>
        <v>보건연구부</v>
      </c>
      <c r="B136" s="112" t="str">
        <f t="shared" si="8"/>
        <v>보건복지위원회</v>
      </c>
      <c r="C136" s="111" t="str">
        <f t="shared" si="10"/>
        <v>보건환경연구원</v>
      </c>
      <c r="E136" s="113" t="s">
        <v>107</v>
      </c>
      <c r="F136" s="114" t="s">
        <v>383</v>
      </c>
      <c r="G136" s="113" t="s">
        <v>382</v>
      </c>
      <c r="H136" s="115">
        <v>135</v>
      </c>
      <c r="I136" s="116" t="s">
        <v>342</v>
      </c>
    </row>
    <row r="137" spans="1:9">
      <c r="A137" s="120" t="str">
        <f t="shared" si="9"/>
        <v>북부지원</v>
      </c>
      <c r="B137" s="121" t="str">
        <f t="shared" si="8"/>
        <v>보건복지위원회</v>
      </c>
      <c r="C137" s="120" t="str">
        <f t="shared" si="10"/>
        <v>보건환경연구원</v>
      </c>
      <c r="D137" s="122"/>
      <c r="E137" s="123" t="s">
        <v>107</v>
      </c>
      <c r="F137" s="124" t="s">
        <v>384</v>
      </c>
      <c r="G137" s="123" t="s">
        <v>382</v>
      </c>
      <c r="H137" s="125">
        <v>136</v>
      </c>
      <c r="I137" s="126" t="s">
        <v>344</v>
      </c>
    </row>
    <row r="138" spans="1:9">
      <c r="A138" s="111" t="str">
        <f t="shared" si="9"/>
        <v>수원농산물검사소</v>
      </c>
      <c r="B138" s="112" t="str">
        <f t="shared" si="8"/>
        <v>보건복지위원회</v>
      </c>
      <c r="C138" s="111" t="str">
        <f t="shared" si="10"/>
        <v>보건환경연구원</v>
      </c>
      <c r="E138" s="113" t="s">
        <v>107</v>
      </c>
      <c r="F138" s="114" t="s">
        <v>385</v>
      </c>
      <c r="G138" s="113" t="s">
        <v>382</v>
      </c>
      <c r="H138" s="115">
        <v>137</v>
      </c>
      <c r="I138" s="116" t="s">
        <v>346</v>
      </c>
    </row>
    <row r="139" spans="1:9">
      <c r="A139" s="111" t="str">
        <f t="shared" si="9"/>
        <v>철도물류정책과</v>
      </c>
      <c r="B139" s="112" t="str">
        <f t="shared" si="8"/>
        <v>건설교통위원회</v>
      </c>
      <c r="C139" s="111" t="str">
        <f t="shared" si="10"/>
        <v>철도국</v>
      </c>
      <c r="E139" s="113" t="s">
        <v>186</v>
      </c>
      <c r="F139" s="114" t="s">
        <v>187</v>
      </c>
      <c r="G139" s="113" t="s">
        <v>5</v>
      </c>
      <c r="H139" s="115">
        <v>138</v>
      </c>
      <c r="I139" s="116" t="s">
        <v>350</v>
      </c>
    </row>
    <row r="140" spans="1:9">
      <c r="A140" s="111" t="str">
        <f t="shared" si="9"/>
        <v>광역도시철도과</v>
      </c>
      <c r="B140" s="112" t="str">
        <f t="shared" si="8"/>
        <v>건설교통위원회</v>
      </c>
      <c r="C140" s="111" t="str">
        <f t="shared" si="10"/>
        <v>철도국</v>
      </c>
      <c r="E140" s="113" t="s">
        <v>186</v>
      </c>
      <c r="F140" s="114" t="s">
        <v>189</v>
      </c>
      <c r="G140" s="113" t="s">
        <v>5</v>
      </c>
      <c r="H140" s="115">
        <v>139</v>
      </c>
      <c r="I140" s="116" t="s">
        <v>352</v>
      </c>
    </row>
    <row r="141" spans="1:9">
      <c r="A141" s="111" t="str">
        <f t="shared" si="9"/>
        <v>철도건설과</v>
      </c>
      <c r="B141" s="112" t="str">
        <f t="shared" si="8"/>
        <v>건설교통위원회</v>
      </c>
      <c r="C141" s="111" t="str">
        <f t="shared" si="10"/>
        <v>철도국</v>
      </c>
      <c r="E141" s="113" t="s">
        <v>186</v>
      </c>
      <c r="F141" s="114" t="s">
        <v>191</v>
      </c>
      <c r="G141" s="113" t="s">
        <v>5</v>
      </c>
      <c r="H141" s="115">
        <v>140</v>
      </c>
      <c r="I141" s="116" t="s">
        <v>354</v>
      </c>
    </row>
    <row r="142" spans="1:9">
      <c r="A142" s="111" t="str">
        <f t="shared" si="9"/>
        <v>교통정책과</v>
      </c>
      <c r="B142" s="112" t="str">
        <f t="shared" si="8"/>
        <v>건설교통위원회</v>
      </c>
      <c r="C142" s="111" t="str">
        <f t="shared" si="10"/>
        <v>교통국</v>
      </c>
      <c r="E142" s="113" t="s">
        <v>338</v>
      </c>
      <c r="F142" s="114" t="s">
        <v>339</v>
      </c>
      <c r="G142" s="113" t="s">
        <v>5</v>
      </c>
      <c r="H142" s="115">
        <v>141</v>
      </c>
      <c r="I142" s="116" t="s">
        <v>358</v>
      </c>
    </row>
    <row r="143" spans="1:9">
      <c r="A143" s="111" t="str">
        <f t="shared" si="9"/>
        <v>버스정책과</v>
      </c>
      <c r="B143" s="112" t="str">
        <f t="shared" si="8"/>
        <v>건설교통위원회</v>
      </c>
      <c r="C143" s="111" t="str">
        <f t="shared" si="10"/>
        <v>교통국</v>
      </c>
      <c r="E143" s="113" t="s">
        <v>338</v>
      </c>
      <c r="F143" s="114" t="s">
        <v>341</v>
      </c>
      <c r="G143" s="113" t="s">
        <v>5</v>
      </c>
      <c r="H143" s="115">
        <v>142</v>
      </c>
      <c r="I143" s="116" t="s">
        <v>359</v>
      </c>
    </row>
    <row r="144" spans="1:9">
      <c r="A144" s="111" t="str">
        <f t="shared" si="9"/>
        <v>굿모닝버스추진단</v>
      </c>
      <c r="B144" s="112" t="str">
        <f t="shared" si="8"/>
        <v>건설교통위원회</v>
      </c>
      <c r="C144" s="111" t="str">
        <f t="shared" si="10"/>
        <v>교통국</v>
      </c>
      <c r="E144" s="113" t="s">
        <v>338</v>
      </c>
      <c r="F144" s="114" t="s">
        <v>343</v>
      </c>
      <c r="G144" s="113" t="s">
        <v>5</v>
      </c>
      <c r="H144" s="115">
        <v>143</v>
      </c>
      <c r="I144" s="116" t="s">
        <v>360</v>
      </c>
    </row>
    <row r="145" spans="1:9">
      <c r="A145" s="111" t="str">
        <f t="shared" si="9"/>
        <v>택시정책과</v>
      </c>
      <c r="B145" s="112" t="str">
        <f t="shared" si="8"/>
        <v>건설교통위원회</v>
      </c>
      <c r="C145" s="111" t="str">
        <f t="shared" si="10"/>
        <v>교통국</v>
      </c>
      <c r="E145" s="113" t="s">
        <v>338</v>
      </c>
      <c r="F145" s="114" t="s">
        <v>345</v>
      </c>
      <c r="G145" s="113" t="s">
        <v>5</v>
      </c>
      <c r="H145" s="115">
        <v>144</v>
      </c>
      <c r="I145" s="116" t="s">
        <v>361</v>
      </c>
    </row>
    <row r="146" spans="1:9">
      <c r="A146" s="111" t="str">
        <f t="shared" si="9"/>
        <v>교통정보센터</v>
      </c>
      <c r="B146" s="112" t="str">
        <f t="shared" si="8"/>
        <v>건설교통위원회</v>
      </c>
      <c r="C146" s="111" t="str">
        <f t="shared" si="10"/>
        <v>교통국</v>
      </c>
      <c r="E146" s="113" t="s">
        <v>338</v>
      </c>
      <c r="F146" s="114" t="s">
        <v>347</v>
      </c>
      <c r="G146" s="113" t="s">
        <v>5</v>
      </c>
      <c r="H146" s="115">
        <v>145</v>
      </c>
      <c r="I146" s="116" t="s">
        <v>362</v>
      </c>
    </row>
    <row r="147" spans="1:9">
      <c r="A147" s="111" t="str">
        <f t="shared" si="9"/>
        <v>건설안전과</v>
      </c>
      <c r="B147" s="112" t="str">
        <f t="shared" si="8"/>
        <v>건설교통위원회</v>
      </c>
      <c r="C147" s="111" t="str">
        <f t="shared" si="10"/>
        <v>건설국</v>
      </c>
      <c r="E147" s="113" t="s">
        <v>348</v>
      </c>
      <c r="F147" s="114" t="s">
        <v>349</v>
      </c>
      <c r="G147" s="113" t="s">
        <v>5</v>
      </c>
      <c r="H147" s="115">
        <v>146</v>
      </c>
      <c r="I147" s="116" t="s">
        <v>364</v>
      </c>
    </row>
    <row r="148" spans="1:9">
      <c r="A148" s="111" t="str">
        <f t="shared" si="9"/>
        <v>도로정책과</v>
      </c>
      <c r="B148" s="112" t="str">
        <f t="shared" si="8"/>
        <v>건설교통위원회</v>
      </c>
      <c r="C148" s="111" t="str">
        <f t="shared" si="10"/>
        <v>건설국</v>
      </c>
      <c r="E148" s="113" t="s">
        <v>348</v>
      </c>
      <c r="F148" s="114" t="s">
        <v>351</v>
      </c>
      <c r="G148" s="113" t="s">
        <v>5</v>
      </c>
      <c r="H148" s="115">
        <v>147</v>
      </c>
      <c r="I148" s="116" t="s">
        <v>462</v>
      </c>
    </row>
    <row r="149" spans="1:9">
      <c r="A149" s="111" t="str">
        <f t="shared" si="9"/>
        <v>하천과</v>
      </c>
      <c r="B149" s="112" t="str">
        <f t="shared" si="8"/>
        <v>건설교통위원회</v>
      </c>
      <c r="C149" s="111" t="str">
        <f t="shared" si="10"/>
        <v>건설국</v>
      </c>
      <c r="E149" s="113" t="s">
        <v>348</v>
      </c>
      <c r="F149" s="114" t="s">
        <v>353</v>
      </c>
      <c r="G149" s="113" t="s">
        <v>5</v>
      </c>
      <c r="H149" s="115">
        <v>148</v>
      </c>
      <c r="I149" s="116" t="s">
        <v>463</v>
      </c>
    </row>
    <row r="150" spans="1:9">
      <c r="A150" s="111" t="str">
        <f t="shared" si="9"/>
        <v>건설기술과</v>
      </c>
      <c r="B150" s="112" t="str">
        <f t="shared" si="8"/>
        <v>건설교통위원회</v>
      </c>
      <c r="C150" s="111" t="str">
        <f t="shared" si="10"/>
        <v>건설국</v>
      </c>
      <c r="E150" s="113" t="s">
        <v>348</v>
      </c>
      <c r="F150" s="114" t="s">
        <v>355</v>
      </c>
      <c r="G150" s="113" t="s">
        <v>5</v>
      </c>
      <c r="H150" s="115">
        <v>149</v>
      </c>
      <c r="I150" s="116" t="s">
        <v>464</v>
      </c>
    </row>
    <row r="151" spans="1:9">
      <c r="A151" s="111" t="str">
        <f t="shared" si="9"/>
        <v>관리과</v>
      </c>
      <c r="B151" s="112" t="str">
        <f t="shared" si="8"/>
        <v>건설교통위원회</v>
      </c>
      <c r="C151" s="111" t="str">
        <f t="shared" si="10"/>
        <v>건설본부</v>
      </c>
      <c r="E151" s="113" t="s">
        <v>108</v>
      </c>
      <c r="F151" s="114" t="s">
        <v>396</v>
      </c>
      <c r="G151" s="113" t="s">
        <v>5</v>
      </c>
      <c r="H151" s="115">
        <v>150</v>
      </c>
      <c r="I151" s="116" t="s">
        <v>367</v>
      </c>
    </row>
    <row r="152" spans="1:9">
      <c r="A152" s="111" t="str">
        <f t="shared" si="9"/>
        <v>도로건설과</v>
      </c>
      <c r="B152" s="112" t="str">
        <f t="shared" si="8"/>
        <v>건설교통위원회</v>
      </c>
      <c r="C152" s="111" t="str">
        <f t="shared" si="10"/>
        <v>건설본부</v>
      </c>
      <c r="E152" s="113" t="s">
        <v>108</v>
      </c>
      <c r="F152" s="114" t="s">
        <v>397</v>
      </c>
      <c r="G152" s="113" t="s">
        <v>5</v>
      </c>
      <c r="H152" s="115">
        <v>151</v>
      </c>
      <c r="I152" s="116" t="s">
        <v>368</v>
      </c>
    </row>
    <row r="153" spans="1:9">
      <c r="A153" s="111" t="str">
        <f t="shared" si="9"/>
        <v>북부도로과</v>
      </c>
      <c r="B153" s="112" t="str">
        <f t="shared" si="8"/>
        <v>건설교통위원회</v>
      </c>
      <c r="C153" s="111" t="str">
        <f t="shared" si="10"/>
        <v>건설본부</v>
      </c>
      <c r="E153" s="113" t="s">
        <v>108</v>
      </c>
      <c r="F153" s="114" t="s">
        <v>398</v>
      </c>
      <c r="G153" s="113" t="s">
        <v>5</v>
      </c>
      <c r="H153" s="115">
        <v>152</v>
      </c>
      <c r="I153" s="116" t="s">
        <v>369</v>
      </c>
    </row>
    <row r="154" spans="1:9">
      <c r="A154" s="111" t="str">
        <f t="shared" si="9"/>
        <v>건축시설과</v>
      </c>
      <c r="B154" s="112" t="str">
        <f t="shared" si="8"/>
        <v>건설교통위원회</v>
      </c>
      <c r="C154" s="111" t="str">
        <f t="shared" si="10"/>
        <v>건설본부</v>
      </c>
      <c r="E154" s="113" t="s">
        <v>108</v>
      </c>
      <c r="F154" s="114" t="s">
        <v>399</v>
      </c>
      <c r="G154" s="113" t="s">
        <v>5</v>
      </c>
      <c r="H154" s="115">
        <v>153</v>
      </c>
      <c r="I154" s="116" t="s">
        <v>370</v>
      </c>
    </row>
    <row r="155" spans="1:9">
      <c r="A155" s="111" t="str">
        <f t="shared" si="9"/>
        <v>신청사건립추진단</v>
      </c>
      <c r="B155" s="112" t="str">
        <f t="shared" si="8"/>
        <v>건설교통위원회</v>
      </c>
      <c r="C155" s="111" t="str">
        <f t="shared" si="10"/>
        <v>건설본부</v>
      </c>
      <c r="E155" s="113" t="s">
        <v>108</v>
      </c>
      <c r="F155" s="114" t="s">
        <v>400</v>
      </c>
      <c r="G155" s="113" t="s">
        <v>5</v>
      </c>
      <c r="H155" s="115">
        <v>154</v>
      </c>
      <c r="I155" s="116" t="s">
        <v>371</v>
      </c>
    </row>
    <row r="156" spans="1:9">
      <c r="A156" s="111" t="str">
        <f t="shared" si="9"/>
        <v>지역정책과</v>
      </c>
      <c r="B156" s="112" t="str">
        <f t="shared" si="8"/>
        <v>도시환경위원회</v>
      </c>
      <c r="C156" s="111" t="str">
        <f t="shared" si="10"/>
        <v>도시주택실</v>
      </c>
      <c r="E156" s="113" t="s">
        <v>95</v>
      </c>
      <c r="F156" s="114" t="s">
        <v>133</v>
      </c>
      <c r="G156" s="113" t="s">
        <v>6</v>
      </c>
      <c r="H156" s="115">
        <v>155</v>
      </c>
      <c r="I156" s="116" t="s">
        <v>373</v>
      </c>
    </row>
    <row r="157" spans="1:9">
      <c r="A157" s="111" t="str">
        <f t="shared" si="9"/>
        <v>도시정책과</v>
      </c>
      <c r="B157" s="112" t="str">
        <f t="shared" si="8"/>
        <v>도시환경위원회</v>
      </c>
      <c r="C157" s="111" t="str">
        <f t="shared" si="10"/>
        <v>도시주택실</v>
      </c>
      <c r="E157" s="113" t="s">
        <v>95</v>
      </c>
      <c r="F157" s="114" t="s">
        <v>135</v>
      </c>
      <c r="G157" s="113" t="s">
        <v>6</v>
      </c>
      <c r="H157" s="115">
        <v>156</v>
      </c>
      <c r="I157" s="116" t="s">
        <v>465</v>
      </c>
    </row>
    <row r="158" spans="1:9">
      <c r="A158" s="111" t="str">
        <f t="shared" si="9"/>
        <v>도시주택과</v>
      </c>
      <c r="B158" s="112" t="str">
        <f t="shared" si="8"/>
        <v>도시환경위원회</v>
      </c>
      <c r="C158" s="111" t="str">
        <f t="shared" si="10"/>
        <v>도시주택실</v>
      </c>
      <c r="E158" s="113" t="s">
        <v>95</v>
      </c>
      <c r="F158" s="114" t="s">
        <v>137</v>
      </c>
      <c r="G158" s="113" t="s">
        <v>6</v>
      </c>
      <c r="H158" s="115">
        <v>157</v>
      </c>
      <c r="I158" s="116" t="s">
        <v>466</v>
      </c>
    </row>
    <row r="159" spans="1:9">
      <c r="A159" s="111" t="str">
        <f t="shared" si="9"/>
        <v>주택정책과</v>
      </c>
      <c r="B159" s="112" t="str">
        <f t="shared" si="8"/>
        <v>도시환경위원회</v>
      </c>
      <c r="C159" s="111" t="str">
        <f t="shared" si="10"/>
        <v>도시주택실</v>
      </c>
      <c r="E159" s="113" t="s">
        <v>95</v>
      </c>
      <c r="F159" s="114" t="s">
        <v>138</v>
      </c>
      <c r="G159" s="113" t="s">
        <v>6</v>
      </c>
      <c r="H159" s="115">
        <v>158</v>
      </c>
      <c r="I159" s="116" t="s">
        <v>467</v>
      </c>
    </row>
    <row r="160" spans="1:9">
      <c r="A160" s="111" t="str">
        <f t="shared" si="9"/>
        <v>건축디자인과</v>
      </c>
      <c r="B160" s="112" t="str">
        <f t="shared" si="8"/>
        <v>도시환경위원회</v>
      </c>
      <c r="C160" s="111" t="str">
        <f t="shared" si="10"/>
        <v>도시주택실</v>
      </c>
      <c r="E160" s="113" t="s">
        <v>95</v>
      </c>
      <c r="F160" s="114" t="s">
        <v>139</v>
      </c>
      <c r="G160" s="113" t="s">
        <v>6</v>
      </c>
      <c r="H160" s="115">
        <v>159</v>
      </c>
      <c r="I160" s="116" t="s">
        <v>468</v>
      </c>
    </row>
    <row r="161" spans="1:9">
      <c r="A161" s="111" t="str">
        <f t="shared" si="9"/>
        <v>공공택지과</v>
      </c>
      <c r="B161" s="112" t="str">
        <f t="shared" si="8"/>
        <v>도시환경위원회</v>
      </c>
      <c r="C161" s="111" t="str">
        <f t="shared" si="10"/>
        <v>도시주택실</v>
      </c>
      <c r="E161" s="113" t="s">
        <v>95</v>
      </c>
      <c r="F161" s="114" t="s">
        <v>140</v>
      </c>
      <c r="G161" s="113" t="s">
        <v>6</v>
      </c>
      <c r="H161" s="115">
        <v>160</v>
      </c>
      <c r="I161" s="116" t="s">
        <v>469</v>
      </c>
    </row>
    <row r="162" spans="1:9">
      <c r="A162" s="111" t="str">
        <f t="shared" si="9"/>
        <v>토지정보과</v>
      </c>
      <c r="B162" s="112" t="str">
        <f t="shared" ref="B162:B188" si="11">G162</f>
        <v>도시환경위원회</v>
      </c>
      <c r="C162" s="111" t="str">
        <f t="shared" si="10"/>
        <v>도시주택실</v>
      </c>
      <c r="E162" s="113" t="s">
        <v>95</v>
      </c>
      <c r="F162" s="114" t="s">
        <v>141</v>
      </c>
      <c r="G162" s="113" t="s">
        <v>6</v>
      </c>
      <c r="H162" s="115">
        <v>161</v>
      </c>
      <c r="I162" s="116" t="s">
        <v>470</v>
      </c>
    </row>
    <row r="163" spans="1:9">
      <c r="A163" s="111" t="str">
        <f t="shared" si="9"/>
        <v>도시개발과</v>
      </c>
      <c r="B163" s="112" t="str">
        <f t="shared" si="11"/>
        <v>도시환경위원회</v>
      </c>
      <c r="C163" s="111" t="str">
        <f t="shared" si="10"/>
        <v>도시주택실</v>
      </c>
      <c r="E163" s="113" t="s">
        <v>95</v>
      </c>
      <c r="F163" s="114" t="s">
        <v>142</v>
      </c>
      <c r="G163" s="113" t="s">
        <v>6</v>
      </c>
      <c r="H163" s="115">
        <v>162</v>
      </c>
      <c r="I163" s="116" t="s">
        <v>471</v>
      </c>
    </row>
    <row r="164" spans="1:9">
      <c r="A164" s="111" t="str">
        <f t="shared" si="9"/>
        <v>도시재생과</v>
      </c>
      <c r="B164" s="112" t="str">
        <f t="shared" si="11"/>
        <v>도시환경위원회</v>
      </c>
      <c r="C164" s="111" t="str">
        <f t="shared" si="10"/>
        <v>도시주택실</v>
      </c>
      <c r="E164" s="113" t="s">
        <v>95</v>
      </c>
      <c r="F164" s="114" t="s">
        <v>143</v>
      </c>
      <c r="G164" s="113" t="s">
        <v>6</v>
      </c>
      <c r="H164" s="115">
        <v>163</v>
      </c>
      <c r="I164" s="116" t="s">
        <v>472</v>
      </c>
    </row>
    <row r="165" spans="1:9">
      <c r="A165" s="111" t="str">
        <f t="shared" si="9"/>
        <v>도시계획상임기획단</v>
      </c>
      <c r="B165" s="112" t="str">
        <f t="shared" si="11"/>
        <v>도시환경위원회</v>
      </c>
      <c r="C165" s="111" t="str">
        <f t="shared" si="10"/>
        <v>도시주택실</v>
      </c>
      <c r="E165" s="113" t="s">
        <v>95</v>
      </c>
      <c r="F165" s="114" t="s">
        <v>144</v>
      </c>
      <c r="G165" s="113" t="s">
        <v>6</v>
      </c>
      <c r="H165" s="115">
        <v>164</v>
      </c>
      <c r="I165" s="116" t="s">
        <v>473</v>
      </c>
    </row>
    <row r="166" spans="1:9">
      <c r="A166" s="111" t="str">
        <f t="shared" si="9"/>
        <v>환경정책과</v>
      </c>
      <c r="B166" s="112" t="str">
        <f t="shared" si="11"/>
        <v>도시환경위원회</v>
      </c>
      <c r="C166" s="111" t="str">
        <f t="shared" si="10"/>
        <v>환경국</v>
      </c>
      <c r="E166" s="113" t="s">
        <v>99</v>
      </c>
      <c r="F166" s="114" t="s">
        <v>267</v>
      </c>
      <c r="G166" s="113" t="s">
        <v>6</v>
      </c>
      <c r="H166" s="115">
        <v>165</v>
      </c>
      <c r="I166" s="116" t="s">
        <v>375</v>
      </c>
    </row>
    <row r="167" spans="1:9">
      <c r="A167" s="111" t="str">
        <f t="shared" si="9"/>
        <v>기후대기과</v>
      </c>
      <c r="B167" s="112" t="str">
        <f t="shared" si="11"/>
        <v>도시환경위원회</v>
      </c>
      <c r="C167" s="111" t="str">
        <f t="shared" si="10"/>
        <v>환경국</v>
      </c>
      <c r="E167" s="113" t="s">
        <v>99</v>
      </c>
      <c r="F167" s="114" t="s">
        <v>269</v>
      </c>
      <c r="G167" s="113" t="s">
        <v>6</v>
      </c>
      <c r="H167" s="115">
        <v>166</v>
      </c>
      <c r="I167" s="116" t="s">
        <v>376</v>
      </c>
    </row>
    <row r="168" spans="1:9">
      <c r="A168" s="111" t="str">
        <f t="shared" si="9"/>
        <v>환경안전관리과</v>
      </c>
      <c r="B168" s="112" t="str">
        <f t="shared" si="11"/>
        <v>도시환경위원회</v>
      </c>
      <c r="C168" s="111" t="str">
        <f t="shared" si="10"/>
        <v>환경국</v>
      </c>
      <c r="E168" s="113" t="s">
        <v>99</v>
      </c>
      <c r="F168" s="114" t="s">
        <v>270</v>
      </c>
      <c r="G168" s="113" t="s">
        <v>6</v>
      </c>
      <c r="H168" s="115">
        <v>167</v>
      </c>
      <c r="I168" s="116" t="s">
        <v>377</v>
      </c>
    </row>
    <row r="169" spans="1:9">
      <c r="A169" s="111" t="str">
        <f t="shared" si="9"/>
        <v>자원순환과</v>
      </c>
      <c r="B169" s="112" t="str">
        <f t="shared" si="11"/>
        <v>도시환경위원회</v>
      </c>
      <c r="C169" s="111" t="str">
        <f t="shared" si="10"/>
        <v>환경국</v>
      </c>
      <c r="E169" s="113" t="s">
        <v>99</v>
      </c>
      <c r="F169" s="114" t="s">
        <v>271</v>
      </c>
      <c r="G169" s="113" t="s">
        <v>6</v>
      </c>
      <c r="H169" s="115">
        <v>168</v>
      </c>
      <c r="I169" s="116" t="s">
        <v>378</v>
      </c>
    </row>
    <row r="170" spans="1:9">
      <c r="A170" s="111" t="str">
        <f t="shared" si="9"/>
        <v>북부환경관리과</v>
      </c>
      <c r="B170" s="112" t="str">
        <f t="shared" si="11"/>
        <v>도시환경위원회</v>
      </c>
      <c r="C170" s="111" t="str">
        <f t="shared" si="10"/>
        <v>환경국</v>
      </c>
      <c r="E170" s="113" t="s">
        <v>99</v>
      </c>
      <c r="F170" s="114" t="s">
        <v>272</v>
      </c>
      <c r="G170" s="113" t="s">
        <v>6</v>
      </c>
      <c r="H170" s="115">
        <v>169</v>
      </c>
      <c r="I170" s="116" t="s">
        <v>379</v>
      </c>
    </row>
    <row r="171" spans="1:9">
      <c r="A171" s="111" t="str">
        <f t="shared" si="9"/>
        <v>공단환경관리사업소</v>
      </c>
      <c r="B171" s="112" t="str">
        <f t="shared" si="11"/>
        <v>도시환경위원회</v>
      </c>
      <c r="C171" s="111" t="str">
        <f t="shared" si="10"/>
        <v>환경국</v>
      </c>
      <c r="E171" s="113" t="s">
        <v>99</v>
      </c>
      <c r="F171" s="114" t="s">
        <v>273</v>
      </c>
      <c r="G171" s="113" t="s">
        <v>6</v>
      </c>
      <c r="H171" s="115">
        <v>170</v>
      </c>
      <c r="I171" s="116" t="s">
        <v>474</v>
      </c>
    </row>
    <row r="172" spans="1:9">
      <c r="A172" s="111" t="str">
        <f t="shared" si="9"/>
        <v>공원녹지과</v>
      </c>
      <c r="B172" s="112" t="str">
        <f t="shared" si="11"/>
        <v>도시환경위원회</v>
      </c>
      <c r="C172" s="111" t="str">
        <f t="shared" si="10"/>
        <v>축산산림국</v>
      </c>
      <c r="E172" s="113" t="s">
        <v>60</v>
      </c>
      <c r="F172" s="114" t="s">
        <v>334</v>
      </c>
      <c r="G172" s="113" t="s">
        <v>6</v>
      </c>
      <c r="H172" s="115">
        <v>171</v>
      </c>
      <c r="I172" s="116" t="s">
        <v>475</v>
      </c>
    </row>
    <row r="173" spans="1:9">
      <c r="A173" s="111" t="str">
        <f t="shared" si="9"/>
        <v>대기연구부</v>
      </c>
      <c r="B173" s="112" t="str">
        <f t="shared" si="11"/>
        <v>도시환경위원회</v>
      </c>
      <c r="C173" s="111" t="str">
        <f t="shared" si="10"/>
        <v>보건환경연구원</v>
      </c>
      <c r="E173" s="113" t="s">
        <v>107</v>
      </c>
      <c r="F173" s="114" t="s">
        <v>401</v>
      </c>
      <c r="G173" s="113" t="s">
        <v>6</v>
      </c>
      <c r="H173" s="115">
        <v>172</v>
      </c>
      <c r="I173" s="116" t="s">
        <v>476</v>
      </c>
    </row>
    <row r="174" spans="1:9">
      <c r="A174" s="111" t="str">
        <f t="shared" si="9"/>
        <v>수질연구부</v>
      </c>
      <c r="B174" s="112" t="str">
        <f t="shared" si="11"/>
        <v>도시환경위원회</v>
      </c>
      <c r="C174" s="111" t="str">
        <f t="shared" si="10"/>
        <v>보건환경연구원</v>
      </c>
      <c r="E174" s="113" t="s">
        <v>107</v>
      </c>
      <c r="F174" s="114" t="s">
        <v>402</v>
      </c>
      <c r="G174" s="113" t="s">
        <v>6</v>
      </c>
      <c r="H174" s="115">
        <v>173</v>
      </c>
      <c r="I174" s="116" t="s">
        <v>477</v>
      </c>
    </row>
    <row r="175" spans="1:9">
      <c r="A175" s="120" t="str">
        <f t="shared" si="9"/>
        <v>북부지원</v>
      </c>
      <c r="B175" s="121" t="str">
        <f t="shared" ref="B175" si="12">G175</f>
        <v>도시환경위원회</v>
      </c>
      <c r="C175" s="120" t="str">
        <f t="shared" si="10"/>
        <v>보건환경연구원</v>
      </c>
      <c r="D175" s="122"/>
      <c r="E175" s="123" t="s">
        <v>107</v>
      </c>
      <c r="F175" s="124" t="s">
        <v>384</v>
      </c>
      <c r="G175" s="123" t="s">
        <v>6</v>
      </c>
      <c r="H175" s="125" t="s">
        <v>523</v>
      </c>
      <c r="I175" s="126">
        <v>2903</v>
      </c>
    </row>
    <row r="176" spans="1:9">
      <c r="A176" s="111" t="str">
        <f t="shared" si="9"/>
        <v>수자원본부</v>
      </c>
      <c r="B176" s="112" t="str">
        <f t="shared" si="11"/>
        <v>도시환경위원회</v>
      </c>
      <c r="C176" s="111" t="str">
        <f t="shared" si="10"/>
        <v>수자원본부</v>
      </c>
      <c r="E176" s="113" t="s">
        <v>372</v>
      </c>
      <c r="F176" s="114" t="s">
        <v>372</v>
      </c>
      <c r="G176" s="113" t="s">
        <v>6</v>
      </c>
      <c r="H176" s="115">
        <v>174</v>
      </c>
      <c r="I176" s="116" t="s">
        <v>478</v>
      </c>
    </row>
    <row r="177" spans="1:9">
      <c r="A177" s="111" t="str">
        <f t="shared" si="9"/>
        <v>교육정책과</v>
      </c>
      <c r="B177" s="112" t="str">
        <f t="shared" si="11"/>
        <v>여성가족교육협력위원회</v>
      </c>
      <c r="C177" s="111" t="str">
        <f t="shared" si="10"/>
        <v>교육협력국</v>
      </c>
      <c r="E177" s="113" t="s">
        <v>157</v>
      </c>
      <c r="F177" s="114" t="s">
        <v>158</v>
      </c>
      <c r="G177" s="113" t="s">
        <v>403</v>
      </c>
      <c r="H177" s="115">
        <v>175</v>
      </c>
      <c r="I177" s="116" t="s">
        <v>479</v>
      </c>
    </row>
    <row r="178" spans="1:9">
      <c r="A178" s="111" t="str">
        <f t="shared" si="9"/>
        <v>교육협력과</v>
      </c>
      <c r="B178" s="112" t="str">
        <f t="shared" si="11"/>
        <v>여성가족교육협력위원회</v>
      </c>
      <c r="C178" s="111" t="str">
        <f t="shared" si="10"/>
        <v>교육협력국</v>
      </c>
      <c r="E178" s="113" t="s">
        <v>157</v>
      </c>
      <c r="F178" s="114" t="s">
        <v>160</v>
      </c>
      <c r="G178" s="113" t="s">
        <v>403</v>
      </c>
      <c r="H178" s="115">
        <v>176</v>
      </c>
      <c r="I178" s="116" t="s">
        <v>480</v>
      </c>
    </row>
    <row r="179" spans="1:9">
      <c r="A179" s="111" t="str">
        <f t="shared" si="9"/>
        <v>도서관정책과</v>
      </c>
      <c r="B179" s="112" t="str">
        <f t="shared" si="11"/>
        <v>여성가족교육협력위원회</v>
      </c>
      <c r="C179" s="111" t="str">
        <f t="shared" si="10"/>
        <v>교육협력국</v>
      </c>
      <c r="E179" s="113" t="s">
        <v>157</v>
      </c>
      <c r="F179" s="114" t="s">
        <v>162</v>
      </c>
      <c r="G179" s="113" t="s">
        <v>403</v>
      </c>
      <c r="H179" s="115">
        <v>177</v>
      </c>
      <c r="I179" s="116" t="s">
        <v>481</v>
      </c>
    </row>
    <row r="180" spans="1:9">
      <c r="A180" s="111" t="str">
        <f t="shared" si="9"/>
        <v>여성가족과</v>
      </c>
      <c r="B180" s="112" t="str">
        <f t="shared" si="11"/>
        <v>여성가족교육협력위원회</v>
      </c>
      <c r="C180" s="111" t="str">
        <f t="shared" si="10"/>
        <v>여성가족국</v>
      </c>
      <c r="E180" s="113" t="s">
        <v>100</v>
      </c>
      <c r="F180" s="114" t="s">
        <v>77</v>
      </c>
      <c r="G180" s="113" t="s">
        <v>403</v>
      </c>
      <c r="H180" s="115">
        <v>178</v>
      </c>
      <c r="I180" s="116" t="s">
        <v>482</v>
      </c>
    </row>
    <row r="181" spans="1:9">
      <c r="A181" s="111" t="str">
        <f t="shared" si="9"/>
        <v>보육정책과</v>
      </c>
      <c r="B181" s="112" t="str">
        <f t="shared" si="11"/>
        <v>여성가족교육협력위원회</v>
      </c>
      <c r="C181" s="111" t="str">
        <f t="shared" si="10"/>
        <v>여성가족국</v>
      </c>
      <c r="E181" s="113" t="s">
        <v>100</v>
      </c>
      <c r="F181" s="114" t="s">
        <v>275</v>
      </c>
      <c r="G181" s="113" t="s">
        <v>403</v>
      </c>
      <c r="H181" s="115">
        <v>179</v>
      </c>
      <c r="I181" s="116" t="s">
        <v>483</v>
      </c>
    </row>
    <row r="182" spans="1:9">
      <c r="A182" s="111" t="str">
        <f t="shared" si="9"/>
        <v>아동청소년과</v>
      </c>
      <c r="B182" s="112" t="str">
        <f t="shared" si="11"/>
        <v>여성가족교육협력위원회</v>
      </c>
      <c r="C182" s="111" t="str">
        <f t="shared" si="10"/>
        <v>여성가족국</v>
      </c>
      <c r="E182" s="113" t="s">
        <v>100</v>
      </c>
      <c r="F182" s="114" t="s">
        <v>277</v>
      </c>
      <c r="G182" s="113" t="s">
        <v>403</v>
      </c>
      <c r="H182" s="115">
        <v>180</v>
      </c>
      <c r="I182" s="116" t="s">
        <v>484</v>
      </c>
    </row>
    <row r="183" spans="1:9">
      <c r="A183" s="111" t="str">
        <f t="shared" si="9"/>
        <v>다문화가족과</v>
      </c>
      <c r="B183" s="112" t="str">
        <f t="shared" si="11"/>
        <v>여성가족교육협력위원회</v>
      </c>
      <c r="C183" s="111" t="str">
        <f t="shared" si="10"/>
        <v>여성가족국</v>
      </c>
      <c r="E183" s="113" t="s">
        <v>100</v>
      </c>
      <c r="F183" s="114" t="s">
        <v>279</v>
      </c>
      <c r="G183" s="113" t="s">
        <v>403</v>
      </c>
      <c r="H183" s="115">
        <v>181</v>
      </c>
      <c r="I183" s="116" t="s">
        <v>485</v>
      </c>
    </row>
    <row r="184" spans="1:9">
      <c r="A184" s="111" t="str">
        <f t="shared" si="9"/>
        <v>여성비전센터</v>
      </c>
      <c r="B184" s="112" t="str">
        <f t="shared" si="11"/>
        <v>여성가족교육협력위원회</v>
      </c>
      <c r="C184" s="111" t="str">
        <f t="shared" si="10"/>
        <v>여성가족국</v>
      </c>
      <c r="E184" s="113" t="s">
        <v>100</v>
      </c>
      <c r="F184" s="114" t="s">
        <v>281</v>
      </c>
      <c r="G184" s="113" t="s">
        <v>403</v>
      </c>
      <c r="H184" s="115">
        <v>182</v>
      </c>
      <c r="I184" s="116" t="s">
        <v>486</v>
      </c>
    </row>
    <row r="185" spans="1:9">
      <c r="A185" s="111" t="str">
        <f t="shared" si="9"/>
        <v>여성능력개발센터</v>
      </c>
      <c r="B185" s="112" t="str">
        <f t="shared" si="11"/>
        <v>여성가족교육협력위원회</v>
      </c>
      <c r="C185" s="111" t="str">
        <f t="shared" si="10"/>
        <v>여성가족국</v>
      </c>
      <c r="E185" s="113" t="s">
        <v>100</v>
      </c>
      <c r="F185" s="114" t="s">
        <v>283</v>
      </c>
      <c r="G185" s="113" t="s">
        <v>403</v>
      </c>
      <c r="H185" s="115">
        <v>183</v>
      </c>
      <c r="I185" s="116" t="s">
        <v>487</v>
      </c>
    </row>
    <row r="186" spans="1:9">
      <c r="A186" s="111" t="str">
        <f t="shared" si="9"/>
        <v>가족여성담당관</v>
      </c>
      <c r="B186" s="112" t="str">
        <f t="shared" si="11"/>
        <v>여성가족교육협력위원회</v>
      </c>
      <c r="C186" s="111" t="str">
        <f t="shared" si="10"/>
        <v>복지여성실</v>
      </c>
      <c r="E186" s="113" t="s">
        <v>63</v>
      </c>
      <c r="F186" s="114" t="s">
        <v>76</v>
      </c>
      <c r="G186" s="113" t="s">
        <v>403</v>
      </c>
      <c r="H186" s="115">
        <v>184</v>
      </c>
      <c r="I186" s="116" t="s">
        <v>488</v>
      </c>
    </row>
    <row r="187" spans="1:9">
      <c r="A187" s="111" t="str">
        <f t="shared" si="9"/>
        <v>보육청소년담당관</v>
      </c>
      <c r="B187" s="112" t="str">
        <f t="shared" si="11"/>
        <v>여성가족교육협력위원회</v>
      </c>
      <c r="C187" s="111" t="str">
        <f t="shared" si="10"/>
        <v>복지여성실</v>
      </c>
      <c r="E187" s="113" t="s">
        <v>63</v>
      </c>
      <c r="F187" s="114" t="s">
        <v>287</v>
      </c>
      <c r="G187" s="113" t="s">
        <v>403</v>
      </c>
      <c r="H187" s="115">
        <v>185</v>
      </c>
      <c r="I187" s="116" t="s">
        <v>489</v>
      </c>
    </row>
    <row r="188" spans="1:9">
      <c r="A188" s="111" t="str">
        <f t="shared" si="9"/>
        <v>북부여성비전센터</v>
      </c>
      <c r="B188" s="112" t="str">
        <f t="shared" si="11"/>
        <v>여성가족교육협력위원회</v>
      </c>
      <c r="C188" s="111" t="str">
        <f t="shared" si="10"/>
        <v>복지여성실</v>
      </c>
      <c r="E188" s="113" t="s">
        <v>63</v>
      </c>
      <c r="F188" s="113" t="s">
        <v>64</v>
      </c>
      <c r="G188" s="113" t="s">
        <v>403</v>
      </c>
      <c r="H188" s="115">
        <v>186</v>
      </c>
      <c r="I188" s="116" t="s">
        <v>490</v>
      </c>
    </row>
  </sheetData>
  <phoneticPr fontId="2" type="noConversion"/>
  <conditionalFormatting sqref="H1:I1 A1 C1">
    <cfRule type="containsText" dxfId="6" priority="5" operator="containsText" text="@@">
      <formula>NOT(ISERROR(SEARCH("@@",A1)))</formula>
    </cfRule>
  </conditionalFormatting>
  <conditionalFormatting sqref="B1">
    <cfRule type="containsText" dxfId="5" priority="4" operator="containsText" text="@@">
      <formula>NOT(ISERROR(SEARCH("@@",B1)))</formula>
    </cfRule>
  </conditionalFormatting>
  <conditionalFormatting sqref="F1">
    <cfRule type="containsText" dxfId="4" priority="3" operator="containsText" text="@@">
      <formula>NOT(ISERROR(SEARCH("@@",F1)))</formula>
    </cfRule>
  </conditionalFormatting>
  <conditionalFormatting sqref="E1">
    <cfRule type="containsText" dxfId="3" priority="2" operator="containsText" text="@@">
      <formula>NOT(ISERROR(SEARCH("@@",E1)))</formula>
    </cfRule>
  </conditionalFormatting>
  <conditionalFormatting sqref="G1">
    <cfRule type="containsText" dxfId="2" priority="1" operator="containsText" text="@@">
      <formula>NOT(ISERROR(SEARCH("@@",G1)))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4" width="9" style="17"/>
    <col min="15" max="15" width="9.25" style="17" bestFit="1" customWidth="1"/>
    <col min="16" max="16384" width="9" style="17"/>
  </cols>
  <sheetData>
    <row r="1" spans="1:13" ht="33" customHeight="1">
      <c r="A1" s="171" t="s">
        <v>521</v>
      </c>
      <c r="B1" s="171"/>
      <c r="C1" s="171"/>
      <c r="D1" s="171"/>
      <c r="E1" s="171"/>
      <c r="F1" s="171"/>
      <c r="G1" s="35"/>
      <c r="H1" s="172" t="s">
        <v>522</v>
      </c>
      <c r="I1" s="172"/>
      <c r="J1" s="170">
        <v>124682800</v>
      </c>
      <c r="K1" s="170"/>
      <c r="L1" s="170"/>
      <c r="M1" s="170"/>
    </row>
    <row r="2" spans="1:13" s="30" customFormat="1" ht="22.5" customHeight="1">
      <c r="E2" s="31"/>
      <c r="F2" s="31"/>
      <c r="L2" s="31"/>
      <c r="M2" s="31" t="s">
        <v>70</v>
      </c>
    </row>
    <row r="3" spans="1:13" ht="27.95" customHeight="1">
      <c r="A3" s="173" t="s">
        <v>68</v>
      </c>
      <c r="B3" s="175" t="s">
        <v>78</v>
      </c>
      <c r="C3" s="175"/>
      <c r="D3" s="175"/>
      <c r="E3" s="175"/>
      <c r="F3" s="175"/>
      <c r="G3" s="32"/>
      <c r="H3" s="173" t="s">
        <v>68</v>
      </c>
      <c r="I3" s="175" t="s">
        <v>79</v>
      </c>
      <c r="J3" s="175"/>
      <c r="K3" s="175"/>
      <c r="L3" s="175"/>
      <c r="M3" s="175"/>
    </row>
    <row r="4" spans="1:13" ht="27.95" customHeight="1">
      <c r="A4" s="174"/>
      <c r="B4" s="21" t="s">
        <v>66</v>
      </c>
      <c r="C4" s="21" t="s">
        <v>69</v>
      </c>
      <c r="D4" s="21" t="s">
        <v>67</v>
      </c>
      <c r="E4" s="21" t="s">
        <v>69</v>
      </c>
      <c r="F4" s="21" t="s">
        <v>532</v>
      </c>
      <c r="H4" s="174"/>
      <c r="I4" s="21" t="s">
        <v>66</v>
      </c>
      <c r="J4" s="21" t="s">
        <v>69</v>
      </c>
      <c r="K4" s="21" t="s">
        <v>67</v>
      </c>
      <c r="L4" s="21" t="s">
        <v>69</v>
      </c>
      <c r="M4" s="21" t="s">
        <v>532</v>
      </c>
    </row>
    <row r="5" spans="1:13" s="27" customFormat="1" ht="27.95" customHeight="1">
      <c r="A5" s="22" t="s">
        <v>82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22"/>
      <c r="G5" s="17"/>
      <c r="H5" s="22" t="s">
        <v>82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81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8"/>
      <c r="H6" s="18" t="s">
        <v>81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519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33"/>
      <c r="H7" s="33" t="s">
        <v>519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80</v>
      </c>
      <c r="B8" s="34" t="e">
        <f>SUMIFS(#REF!,#REF!,"국비")+SUMIFS(#REF!,#REF!,"지특")+SUMIFS(#REF!,#REF!,"기금")+SUMIFS(#REF!,#REF!,"분권")+SUMIFS(#REF!,#REF!,"특교")</f>
        <v>#REF!</v>
      </c>
      <c r="C8" s="33"/>
      <c r="D8" s="34" t="e">
        <f>SUMIFS(#REF!,#REF!,"국비")+SUMIFS(#REF!,#REF!,"지특")+SUMIFS(#REF!,#REF!,"기금")+SUMIFS(#REF!,#REF!,"분권")+SUMIFS(#REF!,#REF!,"특교")</f>
        <v>#REF!</v>
      </c>
      <c r="E8" s="33"/>
      <c r="F8" s="33"/>
      <c r="H8" s="33" t="s">
        <v>80</v>
      </c>
      <c r="I8" s="34" t="e">
        <f>SUMIFS(#REF!,#REF!,"국비")+SUMIFS(#REF!,#REF!,"지특")+SUMIFS(#REF!,#REF!,"기금")+SUMIFS(#REF!,#REF!,"분권")+SUMIFS(#REF!,#REF!,"특교")</f>
        <v>#REF!</v>
      </c>
      <c r="J8" s="33"/>
      <c r="K8" s="34" t="e">
        <f>SUMIFS(#REF!,#REF!,"국비")+SUMIFS(#REF!,#REF!,"지특")+SUMIFS(#REF!,#REF!,"기금")+SUMIFS(#REF!,#REF!,"분권")+SUMIFS(#REF!,#REF!,"특교")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75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>IF(B9=D9,"OK","@@")</f>
        <v>#REF!</v>
      </c>
      <c r="F9" s="138" t="e">
        <f>D9-B9</f>
        <v>#REF!</v>
      </c>
      <c r="H9" s="18" t="s">
        <v>75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>IF(I9=K9,"OK","@@")</f>
        <v>#REF!</v>
      </c>
      <c r="M9" s="18"/>
    </row>
    <row r="10" spans="1:13" ht="27.95" customHeight="1">
      <c r="A10" s="25" t="s">
        <v>53</v>
      </c>
      <c r="B10" s="26" t="e">
        <f>SUMIFS(#REF!,#REF!,'15년검증'!$A10)</f>
        <v>#REF!</v>
      </c>
      <c r="C10" s="19"/>
      <c r="D10" s="26" t="e">
        <f>SUMIFS(#REF!,#REF!,'15년검증'!$A10)</f>
        <v>#REF!</v>
      </c>
      <c r="E10" s="19" t="e">
        <f t="shared" ref="E10:E14" si="0">IF(B10=D10,"OK","@@")</f>
        <v>#REF!</v>
      </c>
      <c r="F10" s="140" t="e">
        <f t="shared" ref="F10:F14" si="1">D10-B10</f>
        <v>#REF!</v>
      </c>
      <c r="H10" s="25" t="s">
        <v>53</v>
      </c>
      <c r="I10" s="26" t="e">
        <f>SUMIFS(#REF!,#REF!,'15년검증'!$A10)</f>
        <v>#REF!</v>
      </c>
      <c r="J10" s="19"/>
      <c r="K10" s="26" t="e">
        <f>SUMIFS(#REF!,#REF!,'15년검증'!$A10)</f>
        <v>#REF!</v>
      </c>
      <c r="L10" s="19" t="e">
        <f t="shared" ref="L10:L14" si="2">IF(I10=K10,"OK","@@")</f>
        <v>#REF!</v>
      </c>
      <c r="M10" s="140" t="e">
        <f>K10-I10</f>
        <v>#REF!</v>
      </c>
    </row>
    <row r="11" spans="1:13" ht="27.95" customHeight="1">
      <c r="A11" s="25" t="s">
        <v>501</v>
      </c>
      <c r="B11" s="26" t="e">
        <f>SUMIFS(#REF!,#REF!,'15년검증'!$A11)</f>
        <v>#REF!</v>
      </c>
      <c r="C11" s="19"/>
      <c r="D11" s="26" t="e">
        <f>SUMIFS(#REF!,#REF!,'15년검증'!$A11)</f>
        <v>#REF!</v>
      </c>
      <c r="E11" s="19" t="e">
        <f t="shared" si="0"/>
        <v>#REF!</v>
      </c>
      <c r="F11" s="140" t="e">
        <f t="shared" si="1"/>
        <v>#REF!</v>
      </c>
      <c r="H11" s="25" t="s">
        <v>501</v>
      </c>
      <c r="I11" s="26" t="e">
        <f>SUMIFS(#REF!,#REF!,'15년검증'!$A11)</f>
        <v>#REF!</v>
      </c>
      <c r="J11" s="19"/>
      <c r="K11" s="26" t="e">
        <f>SUMIFS(#REF!,#REF!,'15년검증'!$A11)</f>
        <v>#REF!</v>
      </c>
      <c r="L11" s="19" t="e">
        <f t="shared" si="2"/>
        <v>#REF!</v>
      </c>
      <c r="M11" s="140" t="e">
        <f t="shared" ref="M11:M14" si="3">K11-I11</f>
        <v>#REF!</v>
      </c>
    </row>
    <row r="12" spans="1:13" ht="27.95" customHeight="1">
      <c r="A12" s="25" t="s">
        <v>65</v>
      </c>
      <c r="B12" s="26" t="e">
        <f>SUMIFS(#REF!,#REF!,'15년검증'!$A12)</f>
        <v>#REF!</v>
      </c>
      <c r="C12" s="19"/>
      <c r="D12" s="26" t="e">
        <f>SUMIFS(#REF!,#REF!,'15년검증'!$A12)</f>
        <v>#REF!</v>
      </c>
      <c r="E12" s="19" t="e">
        <f t="shared" si="0"/>
        <v>#REF!</v>
      </c>
      <c r="F12" s="140" t="e">
        <f t="shared" si="1"/>
        <v>#REF!</v>
      </c>
      <c r="H12" s="25" t="s">
        <v>65</v>
      </c>
      <c r="I12" s="26" t="e">
        <f>SUMIFS(#REF!,#REF!,'15년검증'!$A12)</f>
        <v>#REF!</v>
      </c>
      <c r="J12" s="19"/>
      <c r="K12" s="26" t="e">
        <f>SUMIFS(#REF!,#REF!,'15년검증'!$A12)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72</v>
      </c>
      <c r="B13" s="26" t="e">
        <f>SUMIFS(#REF!,#REF!,'15년검증'!$A13)</f>
        <v>#REF!</v>
      </c>
      <c r="C13" s="19"/>
      <c r="D13" s="26" t="e">
        <f>SUMIFS(#REF!,#REF!,'15년검증'!$A13)</f>
        <v>#REF!</v>
      </c>
      <c r="E13" s="19" t="e">
        <f t="shared" si="0"/>
        <v>#REF!</v>
      </c>
      <c r="F13" s="140" t="e">
        <f t="shared" si="1"/>
        <v>#REF!</v>
      </c>
      <c r="H13" s="25" t="s">
        <v>72</v>
      </c>
      <c r="I13" s="26" t="e">
        <f>SUMIFS(#REF!,#REF!,'15년검증'!$A13)</f>
        <v>#REF!</v>
      </c>
      <c r="J13" s="19"/>
      <c r="K13" s="26" t="e">
        <f>SUMIFS(#REF!,#REF!,'15년검증'!$A13)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498</v>
      </c>
      <c r="B14" s="26" t="e">
        <f>SUMIFS(#REF!,#REF!,'15년검증'!$A14)</f>
        <v>#REF!</v>
      </c>
      <c r="C14" s="19"/>
      <c r="D14" s="26" t="e">
        <f>SUMIFS(#REF!,#REF!,'15년검증'!$A14)</f>
        <v>#REF!</v>
      </c>
      <c r="E14" s="19" t="e">
        <f t="shared" si="0"/>
        <v>#REF!</v>
      </c>
      <c r="F14" s="140" t="e">
        <f t="shared" si="1"/>
        <v>#REF!</v>
      </c>
      <c r="H14" s="25" t="s">
        <v>498</v>
      </c>
      <c r="I14" s="26" t="e">
        <f>SUMIFS(#REF!,#REF!,'15년검증'!$A14)</f>
        <v>#REF!</v>
      </c>
      <c r="J14" s="19"/>
      <c r="K14" s="26" t="e">
        <f>SUMIFS(#REF!,#REF!,'15년검증'!$A14)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518</v>
      </c>
      <c r="I16" s="168" t="str">
        <f>IFERROR(INDEX(#REF!,MATCH("*예비비*",#REF!,0)),"")</f>
        <v/>
      </c>
      <c r="J16" s="168"/>
      <c r="K16" s="168"/>
      <c r="L16" s="168"/>
      <c r="M16" s="168"/>
    </row>
    <row r="17" spans="1:13" ht="27.95" customHeight="1"/>
    <row r="18" spans="1:13" ht="27.95" customHeight="1">
      <c r="G18" s="28"/>
      <c r="I18" s="168" t="e">
        <f>SUM(I5-K5)</f>
        <v>#REF!</v>
      </c>
      <c r="J18" s="168"/>
      <c r="K18" s="168"/>
      <c r="L18" s="168"/>
      <c r="M18" s="168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520</v>
      </c>
      <c r="I20" s="169" t="str">
        <f>IFERROR(SUM(J1+I16),"")</f>
        <v/>
      </c>
      <c r="J20" s="169"/>
      <c r="K20" s="169"/>
      <c r="L20" s="169"/>
      <c r="M20" s="169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1:I1"/>
    <mergeCell ref="A3:A4"/>
    <mergeCell ref="H3:H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C000"/>
  </sheetPr>
  <dimension ref="A1:M24"/>
  <sheetViews>
    <sheetView zoomScale="80" zoomScaleNormal="80" zoomScaleSheetLayoutView="80" workbookViewId="0">
      <selection sqref="A1:F1"/>
    </sheetView>
  </sheetViews>
  <sheetFormatPr defaultColWidth="9" defaultRowHeight="16.5"/>
  <cols>
    <col min="1" max="1" width="18.875" style="17" customWidth="1"/>
    <col min="2" max="2" width="13.625" style="17" customWidth="1"/>
    <col min="3" max="3" width="7.625" style="17" customWidth="1"/>
    <col min="4" max="4" width="13.625" style="17" customWidth="1"/>
    <col min="5" max="5" width="7.625" style="20" customWidth="1"/>
    <col min="6" max="6" width="13.625" style="20" customWidth="1"/>
    <col min="7" max="7" width="3.375" style="17" customWidth="1"/>
    <col min="8" max="8" width="18.875" style="17" customWidth="1"/>
    <col min="9" max="9" width="13.625" style="17" customWidth="1"/>
    <col min="10" max="10" width="7.625" style="17" customWidth="1"/>
    <col min="11" max="11" width="13.625" style="17" customWidth="1"/>
    <col min="12" max="12" width="7.625" style="20" customWidth="1"/>
    <col min="13" max="13" width="13.625" style="20" customWidth="1"/>
    <col min="14" max="16384" width="9" style="17"/>
  </cols>
  <sheetData>
    <row r="1" spans="1:13" ht="33" customHeight="1">
      <c r="A1" s="171" t="s">
        <v>517</v>
      </c>
      <c r="B1" s="171"/>
      <c r="C1" s="171"/>
      <c r="D1" s="171"/>
      <c r="E1" s="171"/>
      <c r="F1" s="171"/>
      <c r="G1" s="35"/>
      <c r="H1" s="172" t="s">
        <v>505</v>
      </c>
      <c r="I1" s="172"/>
      <c r="J1" s="170">
        <v>22466366</v>
      </c>
      <c r="K1" s="170"/>
      <c r="L1" s="170"/>
      <c r="M1" s="170"/>
    </row>
    <row r="2" spans="1:13" s="30" customFormat="1" ht="22.5" customHeight="1">
      <c r="E2" s="31"/>
      <c r="F2" s="31"/>
      <c r="L2" s="31"/>
      <c r="M2" s="31" t="s">
        <v>70</v>
      </c>
    </row>
    <row r="3" spans="1:13" ht="27.95" customHeight="1">
      <c r="A3" s="173" t="s">
        <v>68</v>
      </c>
      <c r="B3" s="175" t="s">
        <v>78</v>
      </c>
      <c r="C3" s="175"/>
      <c r="D3" s="175"/>
      <c r="E3" s="175"/>
      <c r="F3" s="175"/>
      <c r="G3" s="32"/>
      <c r="H3" s="176" t="s">
        <v>68</v>
      </c>
      <c r="I3" s="175" t="s">
        <v>79</v>
      </c>
      <c r="J3" s="175"/>
      <c r="K3" s="175"/>
      <c r="L3" s="175"/>
      <c r="M3" s="175"/>
    </row>
    <row r="4" spans="1:13" ht="27.95" customHeight="1">
      <c r="A4" s="174"/>
      <c r="B4" s="21" t="s">
        <v>66</v>
      </c>
      <c r="C4" s="21" t="s">
        <v>69</v>
      </c>
      <c r="D4" s="21" t="s">
        <v>67</v>
      </c>
      <c r="E4" s="21" t="s">
        <v>69</v>
      </c>
      <c r="F4" s="21" t="s">
        <v>532</v>
      </c>
      <c r="H4" s="176"/>
      <c r="I4" s="21" t="s">
        <v>66</v>
      </c>
      <c r="J4" s="21" t="s">
        <v>69</v>
      </c>
      <c r="K4" s="21" t="s">
        <v>67</v>
      </c>
      <c r="L4" s="21" t="s">
        <v>69</v>
      </c>
      <c r="M4" s="21" t="s">
        <v>532</v>
      </c>
    </row>
    <row r="5" spans="1:13" s="27" customFormat="1" ht="27.95" customHeight="1">
      <c r="A5" s="22" t="s">
        <v>82</v>
      </c>
      <c r="B5" s="24" t="e">
        <f>SUM(B6,B9)</f>
        <v>#REF!</v>
      </c>
      <c r="C5" s="22" t="e">
        <f>IF(B5=#REF!,"OK","@@")</f>
        <v>#REF!</v>
      </c>
      <c r="D5" s="24" t="e">
        <f>SUM(D6,D9)</f>
        <v>#REF!</v>
      </c>
      <c r="E5" s="22" t="e">
        <f>IF(D5=#REF!,"OK","@@")</f>
        <v>#REF!</v>
      </c>
      <c r="F5" s="137"/>
      <c r="G5" s="17"/>
      <c r="H5" s="22" t="s">
        <v>82</v>
      </c>
      <c r="I5" s="24" t="e">
        <f>SUM(I6,I9)</f>
        <v>#REF!</v>
      </c>
      <c r="J5" s="22" t="e">
        <f>IF(I5=#REF!,"OK","@@")</f>
        <v>#REF!</v>
      </c>
      <c r="K5" s="24" t="e">
        <f>SUM(K6,K9)</f>
        <v>#REF!</v>
      </c>
      <c r="L5" s="22" t="e">
        <f>IF(K5=#REF!,"OK","@@")</f>
        <v>#REF!</v>
      </c>
      <c r="M5" s="22"/>
    </row>
    <row r="6" spans="1:13" ht="27.95" customHeight="1">
      <c r="A6" s="18" t="s">
        <v>81</v>
      </c>
      <c r="B6" s="23" t="e">
        <f>SUM(B7:B8)</f>
        <v>#REF!</v>
      </c>
      <c r="C6" s="18" t="e">
        <f>IF(B6=#REF!,"OK","@@")</f>
        <v>#REF!</v>
      </c>
      <c r="D6" s="23" t="e">
        <f>SUM(D7:D8)</f>
        <v>#REF!</v>
      </c>
      <c r="E6" s="18" t="e">
        <f>IF($D$6=#REF!,"OK","@@")</f>
        <v>#REF!</v>
      </c>
      <c r="F6" s="138"/>
      <c r="H6" s="18" t="s">
        <v>81</v>
      </c>
      <c r="I6" s="23" t="e">
        <f>SUM(I7:I8)</f>
        <v>#REF!</v>
      </c>
      <c r="J6" s="18" t="e">
        <f>IF(I6=#REF!,"OK","@@")</f>
        <v>#REF!</v>
      </c>
      <c r="K6" s="23" t="e">
        <f>SUM(K7:K8)</f>
        <v>#REF!</v>
      </c>
      <c r="L6" s="18" t="e">
        <f>IF($K6=#REF!,"OK","@@")</f>
        <v>#REF!</v>
      </c>
      <c r="M6" s="18"/>
    </row>
    <row r="7" spans="1:13" s="27" customFormat="1" ht="27.95" customHeight="1">
      <c r="A7" s="33" t="s">
        <v>519</v>
      </c>
      <c r="B7" s="34" t="e">
        <f>SUMIFS(#REF!,#REF!,"도비")</f>
        <v>#REF!</v>
      </c>
      <c r="C7" s="33"/>
      <c r="D7" s="34" t="e">
        <f>SUMIFS(#REF!,#REF!,"도비")</f>
        <v>#REF!</v>
      </c>
      <c r="E7" s="33"/>
      <c r="F7" s="139"/>
      <c r="H7" s="33" t="s">
        <v>519</v>
      </c>
      <c r="I7" s="34" t="e">
        <f>SUMIFS(#REF!,#REF!,"도비")</f>
        <v>#REF!</v>
      </c>
      <c r="J7" s="33"/>
      <c r="K7" s="34" t="e">
        <f>SUMIFS(#REF!,#REF!,"도비")</f>
        <v>#REF!</v>
      </c>
      <c r="L7" s="33"/>
      <c r="M7" s="33"/>
    </row>
    <row r="8" spans="1:13" s="27" customFormat="1" ht="27.95" customHeight="1">
      <c r="A8" s="33" t="s">
        <v>80</v>
      </c>
      <c r="B8" s="34" t="e">
        <f>SUMIFS(#REF!,#REF!,"국비")+SUMIFS(#REF!,#REF!,"광특")+SUMIFS(#REF!,#REF!,"기금")+SUMIFS(#REF!,#REF!,"분권")+SUMIFS(#REF!,#REF!,"특교")</f>
        <v>#REF!</v>
      </c>
      <c r="C8" s="33"/>
      <c r="D8" s="34" t="e">
        <f>SUMIFS(#REF!,#REF!,"국비")+SUMIFS(#REF!,#REF!,"광특")+SUMIFS(#REF!,#REF!,"기금")+SUMIFS(#REF!,#REF!,"분권")+SUMIFS(#REF!,#REF!,"특교")</f>
        <v>#REF!</v>
      </c>
      <c r="E8" s="33"/>
      <c r="F8" s="139"/>
      <c r="H8" s="33" t="s">
        <v>80</v>
      </c>
      <c r="I8" s="34" t="e">
        <f>SUMIFS(#REF!,#REF!,"국비")+SUMIFS(#REF!,#REF!,"광특")+SUMIFS(#REF!,#REF!,"기금")+SUMIFS(#REF!,#REF!,"분권")+SUMIFS(#REF!,#REF!,"특교")</f>
        <v>#REF!</v>
      </c>
      <c r="J8" s="33"/>
      <c r="K8" s="34" t="e">
        <f>SUMIFS(#REF!,#REF!,"국비")+SUMIFS(#REF!,#REF!,"광특")+SUMIFS(#REF!,#REF!,"기금")+SUMIFS(#REF!,#REF!,"분권")+SUMIFS(#REF!,#REF!,"특교")</f>
        <v>#REF!</v>
      </c>
      <c r="L8" s="33"/>
      <c r="M8" s="33"/>
    </row>
    <row r="9" spans="1:13" ht="27.95" customHeight="1">
      <c r="A9" s="18" t="s">
        <v>75</v>
      </c>
      <c r="B9" s="23" t="e">
        <f>SUM(B10:B14)</f>
        <v>#REF!</v>
      </c>
      <c r="C9" s="18" t="e">
        <f>IF(B9=#REF!,"OK","@@")</f>
        <v>#REF!</v>
      </c>
      <c r="D9" s="23" t="e">
        <f>SUM(D10:D14)</f>
        <v>#REF!</v>
      </c>
      <c r="E9" s="18" t="e">
        <f>IF(B9=D9,"OK","@@")</f>
        <v>#REF!</v>
      </c>
      <c r="F9" s="138" t="e">
        <f t="shared" ref="F9" si="0">D9-B9</f>
        <v>#REF!</v>
      </c>
      <c r="H9" s="18" t="s">
        <v>75</v>
      </c>
      <c r="I9" s="23" t="e">
        <f>SUM(I10:I14)</f>
        <v>#REF!</v>
      </c>
      <c r="J9" s="18" t="e">
        <f>IF(I9=#REF!,"OK","@@")</f>
        <v>#REF!</v>
      </c>
      <c r="K9" s="23" t="e">
        <f>SUM(K10:K14)</f>
        <v>#REF!</v>
      </c>
      <c r="L9" s="18" t="e">
        <f>IF(I9=K9,"OK","@@")</f>
        <v>#REF!</v>
      </c>
      <c r="M9" s="138" t="e">
        <f>K9-I9</f>
        <v>#REF!</v>
      </c>
    </row>
    <row r="10" spans="1:13" ht="27.95" customHeight="1">
      <c r="A10" s="25" t="s">
        <v>53</v>
      </c>
      <c r="B10" s="26" t="e">
        <f>SUMIFS(#REF!,#REF!,'2추검증'!$A10)</f>
        <v>#REF!</v>
      </c>
      <c r="C10" s="19"/>
      <c r="D10" s="26" t="e">
        <f>SUMIFS(#REF!,#REF!,'2추검증'!$A10)</f>
        <v>#REF!</v>
      </c>
      <c r="E10" s="19" t="e">
        <f t="shared" ref="E10:E14" si="1">IF(B10=D10,"OK","@@")</f>
        <v>#REF!</v>
      </c>
      <c r="F10" s="140" t="e">
        <f>D10-B10</f>
        <v>#REF!</v>
      </c>
      <c r="H10" s="25" t="s">
        <v>53</v>
      </c>
      <c r="I10" s="26" t="e">
        <f>SUMIFS(#REF!,#REF!,'2추검증'!$A10)</f>
        <v>#REF!</v>
      </c>
      <c r="J10" s="19"/>
      <c r="K10" s="26" t="e">
        <f>SUMIFS(#REF!,#REF!,'2추검증'!$A10)</f>
        <v>#REF!</v>
      </c>
      <c r="L10" s="19" t="e">
        <f t="shared" ref="L10:L14" si="2">IF(I10=K10,"OK","@@")</f>
        <v>#REF!</v>
      </c>
      <c r="M10" s="140" t="e">
        <f t="shared" ref="M10:M14" si="3">K10-I10</f>
        <v>#REF!</v>
      </c>
    </row>
    <row r="11" spans="1:13" ht="27.95" customHeight="1">
      <c r="A11" s="25" t="s">
        <v>71</v>
      </c>
      <c r="B11" s="26" t="e">
        <f>SUMIFS(#REF!,#REF!,'2추검증'!$A11)</f>
        <v>#REF!</v>
      </c>
      <c r="C11" s="19"/>
      <c r="D11" s="26" t="e">
        <f>SUMIFS(#REF!,#REF!,'2추검증'!$A11)</f>
        <v>#REF!</v>
      </c>
      <c r="E11" s="19" t="e">
        <f t="shared" si="1"/>
        <v>#REF!</v>
      </c>
      <c r="F11" s="140" t="e">
        <f t="shared" ref="F11:F14" si="4">D11-B11</f>
        <v>#REF!</v>
      </c>
      <c r="H11" s="25" t="s">
        <v>71</v>
      </c>
      <c r="I11" s="26" t="e">
        <f>SUMIFS(#REF!,#REF!,'2추검증'!$A11)</f>
        <v>#REF!</v>
      </c>
      <c r="J11" s="19"/>
      <c r="K11" s="26" t="e">
        <f>SUMIFS(#REF!,#REF!,'2추검증'!$A11)</f>
        <v>#REF!</v>
      </c>
      <c r="L11" s="19" t="e">
        <f t="shared" si="2"/>
        <v>#REF!</v>
      </c>
      <c r="M11" s="140" t="e">
        <f t="shared" si="3"/>
        <v>#REF!</v>
      </c>
    </row>
    <row r="12" spans="1:13" ht="27.95" customHeight="1">
      <c r="A12" s="25" t="s">
        <v>65</v>
      </c>
      <c r="B12" s="26" t="e">
        <f>SUMIFS(#REF!,#REF!,'2추검증'!$A12)</f>
        <v>#REF!</v>
      </c>
      <c r="C12" s="19"/>
      <c r="D12" s="26" t="e">
        <f>SUMIFS(#REF!,#REF!,'2추검증'!$A12)</f>
        <v>#REF!</v>
      </c>
      <c r="E12" s="19" t="e">
        <f t="shared" si="1"/>
        <v>#REF!</v>
      </c>
      <c r="F12" s="140" t="e">
        <f t="shared" si="4"/>
        <v>#REF!</v>
      </c>
      <c r="H12" s="25" t="s">
        <v>65</v>
      </c>
      <c r="I12" s="26" t="e">
        <f>SUMIFS(#REF!,#REF!,'2추검증'!$A12)</f>
        <v>#REF!</v>
      </c>
      <c r="J12" s="19"/>
      <c r="K12" s="26" t="e">
        <f>SUMIFS(#REF!,#REF!,'2추검증'!$A12)</f>
        <v>#REF!</v>
      </c>
      <c r="L12" s="19" t="e">
        <f t="shared" si="2"/>
        <v>#REF!</v>
      </c>
      <c r="M12" s="140" t="e">
        <f t="shared" si="3"/>
        <v>#REF!</v>
      </c>
    </row>
    <row r="13" spans="1:13" ht="27.95" customHeight="1">
      <c r="A13" s="25" t="s">
        <v>72</v>
      </c>
      <c r="B13" s="26" t="e">
        <f>SUMIFS(#REF!,#REF!,'2추검증'!$A13)</f>
        <v>#REF!</v>
      </c>
      <c r="C13" s="19"/>
      <c r="D13" s="26" t="e">
        <f>SUMIFS(#REF!,#REF!,'2추검증'!$A13)</f>
        <v>#REF!</v>
      </c>
      <c r="E13" s="19" t="e">
        <f t="shared" si="1"/>
        <v>#REF!</v>
      </c>
      <c r="F13" s="140" t="e">
        <f t="shared" si="4"/>
        <v>#REF!</v>
      </c>
      <c r="H13" s="25" t="s">
        <v>72</v>
      </c>
      <c r="I13" s="26" t="e">
        <f>SUMIFS(#REF!,#REF!,'2추검증'!$A13)</f>
        <v>#REF!</v>
      </c>
      <c r="J13" s="19"/>
      <c r="K13" s="26" t="e">
        <f>SUMIFS(#REF!,#REF!,'2추검증'!$A13)</f>
        <v>#REF!</v>
      </c>
      <c r="L13" s="19" t="e">
        <f t="shared" si="2"/>
        <v>#REF!</v>
      </c>
      <c r="M13" s="140" t="e">
        <f t="shared" si="3"/>
        <v>#REF!</v>
      </c>
    </row>
    <row r="14" spans="1:13" ht="27.95" customHeight="1">
      <c r="A14" s="25" t="s">
        <v>506</v>
      </c>
      <c r="B14" s="26" t="e">
        <f>SUMIFS(#REF!,#REF!,'2추검증'!$A14)</f>
        <v>#REF!</v>
      </c>
      <c r="C14" s="19"/>
      <c r="D14" s="26" t="e">
        <f>SUMIFS(#REF!,#REF!,'2추검증'!$A14)</f>
        <v>#REF!</v>
      </c>
      <c r="E14" s="19" t="e">
        <f t="shared" si="1"/>
        <v>#REF!</v>
      </c>
      <c r="F14" s="140" t="e">
        <f t="shared" si="4"/>
        <v>#REF!</v>
      </c>
      <c r="H14" s="25" t="s">
        <v>498</v>
      </c>
      <c r="I14" s="26" t="e">
        <f>SUMIFS(#REF!,#REF!,'2추검증'!$A14)</f>
        <v>#REF!</v>
      </c>
      <c r="J14" s="19"/>
      <c r="K14" s="26" t="e">
        <f>SUMIFS(#REF!,#REF!,'2추검증'!$A14)</f>
        <v>#REF!</v>
      </c>
      <c r="L14" s="19" t="e">
        <f t="shared" si="2"/>
        <v>#REF!</v>
      </c>
      <c r="M14" s="140" t="e">
        <f t="shared" si="3"/>
        <v>#REF!</v>
      </c>
    </row>
    <row r="15" spans="1:13" ht="27.95" customHeight="1"/>
    <row r="16" spans="1:13" ht="27.95" customHeight="1">
      <c r="G16" s="28"/>
      <c r="H16" s="40" t="s">
        <v>518</v>
      </c>
      <c r="I16" s="168" t="str">
        <f>IFERROR(INDEX(#REF!,MATCH("*예비비*",#REF!,0)),"")</f>
        <v/>
      </c>
      <c r="J16" s="168"/>
      <c r="K16" s="168"/>
      <c r="L16" s="168"/>
      <c r="M16" s="168"/>
    </row>
    <row r="17" spans="1:13" ht="27.95" customHeight="1"/>
    <row r="18" spans="1:13" ht="27.95" customHeight="1">
      <c r="G18" s="28"/>
      <c r="I18" s="168" t="e">
        <f>SUM(I5-K5)</f>
        <v>#REF!</v>
      </c>
      <c r="J18" s="168"/>
      <c r="K18" s="168"/>
      <c r="L18" s="168"/>
      <c r="M18" s="168"/>
    </row>
    <row r="19" spans="1:13" ht="27.95" customHeight="1">
      <c r="A19" s="28"/>
      <c r="B19" s="28"/>
      <c r="C19" s="28"/>
      <c r="D19" s="28"/>
      <c r="E19" s="29"/>
      <c r="F19" s="29"/>
      <c r="G19" s="28"/>
      <c r="H19" s="28"/>
      <c r="I19" s="28"/>
      <c r="J19" s="28"/>
      <c r="K19" s="28"/>
      <c r="L19" s="29"/>
      <c r="M19" s="29"/>
    </row>
    <row r="20" spans="1:13" ht="27.95" customHeight="1">
      <c r="G20" s="28"/>
      <c r="H20" s="119" t="s">
        <v>520</v>
      </c>
      <c r="I20" s="169" t="str">
        <f>IFERROR(SUM(J1-I16),"")</f>
        <v/>
      </c>
      <c r="J20" s="169"/>
      <c r="K20" s="169"/>
      <c r="L20" s="169"/>
      <c r="M20" s="169"/>
    </row>
    <row r="21" spans="1:13" ht="27.95" customHeight="1"/>
    <row r="22" spans="1:13" ht="27.95" customHeight="1"/>
    <row r="23" spans="1:13" ht="27.95" customHeight="1"/>
    <row r="24" spans="1:13" ht="27.95" customHeight="1"/>
  </sheetData>
  <mergeCells count="10">
    <mergeCell ref="I16:M16"/>
    <mergeCell ref="I18:M18"/>
    <mergeCell ref="I20:M20"/>
    <mergeCell ref="J1:M1"/>
    <mergeCell ref="A1:F1"/>
    <mergeCell ref="H3:H4"/>
    <mergeCell ref="H1:I1"/>
    <mergeCell ref="A3:A4"/>
    <mergeCell ref="B3:F3"/>
    <mergeCell ref="I3:M3"/>
  </mergeCells>
  <phoneticPr fontId="2" type="noConversion"/>
  <pageMargins left="0.31496062992125984" right="0.35433070866141736" top="0.74803149606299213" bottom="0.74803149606299213" header="0.31496062992125984" footer="0.31496062992125984"/>
  <pageSetup paperSize="9" scale="8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66CC"/>
  </sheetPr>
  <dimension ref="D1:K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4:11" ht="27" customHeight="1"/>
    <row r="2" spans="4:11" ht="18.75">
      <c r="D2" s="2" t="s">
        <v>508</v>
      </c>
      <c r="E2" s="3"/>
      <c r="F2" s="3"/>
      <c r="G2" s="3"/>
      <c r="H2" s="3"/>
      <c r="I2" s="3"/>
      <c r="J2" s="3"/>
      <c r="K2" s="3"/>
    </row>
    <row r="3" spans="4:11" ht="45" customHeight="1">
      <c r="D3" s="4"/>
      <c r="E3" s="5"/>
      <c r="G3" s="6"/>
      <c r="H3" s="5"/>
      <c r="I3" s="5"/>
      <c r="J3" s="5"/>
      <c r="K3" s="5"/>
    </row>
    <row r="4" spans="4:11" ht="46.5">
      <c r="D4" s="7" t="s">
        <v>56</v>
      </c>
      <c r="E4" s="8"/>
      <c r="F4" s="8"/>
      <c r="G4" s="8"/>
      <c r="H4" s="8"/>
      <c r="I4" s="8"/>
      <c r="J4" s="8"/>
      <c r="K4" s="8"/>
    </row>
    <row r="5" spans="4:11" ht="46.5">
      <c r="D5" s="7"/>
      <c r="E5" s="8"/>
      <c r="F5" s="8"/>
      <c r="G5" s="8"/>
      <c r="H5" s="8"/>
      <c r="I5" s="8"/>
      <c r="J5" s="8"/>
      <c r="K5" s="8"/>
    </row>
    <row r="6" spans="4:11" ht="21" customHeight="1">
      <c r="D6" s="7"/>
      <c r="E6" s="8"/>
      <c r="F6" s="8"/>
      <c r="G6" s="8"/>
      <c r="H6" s="8"/>
      <c r="I6" s="8"/>
      <c r="J6" s="8"/>
      <c r="K6" s="8"/>
    </row>
    <row r="7" spans="4:11" ht="19.5">
      <c r="D7" s="9"/>
      <c r="E7" s="8"/>
      <c r="F7" s="8"/>
      <c r="G7" s="8"/>
      <c r="H7" s="8"/>
      <c r="I7" s="8"/>
      <c r="J7" s="8"/>
      <c r="K7" s="8"/>
    </row>
    <row r="8" spans="4:11">
      <c r="D8" s="8"/>
      <c r="E8" s="8"/>
      <c r="F8" s="8"/>
      <c r="G8" s="8"/>
      <c r="H8" s="8"/>
      <c r="I8" s="8"/>
      <c r="J8" s="8"/>
      <c r="K8" s="8"/>
    </row>
    <row r="9" spans="4:11">
      <c r="D9" s="8"/>
      <c r="E9" s="8"/>
      <c r="F9" s="8"/>
      <c r="G9" s="8"/>
      <c r="H9" s="8"/>
      <c r="I9" s="8"/>
      <c r="J9" s="8"/>
      <c r="K9" s="8"/>
    </row>
    <row r="10" spans="4:11">
      <c r="D10" s="8"/>
      <c r="E10" s="8"/>
      <c r="F10" s="8"/>
      <c r="G10" s="8"/>
      <c r="H10" s="8"/>
      <c r="I10" s="8"/>
      <c r="J10" s="8"/>
      <c r="K10" s="8"/>
    </row>
    <row r="11" spans="4:11">
      <c r="D11" s="8"/>
      <c r="E11" s="8"/>
      <c r="F11" s="8"/>
      <c r="G11" s="8"/>
      <c r="H11" s="8"/>
      <c r="I11" s="8"/>
      <c r="J11" s="8"/>
      <c r="K11" s="8"/>
    </row>
    <row r="12" spans="4:11">
      <c r="D12" s="8"/>
      <c r="E12" s="8"/>
      <c r="F12" s="8"/>
      <c r="G12" s="8"/>
      <c r="H12" s="8"/>
      <c r="I12" s="8"/>
      <c r="J12" s="8"/>
      <c r="K12" s="8"/>
    </row>
    <row r="13" spans="4:11">
      <c r="D13" s="8"/>
      <c r="E13" s="8"/>
      <c r="F13" s="8"/>
      <c r="G13" s="8"/>
      <c r="H13" s="8"/>
      <c r="I13" s="8"/>
      <c r="J13" s="8"/>
      <c r="K13" s="8"/>
    </row>
    <row r="14" spans="4:11">
      <c r="D14" s="8"/>
      <c r="E14" s="8"/>
      <c r="F14" s="8"/>
      <c r="G14" s="8"/>
      <c r="H14" s="8"/>
      <c r="I14" s="8"/>
      <c r="J14" s="8"/>
      <c r="K14" s="8"/>
    </row>
    <row r="15" spans="4:11">
      <c r="D15" s="8"/>
      <c r="E15" s="8"/>
      <c r="F15" s="8"/>
      <c r="G15" s="8"/>
      <c r="H15" s="8"/>
      <c r="I15" s="8"/>
      <c r="J15" s="8"/>
      <c r="K15" s="8"/>
    </row>
    <row r="16" spans="4:11" s="10" customFormat="1" ht="33.75">
      <c r="D16" s="177" t="s">
        <v>52</v>
      </c>
      <c r="E16" s="177"/>
      <c r="F16" s="177"/>
      <c r="G16" s="177"/>
      <c r="H16" s="177"/>
      <c r="I16" s="177"/>
      <c r="J16" s="177"/>
      <c r="K16" s="177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1">
    <mergeCell ref="D16:K16"/>
  </mergeCells>
  <phoneticPr fontId="2" type="noConversion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66CC"/>
  </sheetPr>
  <dimension ref="A1:M19"/>
  <sheetViews>
    <sheetView view="pageBreakPreview" zoomScaleNormal="100" zoomScaleSheetLayoutView="100" workbookViewId="0"/>
  </sheetViews>
  <sheetFormatPr defaultColWidth="9" defaultRowHeight="13.5"/>
  <cols>
    <col min="1" max="1" width="8.875" style="1" customWidth="1"/>
    <col min="2" max="2" width="2" style="1" customWidth="1"/>
    <col min="3" max="12" width="8.875" style="1" customWidth="1"/>
    <col min="13" max="16384" width="9" style="1"/>
  </cols>
  <sheetData>
    <row r="1" spans="1:13" ht="27" customHeight="1"/>
    <row r="2" spans="1:13" ht="18.75">
      <c r="D2" s="2" t="s">
        <v>508</v>
      </c>
      <c r="E2" s="3"/>
      <c r="F2" s="3"/>
      <c r="G2" s="3"/>
      <c r="H2" s="3"/>
      <c r="I2" s="3"/>
      <c r="J2" s="3"/>
      <c r="K2" s="3"/>
    </row>
    <row r="3" spans="1:13" ht="45" customHeight="1">
      <c r="D3" s="4"/>
      <c r="E3" s="5"/>
      <c r="G3" s="6"/>
      <c r="H3" s="5"/>
      <c r="I3" s="5"/>
      <c r="J3" s="5"/>
      <c r="K3" s="5"/>
    </row>
    <row r="4" spans="1:13" ht="44.25" customHeight="1">
      <c r="A4" s="178" t="s">
        <v>51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</row>
    <row r="5" spans="1:13" ht="46.5">
      <c r="D5" s="7"/>
      <c r="E5" s="8"/>
      <c r="F5" s="8"/>
      <c r="G5" s="8"/>
      <c r="H5" s="8"/>
      <c r="I5" s="8"/>
      <c r="J5" s="8"/>
      <c r="K5" s="8"/>
    </row>
    <row r="6" spans="1:13" ht="21" customHeight="1">
      <c r="D6" s="7"/>
      <c r="E6" s="8"/>
      <c r="F6" s="8"/>
      <c r="G6" s="8"/>
      <c r="H6" s="8"/>
      <c r="I6" s="8"/>
      <c r="J6" s="8"/>
      <c r="K6" s="8"/>
    </row>
    <row r="7" spans="1:13" ht="19.5">
      <c r="D7" s="9"/>
      <c r="E7" s="8"/>
      <c r="F7" s="8"/>
      <c r="G7" s="8"/>
      <c r="H7" s="8"/>
      <c r="I7" s="8"/>
      <c r="J7" s="8"/>
      <c r="K7" s="8"/>
    </row>
    <row r="8" spans="1:13">
      <c r="D8" s="8"/>
      <c r="E8" s="8"/>
      <c r="F8" s="8"/>
      <c r="G8" s="8"/>
      <c r="H8" s="8"/>
      <c r="I8" s="8"/>
      <c r="J8" s="8"/>
      <c r="K8" s="8"/>
    </row>
    <row r="9" spans="1:13">
      <c r="D9" s="8"/>
      <c r="E9" s="8"/>
      <c r="F9" s="8"/>
      <c r="G9" s="8"/>
      <c r="H9" s="8"/>
      <c r="I9" s="8"/>
      <c r="J9" s="8"/>
      <c r="K9" s="8"/>
    </row>
    <row r="10" spans="1:13">
      <c r="D10" s="8"/>
      <c r="E10" s="8"/>
      <c r="F10" s="8"/>
      <c r="G10" s="8"/>
      <c r="H10" s="8"/>
      <c r="I10" s="8"/>
      <c r="J10" s="8"/>
      <c r="K10" s="8"/>
    </row>
    <row r="11" spans="1:13">
      <c r="D11" s="8"/>
      <c r="E11" s="8"/>
      <c r="F11" s="8"/>
      <c r="G11" s="8"/>
      <c r="H11" s="8"/>
      <c r="I11" s="8"/>
      <c r="J11" s="8"/>
      <c r="K11" s="8"/>
    </row>
    <row r="12" spans="1:13">
      <c r="D12" s="8"/>
      <c r="E12" s="8"/>
      <c r="F12" s="8"/>
      <c r="G12" s="8"/>
      <c r="H12" s="8"/>
      <c r="I12" s="8"/>
      <c r="J12" s="8"/>
      <c r="K12" s="8"/>
    </row>
    <row r="13" spans="1:13">
      <c r="D13" s="8"/>
      <c r="E13" s="8"/>
      <c r="F13" s="8"/>
      <c r="G13" s="8"/>
      <c r="H13" s="8"/>
      <c r="I13" s="8"/>
      <c r="J13" s="8"/>
      <c r="K13" s="8"/>
    </row>
    <row r="14" spans="1:13">
      <c r="D14" s="8"/>
      <c r="E14" s="8"/>
      <c r="F14" s="8"/>
      <c r="G14" s="8"/>
      <c r="H14" s="8"/>
      <c r="I14" s="8"/>
      <c r="J14" s="8"/>
      <c r="K14" s="8"/>
    </row>
    <row r="15" spans="1:13">
      <c r="D15" s="8"/>
      <c r="E15" s="8"/>
      <c r="F15" s="8"/>
      <c r="G15" s="8"/>
      <c r="H15" s="8"/>
      <c r="I15" s="8"/>
      <c r="J15" s="8"/>
      <c r="K15" s="8"/>
    </row>
    <row r="16" spans="1:13" s="10" customFormat="1" ht="33.75">
      <c r="D16" s="177" t="s">
        <v>52</v>
      </c>
      <c r="E16" s="177"/>
      <c r="F16" s="177"/>
      <c r="G16" s="177"/>
      <c r="H16" s="177"/>
      <c r="I16" s="177"/>
      <c r="J16" s="177"/>
      <c r="K16" s="177"/>
    </row>
    <row r="17" spans="4:11">
      <c r="D17" s="8"/>
      <c r="E17" s="8"/>
      <c r="F17" s="8"/>
      <c r="G17" s="8"/>
      <c r="H17" s="8"/>
      <c r="I17" s="8"/>
      <c r="J17" s="8"/>
      <c r="K17" s="8"/>
    </row>
    <row r="18" spans="4:11" ht="46.5">
      <c r="D18" s="7"/>
      <c r="E18" s="8"/>
      <c r="F18" s="8"/>
      <c r="G18" s="8"/>
      <c r="H18" s="8"/>
      <c r="I18" s="8"/>
      <c r="J18" s="8"/>
      <c r="K18" s="8"/>
    </row>
    <row r="19" spans="4:11">
      <c r="D19" s="8"/>
      <c r="E19" s="8"/>
      <c r="F19" s="8"/>
      <c r="G19" s="8"/>
      <c r="H19" s="8"/>
      <c r="I19" s="8"/>
      <c r="J19" s="8"/>
      <c r="K19" s="8"/>
    </row>
  </sheetData>
  <mergeCells count="2">
    <mergeCell ref="D16:K16"/>
    <mergeCell ref="A4:M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horizontalDpi="4294967292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66CC"/>
  </sheetPr>
  <dimension ref="B1:I38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27" customHeight="1"/>
    <row r="4" spans="2:9" ht="27" customHeight="1"/>
    <row r="5" spans="2:9" ht="18.75">
      <c r="B5" s="2" t="s">
        <v>508</v>
      </c>
      <c r="C5" s="3"/>
      <c r="D5" s="3"/>
      <c r="E5" s="3"/>
      <c r="F5" s="3"/>
      <c r="G5" s="3"/>
      <c r="H5" s="3"/>
      <c r="I5" s="3"/>
    </row>
    <row r="6" spans="2:9" ht="18.75">
      <c r="B6" s="4"/>
      <c r="C6" s="5"/>
      <c r="E6" s="6"/>
      <c r="F6" s="5"/>
      <c r="G6" s="5"/>
      <c r="H6" s="5"/>
      <c r="I6" s="5"/>
    </row>
    <row r="7" spans="2:9" ht="46.5">
      <c r="B7" s="7" t="s">
        <v>51</v>
      </c>
      <c r="C7" s="8"/>
      <c r="D7" s="8"/>
      <c r="E7" s="8"/>
      <c r="F7" s="8"/>
      <c r="G7" s="8"/>
      <c r="H7" s="8"/>
      <c r="I7" s="8"/>
    </row>
    <row r="8" spans="2:9" ht="19.5">
      <c r="B8" s="9"/>
      <c r="C8" s="8"/>
      <c r="D8" s="8"/>
      <c r="E8" s="8"/>
      <c r="F8" s="8"/>
      <c r="G8" s="8"/>
      <c r="H8" s="8"/>
      <c r="I8" s="8"/>
    </row>
    <row r="9" spans="2:9" ht="19.5">
      <c r="B9" s="9"/>
      <c r="C9" s="8"/>
      <c r="D9" s="8"/>
      <c r="E9" s="8"/>
      <c r="F9" s="8"/>
      <c r="G9" s="8"/>
      <c r="H9" s="8"/>
      <c r="I9" s="8"/>
    </row>
    <row r="10" spans="2:9" ht="19.5">
      <c r="B10" s="9"/>
      <c r="C10" s="8"/>
      <c r="D10" s="8"/>
      <c r="E10" s="8"/>
      <c r="F10" s="8"/>
      <c r="G10" s="8"/>
      <c r="H10" s="8"/>
      <c r="I10" s="8"/>
    </row>
    <row r="11" spans="2:9" ht="19.5">
      <c r="B11" s="9"/>
      <c r="C11" s="8"/>
      <c r="D11" s="8"/>
      <c r="E11" s="8"/>
      <c r="F11" s="8"/>
      <c r="G11" s="8"/>
      <c r="H11" s="8"/>
      <c r="I11" s="8"/>
    </row>
    <row r="12" spans="2:9" ht="19.5">
      <c r="B12" s="9"/>
      <c r="C12" s="8"/>
      <c r="D12" s="8"/>
      <c r="E12" s="8"/>
      <c r="F12" s="8"/>
      <c r="G12" s="8"/>
      <c r="H12" s="8"/>
      <c r="I12" s="8"/>
    </row>
    <row r="13" spans="2:9" ht="19.5">
      <c r="B13" s="9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>
      <c r="B24" s="8"/>
      <c r="C24" s="8"/>
      <c r="D24" s="8"/>
      <c r="E24" s="8"/>
      <c r="F24" s="8"/>
      <c r="G24" s="8"/>
      <c r="H24" s="8"/>
      <c r="I24" s="8"/>
    </row>
    <row r="25" spans="2:9">
      <c r="B25" s="8"/>
      <c r="C25" s="8"/>
      <c r="D25" s="8"/>
      <c r="E25" s="8"/>
      <c r="F25" s="8"/>
      <c r="G25" s="8"/>
      <c r="H25" s="8"/>
      <c r="I25" s="8"/>
    </row>
    <row r="26" spans="2:9">
      <c r="B26" s="8"/>
      <c r="C26" s="8"/>
      <c r="D26" s="8"/>
      <c r="E26" s="8"/>
      <c r="F26" s="8"/>
      <c r="G26" s="8"/>
      <c r="H26" s="8"/>
      <c r="I26" s="8"/>
    </row>
    <row r="27" spans="2:9">
      <c r="B27" s="8"/>
      <c r="C27" s="8"/>
      <c r="D27" s="8"/>
      <c r="E27" s="8"/>
      <c r="F27" s="8"/>
      <c r="G27" s="8"/>
      <c r="H27" s="8"/>
      <c r="I27" s="8"/>
    </row>
    <row r="28" spans="2:9">
      <c r="B28" s="8"/>
      <c r="C28" s="8"/>
      <c r="D28" s="8"/>
      <c r="E28" s="8"/>
      <c r="F28" s="8"/>
      <c r="G28" s="8"/>
      <c r="H28" s="8"/>
      <c r="I28" s="8"/>
    </row>
    <row r="29" spans="2:9">
      <c r="B29" s="8"/>
      <c r="C29" s="8"/>
      <c r="D29" s="8"/>
      <c r="E29" s="8"/>
      <c r="F29" s="8"/>
      <c r="G29" s="8"/>
      <c r="H29" s="8"/>
      <c r="I29" s="8"/>
    </row>
    <row r="30" spans="2:9">
      <c r="B30" s="8"/>
      <c r="C30" s="8"/>
      <c r="D30" s="8"/>
      <c r="E30" s="8"/>
      <c r="F30" s="8"/>
      <c r="G30" s="8"/>
      <c r="H30" s="8"/>
      <c r="I30" s="8"/>
    </row>
    <row r="31" spans="2:9">
      <c r="B31" s="8"/>
      <c r="C31" s="8"/>
      <c r="D31" s="8"/>
      <c r="E31" s="8"/>
      <c r="F31" s="8"/>
      <c r="G31" s="8"/>
      <c r="H31" s="8"/>
      <c r="I31" s="8"/>
    </row>
    <row r="32" spans="2:9">
      <c r="B32" s="8"/>
      <c r="C32" s="8"/>
      <c r="D32" s="8"/>
      <c r="E32" s="8"/>
      <c r="F32" s="8"/>
      <c r="G32" s="8"/>
      <c r="H32" s="8"/>
      <c r="I32" s="8"/>
    </row>
    <row r="33" spans="2:9" s="10" customFormat="1" ht="33.75">
      <c r="B33" s="177" t="s">
        <v>52</v>
      </c>
      <c r="C33" s="177"/>
      <c r="D33" s="177"/>
      <c r="E33" s="177"/>
      <c r="F33" s="177"/>
      <c r="G33" s="177"/>
      <c r="H33" s="177"/>
      <c r="I33" s="177"/>
    </row>
    <row r="34" spans="2:9">
      <c r="B34" s="8"/>
      <c r="C34" s="8"/>
      <c r="D34" s="8"/>
      <c r="E34" s="8"/>
      <c r="F34" s="8"/>
      <c r="G34" s="8"/>
      <c r="H34" s="8"/>
      <c r="I34" s="8"/>
    </row>
    <row r="35" spans="2:9" ht="46.5">
      <c r="B35" s="7"/>
      <c r="C35" s="8"/>
      <c r="D35" s="8"/>
      <c r="E35" s="8"/>
      <c r="F35" s="8"/>
      <c r="G35" s="8"/>
      <c r="H35" s="8"/>
      <c r="I35" s="8"/>
    </row>
    <row r="36" spans="2:9">
      <c r="B36" s="8"/>
      <c r="C36" s="8"/>
      <c r="D36" s="8"/>
      <c r="E36" s="8"/>
      <c r="F36" s="8"/>
      <c r="G36" s="8"/>
      <c r="H36" s="8"/>
      <c r="I36" s="8"/>
    </row>
    <row r="37" spans="2:9">
      <c r="B37" s="8"/>
      <c r="C37" s="8"/>
      <c r="D37" s="8"/>
      <c r="E37" s="8"/>
      <c r="F37" s="8"/>
      <c r="G37" s="8"/>
      <c r="H37" s="8"/>
      <c r="I37" s="8"/>
    </row>
    <row r="38" spans="2:9">
      <c r="B38" s="8"/>
      <c r="C38" s="8"/>
      <c r="D38" s="8"/>
      <c r="E38" s="8"/>
      <c r="F38" s="8"/>
      <c r="G38" s="8"/>
      <c r="H38" s="8"/>
      <c r="I38" s="8"/>
    </row>
  </sheetData>
  <mergeCells count="1">
    <mergeCell ref="B33:I33"/>
  </mergeCells>
  <phoneticPr fontId="2" type="noConversion"/>
  <pageMargins left="0.74803149606299213" right="0.74803149606299213" top="0.98425196850393704" bottom="0.98425196850393704" header="0.51181102362204722" footer="0.51181102362204722"/>
  <pageSetup paperSize="9" scale="89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66CC"/>
  </sheetPr>
  <dimension ref="B1:I25"/>
  <sheetViews>
    <sheetView view="pageBreakPreview" zoomScaleNormal="100" zoomScaleSheetLayoutView="100" workbookViewId="0"/>
  </sheetViews>
  <sheetFormatPr defaultColWidth="9" defaultRowHeight="13.5"/>
  <cols>
    <col min="1" max="10" width="8.875" style="1" customWidth="1"/>
    <col min="11" max="16384" width="9" style="1"/>
  </cols>
  <sheetData>
    <row r="1" spans="2:9" ht="27" customHeight="1"/>
    <row r="2" spans="2:9" ht="27" customHeight="1"/>
    <row r="3" spans="2:9" ht="18.75">
      <c r="B3" s="2" t="s">
        <v>508</v>
      </c>
      <c r="C3" s="3"/>
      <c r="D3" s="3"/>
      <c r="E3" s="3"/>
      <c r="F3" s="3"/>
      <c r="G3" s="3"/>
      <c r="H3" s="3"/>
      <c r="I3" s="3"/>
    </row>
    <row r="4" spans="2:9" ht="18.75">
      <c r="B4" s="4"/>
      <c r="C4" s="5"/>
      <c r="E4" s="6"/>
      <c r="F4" s="5"/>
      <c r="G4" s="5"/>
      <c r="H4" s="5"/>
      <c r="I4" s="5"/>
    </row>
    <row r="5" spans="2:9" ht="46.5">
      <c r="B5" s="7" t="s">
        <v>51</v>
      </c>
      <c r="C5" s="8"/>
      <c r="D5" s="8"/>
      <c r="E5" s="8"/>
      <c r="F5" s="8"/>
      <c r="G5" s="8"/>
      <c r="H5" s="8"/>
      <c r="I5" s="8"/>
    </row>
    <row r="6" spans="2:9" ht="19.5">
      <c r="B6" s="9"/>
      <c r="C6" s="8"/>
      <c r="D6" s="8"/>
      <c r="E6" s="8"/>
      <c r="F6" s="8"/>
      <c r="G6" s="8"/>
      <c r="H6" s="8"/>
      <c r="I6" s="8"/>
    </row>
    <row r="7" spans="2:9" ht="19.5">
      <c r="B7" s="9"/>
      <c r="C7" s="8"/>
      <c r="D7" s="8"/>
      <c r="E7" s="8"/>
      <c r="F7" s="8"/>
      <c r="G7" s="8"/>
      <c r="H7" s="8"/>
      <c r="I7" s="8"/>
    </row>
    <row r="8" spans="2:9">
      <c r="B8" s="8"/>
      <c r="C8" s="8"/>
      <c r="D8" s="8"/>
      <c r="E8" s="8"/>
      <c r="F8" s="8"/>
      <c r="G8" s="8"/>
      <c r="H8" s="8"/>
      <c r="I8" s="8"/>
    </row>
    <row r="9" spans="2:9">
      <c r="B9" s="8"/>
      <c r="C9" s="8"/>
      <c r="D9" s="8"/>
      <c r="E9" s="8"/>
      <c r="F9" s="8"/>
      <c r="G9" s="8"/>
      <c r="H9" s="8"/>
      <c r="I9" s="8"/>
    </row>
    <row r="10" spans="2:9">
      <c r="B10" s="8"/>
      <c r="C10" s="8"/>
      <c r="D10" s="8"/>
      <c r="E10" s="8"/>
      <c r="F10" s="8"/>
      <c r="G10" s="8"/>
      <c r="H10" s="8"/>
      <c r="I10" s="8"/>
    </row>
    <row r="11" spans="2:9">
      <c r="B11" s="8"/>
      <c r="C11" s="8"/>
      <c r="D11" s="8"/>
      <c r="E11" s="8"/>
      <c r="F11" s="8"/>
      <c r="G11" s="8"/>
      <c r="H11" s="8"/>
      <c r="I11" s="8"/>
    </row>
    <row r="12" spans="2:9">
      <c r="B12" s="8"/>
      <c r="C12" s="8"/>
      <c r="D12" s="8"/>
      <c r="E12" s="8"/>
      <c r="F12" s="8"/>
      <c r="G12" s="8"/>
      <c r="H12" s="8"/>
      <c r="I12" s="8"/>
    </row>
    <row r="13" spans="2:9">
      <c r="B13" s="8"/>
      <c r="C13" s="8"/>
      <c r="D13" s="8"/>
      <c r="E13" s="8"/>
      <c r="F13" s="8"/>
      <c r="G13" s="8"/>
      <c r="H13" s="8"/>
      <c r="I13" s="8"/>
    </row>
    <row r="14" spans="2:9">
      <c r="B14" s="8"/>
      <c r="C14" s="8"/>
      <c r="D14" s="8"/>
      <c r="E14" s="8"/>
      <c r="F14" s="8"/>
      <c r="G14" s="8"/>
      <c r="H14" s="8"/>
      <c r="I14" s="8"/>
    </row>
    <row r="15" spans="2:9">
      <c r="B15" s="8"/>
      <c r="C15" s="8"/>
      <c r="D15" s="8"/>
      <c r="E15" s="8"/>
      <c r="F15" s="8"/>
      <c r="G15" s="8"/>
      <c r="H15" s="8"/>
      <c r="I15" s="8"/>
    </row>
    <row r="16" spans="2:9">
      <c r="B16" s="8"/>
      <c r="C16" s="8"/>
      <c r="D16" s="8"/>
      <c r="E16" s="8"/>
      <c r="F16" s="8"/>
      <c r="G16" s="8"/>
      <c r="H16" s="8"/>
      <c r="I16" s="8"/>
    </row>
    <row r="17" spans="2:9">
      <c r="B17" s="8"/>
      <c r="C17" s="8"/>
      <c r="D17" s="8"/>
      <c r="E17" s="8"/>
      <c r="F17" s="8"/>
      <c r="G17" s="8"/>
      <c r="H17" s="8"/>
      <c r="I17" s="8"/>
    </row>
    <row r="18" spans="2:9">
      <c r="B18" s="8"/>
      <c r="C18" s="8"/>
      <c r="D18" s="8"/>
      <c r="E18" s="8"/>
      <c r="F18" s="8"/>
      <c r="G18" s="8"/>
      <c r="H18" s="8"/>
      <c r="I18" s="8"/>
    </row>
    <row r="19" spans="2:9">
      <c r="B19" s="8"/>
      <c r="C19" s="8"/>
      <c r="D19" s="8"/>
      <c r="E19" s="8"/>
      <c r="F19" s="8"/>
      <c r="G19" s="8"/>
      <c r="H19" s="8"/>
      <c r="I19" s="8"/>
    </row>
    <row r="20" spans="2:9">
      <c r="B20" s="8"/>
      <c r="C20" s="8"/>
      <c r="D20" s="8"/>
      <c r="E20" s="8"/>
      <c r="F20" s="8"/>
      <c r="G20" s="8"/>
      <c r="H20" s="8"/>
      <c r="I20" s="8"/>
    </row>
    <row r="21" spans="2:9">
      <c r="B21" s="8"/>
      <c r="C21" s="8"/>
      <c r="D21" s="8"/>
      <c r="E21" s="8"/>
      <c r="F21" s="8"/>
      <c r="G21" s="8"/>
      <c r="H21" s="8"/>
      <c r="I21" s="8"/>
    </row>
    <row r="22" spans="2:9">
      <c r="B22" s="8"/>
      <c r="C22" s="8"/>
      <c r="D22" s="8"/>
      <c r="E22" s="8"/>
      <c r="F22" s="8"/>
      <c r="G22" s="8"/>
      <c r="H22" s="8"/>
      <c r="I22" s="8"/>
    </row>
    <row r="23" spans="2:9">
      <c r="B23" s="8"/>
      <c r="C23" s="8"/>
      <c r="D23" s="8"/>
      <c r="E23" s="8"/>
      <c r="F23" s="8"/>
      <c r="G23" s="8"/>
      <c r="H23" s="8"/>
      <c r="I23" s="8"/>
    </row>
    <row r="24" spans="2:9" s="10" customFormat="1" ht="33.75">
      <c r="B24" s="177" t="s">
        <v>52</v>
      </c>
      <c r="C24" s="177"/>
      <c r="D24" s="177"/>
      <c r="E24" s="177"/>
      <c r="F24" s="177"/>
      <c r="G24" s="177"/>
      <c r="H24" s="177"/>
      <c r="I24" s="177"/>
    </row>
    <row r="25" spans="2:9">
      <c r="B25" s="8"/>
      <c r="C25" s="8"/>
      <c r="D25" s="8"/>
      <c r="E25" s="8"/>
      <c r="F25" s="8"/>
      <c r="G25" s="8"/>
      <c r="H25" s="8"/>
      <c r="I25" s="8"/>
    </row>
  </sheetData>
  <mergeCells count="1">
    <mergeCell ref="B24:I24"/>
  </mergeCells>
  <phoneticPr fontId="2" type="noConversion"/>
  <printOptions horizontalCentered="1" verticalCentered="1"/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F0"/>
  </sheetPr>
  <dimension ref="B1:P275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79" t="s">
        <v>509</v>
      </c>
      <c r="C1" s="180"/>
      <c r="D1" s="180"/>
      <c r="E1" s="180"/>
      <c r="F1" s="180"/>
      <c r="G1" s="180"/>
      <c r="H1" s="180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112</v>
      </c>
      <c r="E3" s="37" t="e">
        <f>SUM(D7:E7)</f>
        <v>#REF!</v>
      </c>
      <c r="F3" s="37" t="s">
        <v>113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181" t="s">
        <v>19</v>
      </c>
      <c r="C5" s="183" t="s">
        <v>20</v>
      </c>
      <c r="D5" s="185" t="s">
        <v>21</v>
      </c>
      <c r="E5" s="185"/>
      <c r="F5" s="185" t="s">
        <v>22</v>
      </c>
      <c r="G5" s="185"/>
      <c r="H5" s="186" t="s">
        <v>23</v>
      </c>
      <c r="I5" s="192" t="s">
        <v>24</v>
      </c>
      <c r="J5" s="192"/>
      <c r="K5" s="188" t="s">
        <v>25</v>
      </c>
      <c r="L5" s="190" t="s">
        <v>26</v>
      </c>
      <c r="M5" s="192" t="s">
        <v>27</v>
      </c>
      <c r="N5" s="193"/>
      <c r="O5" s="194" t="s">
        <v>28</v>
      </c>
      <c r="P5" s="195"/>
    </row>
    <row r="6" spans="2:16" ht="33" customHeight="1">
      <c r="B6" s="182"/>
      <c r="C6" s="184"/>
      <c r="D6" s="51" t="s">
        <v>29</v>
      </c>
      <c r="E6" s="51" t="s">
        <v>30</v>
      </c>
      <c r="F6" s="51" t="s">
        <v>29</v>
      </c>
      <c r="G6" s="51" t="s">
        <v>30</v>
      </c>
      <c r="H6" s="187"/>
      <c r="I6" s="52" t="s">
        <v>31</v>
      </c>
      <c r="J6" s="53" t="s">
        <v>32</v>
      </c>
      <c r="K6" s="189"/>
      <c r="L6" s="191"/>
      <c r="M6" s="54" t="s">
        <v>31</v>
      </c>
      <c r="N6" s="55" t="s">
        <v>32</v>
      </c>
      <c r="O6" s="196"/>
      <c r="P6" s="197"/>
    </row>
    <row r="7" spans="2:16" ht="45" customHeight="1" thickBot="1">
      <c r="B7" s="56" t="s">
        <v>33</v>
      </c>
      <c r="C7" s="57">
        <f t="shared" ref="C7:H7" si="0">SUM(C8:C18)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86</v>
      </c>
      <c r="C9" s="75">
        <v>43594098</v>
      </c>
      <c r="D9" s="15" t="e">
        <f>SUMIFS(#REF!,#REF!,'15년총괄표'!$B9)</f>
        <v>#REF!</v>
      </c>
      <c r="E9" s="15" t="e">
        <f>SUMIFS(#REF!,#REF!,'15년총괄표'!$B9)</f>
        <v>#REF!</v>
      </c>
      <c r="F9" s="15" t="e">
        <f>SUMIFS(#REF!,#REF!,'15년총괄표'!$B9)</f>
        <v>#REF!</v>
      </c>
      <c r="G9" s="15" t="e">
        <f>SUMIFS(#REF!,#REF!,'15년총괄표'!$B9)</f>
        <v>#REF!</v>
      </c>
      <c r="H9" s="58" t="e">
        <f>C9+F9+G9</f>
        <v>#REF!</v>
      </c>
      <c r="I9" s="206" t="s">
        <v>36</v>
      </c>
      <c r="J9" s="207"/>
      <c r="K9" s="49"/>
      <c r="N9" s="76" t="s">
        <v>37</v>
      </c>
    </row>
    <row r="10" spans="2:16" ht="45" customHeight="1" thickBot="1">
      <c r="B10" s="74" t="s">
        <v>87</v>
      </c>
      <c r="C10" s="57">
        <v>5206191432</v>
      </c>
      <c r="D10" s="15" t="e">
        <f>SUMIFS(#REF!,#REF!,'15년총괄표'!$B10)</f>
        <v>#REF!</v>
      </c>
      <c r="E10" s="15" t="e">
        <f>SUMIFS(#REF!,#REF!,'15년총괄표'!$B10)</f>
        <v>#REF!</v>
      </c>
      <c r="F10" s="15" t="e">
        <f>SUMIFS(#REF!,#REF!,'15년총괄표'!$B10)</f>
        <v>#REF!</v>
      </c>
      <c r="G10" s="15" t="e">
        <f>SUMIFS(#REF!,#REF!,'15년총괄표'!$B10)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88</v>
      </c>
      <c r="C11" s="57">
        <v>506163851</v>
      </c>
      <c r="D11" s="15" t="e">
        <f>SUMIFS(#REF!,#REF!,'15년총괄표'!$B11)</f>
        <v>#REF!</v>
      </c>
      <c r="E11" s="15" t="e">
        <f>SUMIFS(#REF!,#REF!,'15년총괄표'!$B11)</f>
        <v>#REF!</v>
      </c>
      <c r="F11" s="15" t="e">
        <f>SUMIFS(#REF!,#REF!,'15년총괄표'!$B11)</f>
        <v>#REF!</v>
      </c>
      <c r="G11" s="15" t="e">
        <f>SUMIFS(#REF!,#REF!,'15년총괄표'!$B11)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89</v>
      </c>
      <c r="C12" s="57">
        <v>1207474631</v>
      </c>
      <c r="D12" s="15" t="e">
        <f>SUMIFS(#REF!,#REF!,'15년총괄표'!$B12)</f>
        <v>#REF!</v>
      </c>
      <c r="E12" s="15" t="e">
        <f>SUMIFS(#REF!,#REF!,'15년총괄표'!$B12)</f>
        <v>#REF!</v>
      </c>
      <c r="F12" s="15" t="e">
        <f>SUMIFS(#REF!,#REF!,'15년총괄표'!$B12)</f>
        <v>#REF!</v>
      </c>
      <c r="G12" s="15" t="e">
        <f>SUMIFS(#REF!,#REF!,'15년총괄표'!$B12)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90</v>
      </c>
      <c r="C13" s="57">
        <v>309073261</v>
      </c>
      <c r="D13" s="15" t="e">
        <f>SUMIFS(#REF!,#REF!,'15년총괄표'!$B13)</f>
        <v>#REF!</v>
      </c>
      <c r="E13" s="15" t="e">
        <f>SUMIFS(#REF!,#REF!,'15년총괄표'!$B13)</f>
        <v>#REF!</v>
      </c>
      <c r="F13" s="15" t="e">
        <f>SUMIFS(#REF!,#REF!,'15년총괄표'!$B13)</f>
        <v>#REF!</v>
      </c>
      <c r="G13" s="15" t="e">
        <f>SUMIFS(#REF!,#REF!,'15년총괄표'!$B13)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91</v>
      </c>
      <c r="C14" s="84">
        <v>442431566</v>
      </c>
      <c r="D14" s="15" t="e">
        <f>SUMIFS(#REF!,#REF!,'15년총괄표'!$B14)</f>
        <v>#REF!</v>
      </c>
      <c r="E14" s="15" t="e">
        <f>SUMIFS(#REF!,#REF!,'15년총괄표'!$B14)</f>
        <v>#REF!</v>
      </c>
      <c r="F14" s="15" t="e">
        <f>SUMIFS(#REF!,#REF!,'15년총괄표'!$B14)</f>
        <v>#REF!</v>
      </c>
      <c r="G14" s="15" t="e">
        <f>SUMIFS(#REF!,#REF!,'15년총괄표'!$B14)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62</v>
      </c>
      <c r="C15" s="84">
        <v>3621498611</v>
      </c>
      <c r="D15" s="15" t="e">
        <f>SUMIFS(#REF!,#REF!,'15년총괄표'!$B15)</f>
        <v>#REF!</v>
      </c>
      <c r="E15" s="15" t="e">
        <f>SUMIFS(#REF!,#REF!,'15년총괄표'!$B15)</f>
        <v>#REF!</v>
      </c>
      <c r="F15" s="15" t="e">
        <f>SUMIFS(#REF!,#REF!,'15년총괄표'!$B15)</f>
        <v>#REF!</v>
      </c>
      <c r="G15" s="15" t="e">
        <f>SUMIFS(#REF!,#REF!,'15년총괄표'!$B15)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92</v>
      </c>
      <c r="C16" s="84">
        <v>1291490754</v>
      </c>
      <c r="D16" s="15" t="e">
        <f>SUMIFS(#REF!,#REF!,'15년총괄표'!$B16)</f>
        <v>#REF!</v>
      </c>
      <c r="E16" s="15" t="e">
        <f>SUMIFS(#REF!,#REF!,'15년총괄표'!$B16)</f>
        <v>#REF!</v>
      </c>
      <c r="F16" s="15" t="e">
        <f>SUMIFS(#REF!,#REF!,'15년총괄표'!$B16)</f>
        <v>#REF!</v>
      </c>
      <c r="G16" s="15" t="e">
        <f>SUMIFS(#REF!,#REF!,'15년총괄표'!$B16)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93</v>
      </c>
      <c r="C17" s="88">
        <v>1095793534</v>
      </c>
      <c r="D17" s="15" t="e">
        <f>SUMIFS(#REF!,#REF!,'15년총괄표'!$B17)</f>
        <v>#REF!</v>
      </c>
      <c r="E17" s="15" t="e">
        <f>SUMIFS(#REF!,#REF!,'15년총괄표'!$B17)</f>
        <v>#REF!</v>
      </c>
      <c r="F17" s="15" t="e">
        <f>SUMIFS(#REF!,#REF!,'15년총괄표'!$B17)</f>
        <v>#REF!</v>
      </c>
      <c r="G17" s="15" t="e">
        <f>SUMIFS(#REF!,#REF!,'15년총괄표'!$B17)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504</v>
      </c>
      <c r="C18" s="92">
        <v>4094826977</v>
      </c>
      <c r="D18" s="16" t="e">
        <f>SUMIFS(#REF!,#REF!,'15년총괄표'!$B18)</f>
        <v>#REF!</v>
      </c>
      <c r="E18" s="16" t="e">
        <f>SUMIFS(#REF!,#REF!,'15년총괄표'!$B18)</f>
        <v>#REF!</v>
      </c>
      <c r="F18" s="16" t="e">
        <f>SUMIFS(#REF!,#REF!,'15년총괄표'!$B18)</f>
        <v>#REF!</v>
      </c>
      <c r="G18" s="16" t="e">
        <f>SUMIFS(#REF!,#REF!,'15년총괄표'!$B18)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198" t="s">
        <v>40</v>
      </c>
      <c r="C22" s="200" t="s">
        <v>41</v>
      </c>
      <c r="D22" s="202" t="s">
        <v>21</v>
      </c>
      <c r="E22" s="203"/>
      <c r="F22" s="202" t="s">
        <v>22</v>
      </c>
      <c r="G22" s="203"/>
      <c r="H22" s="204" t="s">
        <v>23</v>
      </c>
    </row>
    <row r="23" spans="2:16" ht="33" customHeight="1">
      <c r="B23" s="199"/>
      <c r="C23" s="201"/>
      <c r="D23" s="51" t="s">
        <v>29</v>
      </c>
      <c r="E23" s="51" t="s">
        <v>30</v>
      </c>
      <c r="F23" s="51" t="s">
        <v>29</v>
      </c>
      <c r="G23" s="51" t="s">
        <v>30</v>
      </c>
      <c r="H23" s="205"/>
      <c r="I23" s="41" t="s">
        <v>42</v>
      </c>
    </row>
    <row r="24" spans="2:16" ht="45" customHeight="1">
      <c r="B24" s="56" t="s">
        <v>43</v>
      </c>
      <c r="C24" s="57">
        <f t="shared" ref="C24:G24" si="2">SUM(C25:C26)</f>
        <v>17818538715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>SUM(H25:H26)</f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>
        <v>14504760931</v>
      </c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>
        <v>3313777784</v>
      </c>
      <c r="D26" s="16"/>
      <c r="E26" s="16"/>
      <c r="F26" s="16"/>
      <c r="G26" s="16"/>
      <c r="H26" s="93">
        <f>C26+F26+G26</f>
        <v>3313777784</v>
      </c>
      <c r="I26" s="49">
        <f>C26+D26+E26</f>
        <v>3313777784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54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84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85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16" hidden="1"/>
    <row r="50" spans="2:16" hidden="1"/>
    <row r="54" spans="2:16" s="47" customFormat="1">
      <c r="B54" s="208" t="s">
        <v>11</v>
      </c>
      <c r="C54" s="210" t="s">
        <v>526</v>
      </c>
      <c r="D54" s="208" t="s">
        <v>524</v>
      </c>
      <c r="E54" s="208" t="s">
        <v>525</v>
      </c>
      <c r="F54" s="210" t="s">
        <v>48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209"/>
      <c r="C55" s="211"/>
      <c r="D55" s="209"/>
      <c r="E55" s="209"/>
      <c r="F55" s="211"/>
      <c r="I55" s="49"/>
      <c r="J55" s="49"/>
      <c r="K55" s="49"/>
      <c r="L55" s="49"/>
      <c r="M55" s="49"/>
      <c r="N55" s="49"/>
      <c r="O55" s="49"/>
      <c r="P55" s="49"/>
    </row>
    <row r="56" spans="2:16">
      <c r="B56" s="127" t="s">
        <v>14</v>
      </c>
      <c r="C56" s="128">
        <f>SUM(C57:C66)</f>
        <v>14504760931</v>
      </c>
      <c r="D56" s="128">
        <f>SUM(D57:D66)</f>
        <v>1174065395</v>
      </c>
      <c r="E56" s="128">
        <f>SUM(E57:E66)</f>
        <v>2139712389</v>
      </c>
      <c r="F56" s="128">
        <f>SUM(C56:E56)</f>
        <v>17818538715</v>
      </c>
    </row>
    <row r="57" spans="2:16">
      <c r="B57" s="129" t="s">
        <v>12</v>
      </c>
      <c r="C57" s="130">
        <v>43594098</v>
      </c>
      <c r="D57" s="130"/>
      <c r="E57" s="130"/>
      <c r="F57" s="128">
        <f t="shared" ref="F57:F66" si="4">SUM(C57:E57)</f>
        <v>43594098</v>
      </c>
    </row>
    <row r="58" spans="2:16">
      <c r="B58" s="129" t="s">
        <v>13</v>
      </c>
      <c r="C58" s="130">
        <v>3440363748</v>
      </c>
      <c r="D58" s="130">
        <v>24291000</v>
      </c>
      <c r="E58" s="130">
        <v>1741536684</v>
      </c>
      <c r="F58" s="128">
        <f t="shared" si="4"/>
        <v>5206191432</v>
      </c>
    </row>
    <row r="59" spans="2:16">
      <c r="B59" s="129" t="s">
        <v>4</v>
      </c>
      <c r="C59" s="130">
        <v>203612581</v>
      </c>
      <c r="D59" s="130"/>
      <c r="E59" s="130">
        <v>302551270</v>
      </c>
      <c r="F59" s="128">
        <f t="shared" si="4"/>
        <v>506163851</v>
      </c>
    </row>
    <row r="60" spans="2:16">
      <c r="B60" s="129" t="s">
        <v>528</v>
      </c>
      <c r="C60" s="130">
        <v>1207474631</v>
      </c>
      <c r="D60" s="130"/>
      <c r="E60" s="130"/>
      <c r="F60" s="128">
        <f t="shared" si="4"/>
        <v>1207474631</v>
      </c>
    </row>
    <row r="61" spans="2:16">
      <c r="B61" s="129" t="s">
        <v>8</v>
      </c>
      <c r="C61" s="130">
        <v>246448826</v>
      </c>
      <c r="D61" s="130"/>
      <c r="E61" s="130">
        <v>62624435</v>
      </c>
      <c r="F61" s="128">
        <f t="shared" si="4"/>
        <v>309073261</v>
      </c>
    </row>
    <row r="62" spans="2:16">
      <c r="B62" s="129" t="s">
        <v>57</v>
      </c>
      <c r="C62" s="130">
        <v>442431566</v>
      </c>
      <c r="D62" s="130"/>
      <c r="E62" s="130"/>
      <c r="F62" s="128">
        <f t="shared" si="4"/>
        <v>442431566</v>
      </c>
    </row>
    <row r="63" spans="2:16">
      <c r="B63" s="129" t="s">
        <v>382</v>
      </c>
      <c r="C63" s="130">
        <v>2784804193</v>
      </c>
      <c r="D63" s="130">
        <v>836694418</v>
      </c>
      <c r="E63" s="130"/>
      <c r="F63" s="128">
        <f t="shared" si="4"/>
        <v>3621498611</v>
      </c>
    </row>
    <row r="64" spans="2:16">
      <c r="B64" s="129" t="s">
        <v>5</v>
      </c>
      <c r="C64" s="130">
        <v>1163747689</v>
      </c>
      <c r="D64" s="130">
        <f>125570000+2173065</f>
        <v>127743065</v>
      </c>
      <c r="E64" s="130"/>
      <c r="F64" s="128">
        <f t="shared" si="4"/>
        <v>1291490754</v>
      </c>
    </row>
    <row r="65" spans="2:6">
      <c r="B65" s="129" t="s">
        <v>6</v>
      </c>
      <c r="C65" s="130">
        <v>1043870622</v>
      </c>
      <c r="D65" s="131">
        <f>4191000+14731912</f>
        <v>18922912</v>
      </c>
      <c r="E65" s="131">
        <v>33000000</v>
      </c>
      <c r="F65" s="128">
        <f t="shared" si="4"/>
        <v>1095793534</v>
      </c>
    </row>
    <row r="66" spans="2:6">
      <c r="B66" s="132" t="s">
        <v>403</v>
      </c>
      <c r="C66" s="130">
        <v>3928412977</v>
      </c>
      <c r="D66" s="130">
        <v>166414000</v>
      </c>
      <c r="E66" s="130"/>
      <c r="F66" s="128">
        <f t="shared" si="4"/>
        <v>4094826977</v>
      </c>
    </row>
    <row r="145" spans="9:9" ht="24">
      <c r="I145" s="81" t="s">
        <v>50</v>
      </c>
    </row>
    <row r="275" spans="9:11">
      <c r="I275" s="105"/>
      <c r="K275" s="4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B22:B23"/>
    <mergeCell ref="C22:C23"/>
    <mergeCell ref="D22:E22"/>
    <mergeCell ref="F22:G22"/>
    <mergeCell ref="H22:H23"/>
    <mergeCell ref="I9:J9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00B0F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S21" sqref="S21"/>
    </sheetView>
  </sheetViews>
  <sheetFormatPr defaultColWidth="9"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79" t="s">
        <v>512</v>
      </c>
      <c r="C1" s="180"/>
      <c r="D1" s="180"/>
      <c r="E1" s="180"/>
      <c r="F1" s="180"/>
      <c r="G1" s="180"/>
      <c r="H1" s="180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111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181" t="s">
        <v>19</v>
      </c>
      <c r="C5" s="183" t="s">
        <v>20</v>
      </c>
      <c r="D5" s="185" t="s">
        <v>21</v>
      </c>
      <c r="E5" s="185"/>
      <c r="F5" s="185" t="s">
        <v>22</v>
      </c>
      <c r="G5" s="185"/>
      <c r="H5" s="186" t="s">
        <v>23</v>
      </c>
      <c r="I5" s="192" t="s">
        <v>24</v>
      </c>
      <c r="J5" s="192"/>
      <c r="K5" s="188" t="s">
        <v>25</v>
      </c>
      <c r="L5" s="190" t="s">
        <v>26</v>
      </c>
      <c r="M5" s="192" t="s">
        <v>27</v>
      </c>
      <c r="N5" s="193"/>
      <c r="O5" s="194" t="s">
        <v>28</v>
      </c>
      <c r="P5" s="195"/>
    </row>
    <row r="6" spans="2:16" ht="24" customHeight="1">
      <c r="B6" s="182"/>
      <c r="C6" s="184"/>
      <c r="D6" s="51" t="s">
        <v>29</v>
      </c>
      <c r="E6" s="51" t="s">
        <v>30</v>
      </c>
      <c r="F6" s="51" t="s">
        <v>29</v>
      </c>
      <c r="G6" s="51" t="s">
        <v>30</v>
      </c>
      <c r="H6" s="187"/>
      <c r="I6" s="52" t="s">
        <v>31</v>
      </c>
      <c r="J6" s="53" t="s">
        <v>32</v>
      </c>
      <c r="K6" s="189"/>
      <c r="L6" s="191"/>
      <c r="M6" s="54" t="s">
        <v>31</v>
      </c>
      <c r="N6" s="55" t="s">
        <v>32</v>
      </c>
      <c r="O6" s="196"/>
      <c r="P6" s="197"/>
    </row>
    <row r="7" spans="2:16" ht="30.75" customHeight="1" thickBot="1">
      <c r="B7" s="56" t="s">
        <v>33</v>
      </c>
      <c r="C7" s="57">
        <f t="shared" ref="C7:H7" si="0">SUM(C8:C33)</f>
        <v>17818538715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0.75" customHeight="1">
      <c r="B8" s="74" t="s">
        <v>102</v>
      </c>
      <c r="C8" s="75">
        <v>1230140</v>
      </c>
      <c r="D8" s="15" t="e">
        <f>SUMIFS(#REF!,#REF!,'15년총괄표(실국별)'!$B8)</f>
        <v>#REF!</v>
      </c>
      <c r="E8" s="15" t="e">
        <f>SUMIFS(#REF!,#REF!,'15년총괄표(실국별)'!$B8)</f>
        <v>#REF!</v>
      </c>
      <c r="F8" s="15" t="e">
        <f>SUMIFS(#REF!,#REF!,'15년총괄표(실국별)'!$B8)</f>
        <v>#REF!</v>
      </c>
      <c r="G8" s="15" t="e">
        <f>SUMIFS(#REF!,#REF!,'15년총괄표(실국별)'!$B8)</f>
        <v>#REF!</v>
      </c>
      <c r="H8" s="58" t="e">
        <f>C8+F8+G8</f>
        <v>#REF!</v>
      </c>
      <c r="I8" s="206" t="s">
        <v>36</v>
      </c>
      <c r="J8" s="207"/>
      <c r="K8" s="49"/>
      <c r="N8" s="76" t="s">
        <v>37</v>
      </c>
    </row>
    <row r="9" spans="2:16" ht="30.75" customHeight="1" thickBot="1">
      <c r="B9" s="74" t="s">
        <v>94</v>
      </c>
      <c r="C9" s="57">
        <v>4995050831</v>
      </c>
      <c r="D9" s="15" t="e">
        <f>SUMIFS(#REF!,#REF!,'15년총괄표(실국별)'!$B9)</f>
        <v>#REF!</v>
      </c>
      <c r="E9" s="15" t="e">
        <f>SUMIFS(#REF!,#REF!,'15년총괄표(실국별)'!$B9)</f>
        <v>#REF!</v>
      </c>
      <c r="F9" s="15" t="e">
        <f>SUMIFS(#REF!,#REF!,'15년총괄표(실국별)'!$B9)</f>
        <v>#REF!</v>
      </c>
      <c r="G9" s="15" t="e">
        <f>SUMIFS(#REF!,#REF!,'15년총괄표(실국별)'!$B9)</f>
        <v>#REF!</v>
      </c>
      <c r="H9" s="58" t="e">
        <f t="shared" ref="H9:H33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0.75" customHeight="1" thickBot="1">
      <c r="B10" s="74" t="s">
        <v>95</v>
      </c>
      <c r="C10" s="57">
        <v>350475445</v>
      </c>
      <c r="D10" s="15" t="e">
        <f>SUMIFS(#REF!,#REF!,'15년총괄표(실국별)'!$B10)</f>
        <v>#REF!</v>
      </c>
      <c r="E10" s="15" t="e">
        <f>SUMIFS(#REF!,#REF!,'15년총괄표(실국별)'!$B10)</f>
        <v>#REF!</v>
      </c>
      <c r="F10" s="15" t="e">
        <f>SUMIFS(#REF!,#REF!,'15년총괄표(실국별)'!$B10)</f>
        <v>#REF!</v>
      </c>
      <c r="G10" s="15" t="e">
        <f>SUMIFS(#REF!,#REF!,'15년총괄표(실국별)'!$B10)</f>
        <v>#REF!</v>
      </c>
      <c r="H10" s="58" t="e">
        <f t="shared" si="1"/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0.75" customHeight="1">
      <c r="B11" s="74" t="s">
        <v>96</v>
      </c>
      <c r="C11" s="57">
        <v>489102362</v>
      </c>
      <c r="D11" s="15" t="e">
        <f>SUMIFS(#REF!,#REF!,'15년총괄표(실국별)'!$B11)</f>
        <v>#REF!</v>
      </c>
      <c r="E11" s="15" t="e">
        <f>SUMIFS(#REF!,#REF!,'15년총괄표(실국별)'!$B11)</f>
        <v>#REF!</v>
      </c>
      <c r="F11" s="15" t="e">
        <f>SUMIFS(#REF!,#REF!,'15년총괄표(실국별)'!$B11)</f>
        <v>#REF!</v>
      </c>
      <c r="G11" s="15" t="e">
        <f>SUMIFS(#REF!,#REF!,'15년총괄표(실국별)'!$B11)</f>
        <v>#REF!</v>
      </c>
      <c r="H11" s="58" t="e">
        <f t="shared" si="1"/>
        <v>#REF!</v>
      </c>
      <c r="J11" s="80"/>
      <c r="K11" s="81"/>
    </row>
    <row r="12" spans="2:16" ht="30.75" customHeight="1">
      <c r="B12" s="74" t="s">
        <v>157</v>
      </c>
      <c r="C12" s="57">
        <v>2124399774</v>
      </c>
      <c r="D12" s="15" t="e">
        <f>SUMIFS(#REF!,#REF!,'15년총괄표(실국별)'!$B12)</f>
        <v>#REF!</v>
      </c>
      <c r="E12" s="15" t="e">
        <f>SUMIFS(#REF!,#REF!,'15년총괄표(실국별)'!$B12)</f>
        <v>#REF!</v>
      </c>
      <c r="F12" s="15" t="e">
        <f>SUMIFS(#REF!,#REF!,'15년총괄표(실국별)'!$B12)</f>
        <v>#REF!</v>
      </c>
      <c r="G12" s="15" t="e">
        <f>SUMIFS(#REF!,#REF!,'15년총괄표(실국별)'!$B12)</f>
        <v>#REF!</v>
      </c>
      <c r="H12" s="58" t="e">
        <f t="shared" si="1"/>
        <v>#REF!</v>
      </c>
      <c r="J12" s="82"/>
      <c r="L12" s="83"/>
      <c r="M12" s="83"/>
    </row>
    <row r="13" spans="2:16" ht="30.75" customHeight="1">
      <c r="B13" s="74" t="s">
        <v>97</v>
      </c>
      <c r="C13" s="57">
        <v>309073261</v>
      </c>
      <c r="D13" s="15" t="e">
        <f>SUMIFS(#REF!,#REF!,'15년총괄표(실국별)'!$B13)</f>
        <v>#REF!</v>
      </c>
      <c r="E13" s="15" t="e">
        <f>SUMIFS(#REF!,#REF!,'15년총괄표(실국별)'!$B13)</f>
        <v>#REF!</v>
      </c>
      <c r="F13" s="15" t="e">
        <f>SUMIFS(#REF!,#REF!,'15년총괄표(실국별)'!$B13)</f>
        <v>#REF!</v>
      </c>
      <c r="G13" s="15" t="e">
        <f>SUMIFS(#REF!,#REF!,'15년총괄표(실국별)'!$B13)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30.75" customHeight="1">
      <c r="B14" s="74" t="s">
        <v>58</v>
      </c>
      <c r="C14" s="84">
        <v>255604029</v>
      </c>
      <c r="D14" s="15" t="e">
        <f>SUMIFS(#REF!,#REF!,'15년총괄표(실국별)'!$B14)</f>
        <v>#REF!</v>
      </c>
      <c r="E14" s="15" t="e">
        <f>SUMIFS(#REF!,#REF!,'15년총괄표(실국별)'!$B14)</f>
        <v>#REF!</v>
      </c>
      <c r="F14" s="15" t="e">
        <f>SUMIFS(#REF!,#REF!,'15년총괄표(실국별)'!$B14)</f>
        <v>#REF!</v>
      </c>
      <c r="G14" s="15" t="e">
        <f>SUMIFS(#REF!,#REF!,'15년총괄표(실국별)'!$B14)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0.75" customHeight="1">
      <c r="B15" s="74" t="s">
        <v>186</v>
      </c>
      <c r="C15" s="84">
        <v>205393587</v>
      </c>
      <c r="D15" s="15" t="e">
        <f>SUMIFS(#REF!,#REF!,'15년총괄표(실국별)'!$B15)</f>
        <v>#REF!</v>
      </c>
      <c r="E15" s="15" t="e">
        <f>SUMIFS(#REF!,#REF!,'15년총괄표(실국별)'!$B15)</f>
        <v>#REF!</v>
      </c>
      <c r="F15" s="15" t="e">
        <f>SUMIFS(#REF!,#REF!,'15년총괄표(실국별)'!$B15)</f>
        <v>#REF!</v>
      </c>
      <c r="G15" s="15" t="e">
        <f>SUMIFS(#REF!,#REF!,'15년총괄표(실국별)'!$B15)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0.75" customHeight="1">
      <c r="B16" s="74" t="s">
        <v>193</v>
      </c>
      <c r="C16" s="84">
        <v>694104955</v>
      </c>
      <c r="D16" s="15" t="e">
        <f>SUMIFS(#REF!,#REF!,'15년총괄표(실국별)'!$B16)</f>
        <v>#REF!</v>
      </c>
      <c r="E16" s="15" t="e">
        <f>SUMIFS(#REF!,#REF!,'15년총괄표(실국별)'!$B16)</f>
        <v>#REF!</v>
      </c>
      <c r="F16" s="15" t="e">
        <f>SUMIFS(#REF!,#REF!,'15년총괄표(실국별)'!$B16)</f>
        <v>#REF!</v>
      </c>
      <c r="G16" s="15" t="e">
        <f>SUMIFS(#REF!,#REF!,'15년총괄표(실국별)'!$B16)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0.75" customHeight="1">
      <c r="B17" s="87" t="s">
        <v>55</v>
      </c>
      <c r="C17" s="88">
        <v>30412373</v>
      </c>
      <c r="D17" s="15" t="e">
        <f>SUMIFS(#REF!,#REF!,'15년총괄표(실국별)'!$B17)</f>
        <v>#REF!</v>
      </c>
      <c r="E17" s="15" t="e">
        <f>SUMIFS(#REF!,#REF!,'15년총괄표(실국별)'!$B17)</f>
        <v>#REF!</v>
      </c>
      <c r="F17" s="15" t="e">
        <f>SUMIFS(#REF!,#REF!,'15년총괄표(실국별)'!$B17)</f>
        <v>#REF!</v>
      </c>
      <c r="G17" s="15" t="e">
        <f>SUMIFS(#REF!,#REF!,'15년총괄표(실국별)'!$B17)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0.75" customHeight="1" thickBot="1">
      <c r="B18" s="74" t="s">
        <v>103</v>
      </c>
      <c r="C18" s="57">
        <v>12731214</v>
      </c>
      <c r="D18" s="15" t="e">
        <f>SUMIFS(#REF!,#REF!,'15년총괄표(실국별)'!$B18)</f>
        <v>#REF!</v>
      </c>
      <c r="E18" s="15" t="e">
        <f>SUMIFS(#REF!,#REF!,'15년총괄표(실국별)'!$B18)</f>
        <v>#REF!</v>
      </c>
      <c r="F18" s="15" t="e">
        <f>SUMIFS(#REF!,#REF!,'15년총괄표(실국별)'!$B18)</f>
        <v>#REF!</v>
      </c>
      <c r="G18" s="15" t="e">
        <f>SUMIFS(#REF!,#REF!,'15년총괄표(실국별)'!$B18)</f>
        <v>#REF!</v>
      </c>
      <c r="H18" s="58" t="e">
        <f t="shared" si="1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0.75" customHeight="1">
      <c r="B19" s="74" t="s">
        <v>101</v>
      </c>
      <c r="C19" s="57">
        <v>450511</v>
      </c>
      <c r="D19" s="15" t="e">
        <f>SUMIFS(#REF!,#REF!,'15년총괄표(실국별)'!$B19)</f>
        <v>#REF!</v>
      </c>
      <c r="E19" s="15" t="e">
        <f>SUMIFS(#REF!,#REF!,'15년총괄표(실국별)'!$B19)</f>
        <v>#REF!</v>
      </c>
      <c r="F19" s="15" t="e">
        <f>SUMIFS(#REF!,#REF!,'15년총괄표(실국별)'!$B19)</f>
        <v>#REF!</v>
      </c>
      <c r="G19" s="15" t="e">
        <f>SUMIFS(#REF!,#REF!,'15년총괄표(실국별)'!$B19)</f>
        <v>#REF!</v>
      </c>
      <c r="H19" s="58" t="e">
        <f t="shared" si="1"/>
        <v>#REF!</v>
      </c>
      <c r="J19" s="80"/>
      <c r="K19" s="81"/>
    </row>
    <row r="20" spans="2:16" ht="30.75" customHeight="1">
      <c r="B20" s="74" t="s">
        <v>98</v>
      </c>
      <c r="C20" s="57">
        <v>2803637639</v>
      </c>
      <c r="D20" s="15" t="e">
        <f>SUMIFS(#REF!,#REF!,'15년총괄표(실국별)'!$B20)</f>
        <v>#REF!</v>
      </c>
      <c r="E20" s="15" t="e">
        <f>SUMIFS(#REF!,#REF!,'15년총괄표(실국별)'!$B20)</f>
        <v>#REF!</v>
      </c>
      <c r="F20" s="15" t="e">
        <f>SUMIFS(#REF!,#REF!,'15년총괄표(실국별)'!$B20)</f>
        <v>#REF!</v>
      </c>
      <c r="G20" s="15" t="e">
        <f>SUMIFS(#REF!,#REF!,'15년총괄표(실국별)'!$B20)</f>
        <v>#REF!</v>
      </c>
      <c r="H20" s="58" t="e">
        <f t="shared" si="1"/>
        <v>#REF!</v>
      </c>
      <c r="J20" s="82"/>
      <c r="L20" s="83"/>
      <c r="M20" s="83"/>
    </row>
    <row r="21" spans="2:16" ht="30.75" customHeight="1">
      <c r="B21" s="74" t="s">
        <v>99</v>
      </c>
      <c r="C21" s="57">
        <v>96522924</v>
      </c>
      <c r="D21" s="15" t="e">
        <f>SUMIFS(#REF!,#REF!,'15년총괄표(실국별)'!$B21)</f>
        <v>#REF!</v>
      </c>
      <c r="E21" s="15" t="e">
        <f>SUMIFS(#REF!,#REF!,'15년총괄표(실국별)'!$B21)</f>
        <v>#REF!</v>
      </c>
      <c r="F21" s="15" t="e">
        <f>SUMIFS(#REF!,#REF!,'15년총괄표(실국별)'!$B21)</f>
        <v>#REF!</v>
      </c>
      <c r="G21" s="15" t="e">
        <f>SUMIFS(#REF!,#REF!,'15년총괄표(실국별)'!$B21)</f>
        <v>#REF!</v>
      </c>
      <c r="H21" s="58" t="e">
        <f t="shared" si="1"/>
        <v>#REF!</v>
      </c>
      <c r="K21" s="11"/>
      <c r="L21" s="12"/>
      <c r="N21" s="41" t="s">
        <v>38</v>
      </c>
    </row>
    <row r="22" spans="2:16" s="86" customFormat="1" ht="30.75" customHeight="1">
      <c r="B22" s="74" t="s">
        <v>100</v>
      </c>
      <c r="C22" s="84">
        <v>1454395771</v>
      </c>
      <c r="D22" s="15" t="e">
        <f>SUMIFS(#REF!,#REF!,'15년총괄표(실국별)'!$B22)</f>
        <v>#REF!</v>
      </c>
      <c r="E22" s="15" t="e">
        <f>SUMIFS(#REF!,#REF!,'15년총괄표(실국별)'!$B22)</f>
        <v>#REF!</v>
      </c>
      <c r="F22" s="15" t="e">
        <f>SUMIFS(#REF!,#REF!,'15년총괄표(실국별)'!$B22)</f>
        <v>#REF!</v>
      </c>
      <c r="G22" s="15" t="e">
        <f>SUMIFS(#REF!,#REF!,'15년총괄표(실국별)'!$B22)</f>
        <v>#REF!</v>
      </c>
      <c r="H22" s="58" t="e">
        <f t="shared" si="1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0.75" customHeight="1">
      <c r="B23" s="74" t="s">
        <v>356</v>
      </c>
      <c r="C23" s="84">
        <v>35645539</v>
      </c>
      <c r="D23" s="15" t="e">
        <f>SUMIFS(#REF!,#REF!,'15년총괄표(실국별)'!$B23)</f>
        <v>#REF!</v>
      </c>
      <c r="E23" s="15" t="e">
        <f>SUMIFS(#REF!,#REF!,'15년총괄표(실국별)'!$B23)</f>
        <v>#REF!</v>
      </c>
      <c r="F23" s="15" t="e">
        <f>SUMIFS(#REF!,#REF!,'15년총괄표(실국별)'!$B23)</f>
        <v>#REF!</v>
      </c>
      <c r="G23" s="15" t="e">
        <f>SUMIFS(#REF!,#REF!,'15년총괄표(실국별)'!$B23)</f>
        <v>#REF!</v>
      </c>
      <c r="H23" s="58" t="e">
        <f t="shared" si="1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0.75" customHeight="1">
      <c r="B24" s="74" t="s">
        <v>363</v>
      </c>
      <c r="C24" s="84">
        <v>10314647</v>
      </c>
      <c r="D24" s="15" t="e">
        <f>SUMIFS(#REF!,#REF!,'15년총괄표(실국별)'!$B24)</f>
        <v>#REF!</v>
      </c>
      <c r="E24" s="15" t="e">
        <f>SUMIFS(#REF!,#REF!,'15년총괄표(실국별)'!$B24)</f>
        <v>#REF!</v>
      </c>
      <c r="F24" s="15" t="e">
        <f>SUMIFS(#REF!,#REF!,'15년총괄표(실국별)'!$B24)</f>
        <v>#REF!</v>
      </c>
      <c r="G24" s="15" t="e">
        <f>SUMIFS(#REF!,#REF!,'15년총괄표(실국별)'!$B24)</f>
        <v>#REF!</v>
      </c>
      <c r="H24" s="58" t="e">
        <f t="shared" si="1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0.75" customHeight="1">
      <c r="B25" s="87" t="s">
        <v>365</v>
      </c>
      <c r="C25" s="88">
        <v>8202067</v>
      </c>
      <c r="D25" s="15" t="e">
        <f>SUMIFS(#REF!,#REF!,'15년총괄표(실국별)'!$B25)</f>
        <v>#REF!</v>
      </c>
      <c r="E25" s="15" t="e">
        <f>SUMIFS(#REF!,#REF!,'15년총괄표(실국별)'!$B25)</f>
        <v>#REF!</v>
      </c>
      <c r="F25" s="15" t="e">
        <f>SUMIFS(#REF!,#REF!,'15년총괄표(실국별)'!$B25)</f>
        <v>#REF!</v>
      </c>
      <c r="G25" s="15" t="e">
        <f>SUMIFS(#REF!,#REF!,'15년총괄표(실국별)'!$B25)</f>
        <v>#REF!</v>
      </c>
      <c r="H25" s="58" t="e">
        <f t="shared" si="1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0.75" customHeight="1" thickBot="1">
      <c r="B26" s="74" t="s">
        <v>372</v>
      </c>
      <c r="C26" s="57">
        <v>631831527</v>
      </c>
      <c r="D26" s="15" t="e">
        <f>SUMIFS(#REF!,#REF!,'15년총괄표(실국별)'!$B26)</f>
        <v>#REF!</v>
      </c>
      <c r="E26" s="15" t="e">
        <f>SUMIFS(#REF!,#REF!,'15년총괄표(실국별)'!$B26)</f>
        <v>#REF!</v>
      </c>
      <c r="F26" s="15" t="e">
        <f>SUMIFS(#REF!,#REF!,'15년총괄표(실국별)'!$B26)</f>
        <v>#REF!</v>
      </c>
      <c r="G26" s="15" t="e">
        <f>SUMIFS(#REF!,#REF!,'15년총괄표(실국별)'!$B26)</f>
        <v>#REF!</v>
      </c>
      <c r="H26" s="58" t="e">
        <f t="shared" si="1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0.75" customHeight="1">
      <c r="B27" s="74" t="s">
        <v>63</v>
      </c>
      <c r="C27" s="57">
        <v>1328409175</v>
      </c>
      <c r="D27" s="15" t="e">
        <f>SUMIFS(#REF!,#REF!,'15년총괄표(실국별)'!$B27)</f>
        <v>#REF!</v>
      </c>
      <c r="E27" s="15" t="e">
        <f>SUMIFS(#REF!,#REF!,'15년총괄표(실국별)'!$B27)</f>
        <v>#REF!</v>
      </c>
      <c r="F27" s="15" t="e">
        <f>SUMIFS(#REF!,#REF!,'15년총괄표(실국별)'!$B27)</f>
        <v>#REF!</v>
      </c>
      <c r="G27" s="15" t="e">
        <f>SUMIFS(#REF!,#REF!,'15년총괄표(실국별)'!$B27)</f>
        <v>#REF!</v>
      </c>
      <c r="H27" s="58" t="e">
        <f t="shared" si="1"/>
        <v>#REF!</v>
      </c>
      <c r="J27" s="80"/>
      <c r="K27" s="81"/>
    </row>
    <row r="28" spans="2:16" ht="30.75" customHeight="1">
      <c r="B28" s="74" t="s">
        <v>295</v>
      </c>
      <c r="C28" s="57">
        <v>223863128</v>
      </c>
      <c r="D28" s="15" t="e">
        <f>SUMIFS(#REF!,#REF!,'15년총괄표(실국별)'!$B28)</f>
        <v>#REF!</v>
      </c>
      <c r="E28" s="15" t="e">
        <f>SUMIFS(#REF!,#REF!,'15년총괄표(실국별)'!$B28)</f>
        <v>#REF!</v>
      </c>
      <c r="F28" s="15" t="e">
        <f>SUMIFS(#REF!,#REF!,'15년총괄표(실국별)'!$B28)</f>
        <v>#REF!</v>
      </c>
      <c r="G28" s="15" t="e">
        <f>SUMIFS(#REF!,#REF!,'15년총괄표(실국별)'!$B28)</f>
        <v>#REF!</v>
      </c>
      <c r="H28" s="58" t="e">
        <f t="shared" si="1"/>
        <v>#REF!</v>
      </c>
      <c r="J28" s="82"/>
      <c r="L28" s="83"/>
      <c r="M28" s="83"/>
    </row>
    <row r="29" spans="2:16" ht="30.75" customHeight="1">
      <c r="B29" s="74" t="s">
        <v>310</v>
      </c>
      <c r="C29" s="57">
        <v>506163851</v>
      </c>
      <c r="D29" s="15" t="e">
        <f>SUMIFS(#REF!,#REF!,'15년총괄표(실국별)'!$B29)</f>
        <v>#REF!</v>
      </c>
      <c r="E29" s="15" t="e">
        <f>SUMIFS(#REF!,#REF!,'15년총괄표(실국별)'!$B29)</f>
        <v>#REF!</v>
      </c>
      <c r="F29" s="15" t="e">
        <f>SUMIFS(#REF!,#REF!,'15년총괄표(실국별)'!$B29)</f>
        <v>#REF!</v>
      </c>
      <c r="G29" s="15" t="e">
        <f>SUMIFS(#REF!,#REF!,'15년총괄표(실국별)'!$B29)</f>
        <v>#REF!</v>
      </c>
      <c r="H29" s="58" t="e">
        <f t="shared" si="1"/>
        <v>#REF!</v>
      </c>
      <c r="K29" s="11"/>
      <c r="L29" s="12"/>
      <c r="N29" s="41" t="s">
        <v>38</v>
      </c>
    </row>
    <row r="30" spans="2:16" s="86" customFormat="1" ht="30.75" customHeight="1">
      <c r="B30" s="74" t="s">
        <v>60</v>
      </c>
      <c r="C30" s="84">
        <v>165426798</v>
      </c>
      <c r="D30" s="15" t="e">
        <f>SUMIFS(#REF!,#REF!,'15년총괄표(실국별)'!$B30)</f>
        <v>#REF!</v>
      </c>
      <c r="E30" s="15" t="e">
        <f>SUMIFS(#REF!,#REF!,'15년총괄표(실국별)'!$B30)</f>
        <v>#REF!</v>
      </c>
      <c r="F30" s="15" t="e">
        <f>SUMIFS(#REF!,#REF!,'15년총괄표(실국별)'!$B30)</f>
        <v>#REF!</v>
      </c>
      <c r="G30" s="15" t="e">
        <f>SUMIFS(#REF!,#REF!,'15년총괄표(실국별)'!$B30)</f>
        <v>#REF!</v>
      </c>
      <c r="H30" s="58" t="e">
        <f t="shared" si="1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0.75" customHeight="1" thickBot="1">
      <c r="B31" s="74" t="s">
        <v>338</v>
      </c>
      <c r="C31" s="57">
        <v>466950444</v>
      </c>
      <c r="D31" s="15" t="e">
        <f>SUMIFS(#REF!,#REF!,'15년총괄표(실국별)'!$B31)</f>
        <v>#REF!</v>
      </c>
      <c r="E31" s="15" t="e">
        <f>SUMIFS(#REF!,#REF!,'15년총괄표(실국별)'!$B31)</f>
        <v>#REF!</v>
      </c>
      <c r="F31" s="15" t="e">
        <f>SUMIFS(#REF!,#REF!,'15년총괄표(실국별)'!$B31)</f>
        <v>#REF!</v>
      </c>
      <c r="G31" s="15" t="e">
        <f>SUMIFS(#REF!,#REF!,'15년총괄표(실국별)'!$B31)</f>
        <v>#REF!</v>
      </c>
      <c r="H31" s="58" t="e">
        <f t="shared" si="1"/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0.75" customHeight="1">
      <c r="B32" s="74" t="s">
        <v>348</v>
      </c>
      <c r="C32" s="57">
        <v>570450422</v>
      </c>
      <c r="D32" s="15" t="e">
        <f>SUMIFS(#REF!,#REF!,'15년총괄표(실국별)'!$B32)</f>
        <v>#REF!</v>
      </c>
      <c r="E32" s="15" t="e">
        <f>SUMIFS(#REF!,#REF!,'15년총괄표(실국별)'!$B32)</f>
        <v>#REF!</v>
      </c>
      <c r="F32" s="15" t="e">
        <f>SUMIFS(#REF!,#REF!,'15년총괄표(실국별)'!$B32)</f>
        <v>#REF!</v>
      </c>
      <c r="G32" s="15" t="e">
        <f>SUMIFS(#REF!,#REF!,'15년총괄표(실국별)'!$B32)</f>
        <v>#REF!</v>
      </c>
      <c r="H32" s="58" t="e">
        <f t="shared" si="1"/>
        <v>#REF!</v>
      </c>
      <c r="J32" s="80"/>
      <c r="K32" s="81"/>
    </row>
    <row r="33" spans="2:16" ht="30.75" customHeight="1" thickBot="1">
      <c r="B33" s="91" t="s">
        <v>374</v>
      </c>
      <c r="C33" s="97">
        <v>48696301</v>
      </c>
      <c r="D33" s="16" t="e">
        <f>SUMIFS(#REF!,#REF!,'15년총괄표(실국별)'!$B33)</f>
        <v>#REF!</v>
      </c>
      <c r="E33" s="16" t="e">
        <f>SUMIFS(#REF!,#REF!,'15년총괄표(실국별)'!$B33)</f>
        <v>#REF!</v>
      </c>
      <c r="F33" s="16" t="e">
        <f>SUMIFS(#REF!,#REF!,'15년총괄표(실국별)'!$B33)</f>
        <v>#REF!</v>
      </c>
      <c r="G33" s="16" t="e">
        <f>SUMIFS(#REF!,#REF!,'15년총괄표(실국별)'!$B33)</f>
        <v>#REF!</v>
      </c>
      <c r="H33" s="93" t="e">
        <f t="shared" si="1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 s="47" customFormat="1">
      <c r="B37" s="129" t="s">
        <v>527</v>
      </c>
      <c r="C37" s="133" t="s">
        <v>526</v>
      </c>
      <c r="D37" s="129" t="s">
        <v>524</v>
      </c>
      <c r="E37" s="129" t="s">
        <v>525</v>
      </c>
      <c r="F37" s="133" t="s">
        <v>48</v>
      </c>
      <c r="G37" s="49"/>
      <c r="H37" s="49"/>
      <c r="I37" s="49"/>
      <c r="J37" s="49"/>
      <c r="K37" s="49"/>
      <c r="L37" s="49"/>
      <c r="M37" s="49"/>
      <c r="N37" s="49"/>
    </row>
    <row r="38" spans="2:16" s="47" customFormat="1">
      <c r="B38" s="129" t="s">
        <v>14</v>
      </c>
      <c r="C38" s="134">
        <f>SUM(C39:C64)</f>
        <v>14504760931</v>
      </c>
      <c r="D38" s="134">
        <f>SUM(D39:D64)</f>
        <v>1174065395</v>
      </c>
      <c r="E38" s="134">
        <f>SUM(E39:E64)</f>
        <v>2139712389</v>
      </c>
      <c r="F38" s="134">
        <f>SUM(C38:E38)</f>
        <v>17818538715</v>
      </c>
      <c r="I38" s="49"/>
      <c r="J38" s="49"/>
      <c r="K38" s="49"/>
      <c r="L38" s="49"/>
      <c r="M38" s="49"/>
      <c r="N38" s="49"/>
      <c r="O38" s="49"/>
      <c r="P38" s="49"/>
    </row>
    <row r="39" spans="2:16" s="47" customFormat="1">
      <c r="B39" s="129" t="s">
        <v>102</v>
      </c>
      <c r="C39" s="135">
        <v>1230140</v>
      </c>
      <c r="D39" s="135"/>
      <c r="E39" s="135"/>
      <c r="F39" s="134">
        <f t="shared" ref="F39:F64" si="2">SUM(C39:E39)</f>
        <v>1230140</v>
      </c>
      <c r="G39" s="49"/>
      <c r="H39" s="49"/>
      <c r="I39" s="49"/>
      <c r="J39" s="49"/>
      <c r="K39" s="49"/>
      <c r="L39" s="49"/>
      <c r="M39" s="49"/>
      <c r="N39" s="49"/>
    </row>
    <row r="40" spans="2:16" s="47" customFormat="1">
      <c r="B40" s="129" t="s">
        <v>94</v>
      </c>
      <c r="C40" s="135">
        <v>3253514147</v>
      </c>
      <c r="D40" s="135"/>
      <c r="E40" s="135">
        <v>1741536684</v>
      </c>
      <c r="F40" s="134">
        <f t="shared" si="2"/>
        <v>4995050831</v>
      </c>
      <c r="H40" s="49"/>
      <c r="I40" s="49"/>
      <c r="J40" s="49"/>
      <c r="K40" s="49"/>
      <c r="L40" s="49"/>
      <c r="M40" s="49"/>
      <c r="N40" s="49"/>
    </row>
    <row r="41" spans="2:16" s="47" customFormat="1">
      <c r="B41" s="129" t="s">
        <v>95</v>
      </c>
      <c r="C41" s="135">
        <v>302743533</v>
      </c>
      <c r="D41" s="135">
        <v>14731912</v>
      </c>
      <c r="E41" s="135">
        <v>33000000</v>
      </c>
      <c r="F41" s="134">
        <f t="shared" si="2"/>
        <v>350475445</v>
      </c>
      <c r="H41" s="49"/>
      <c r="I41" s="49"/>
      <c r="J41" s="49"/>
      <c r="K41" s="49"/>
      <c r="L41" s="49"/>
      <c r="M41" s="49"/>
      <c r="N41" s="49"/>
    </row>
    <row r="42" spans="2:16" s="47" customFormat="1">
      <c r="B42" s="129" t="s">
        <v>96</v>
      </c>
      <c r="C42" s="135">
        <v>489102362</v>
      </c>
      <c r="D42" s="135"/>
      <c r="E42" s="135"/>
      <c r="F42" s="134">
        <f t="shared" si="2"/>
        <v>489102362</v>
      </c>
      <c r="G42" s="49"/>
      <c r="H42" s="49"/>
      <c r="I42" s="49"/>
      <c r="J42" s="49"/>
      <c r="K42" s="49"/>
      <c r="L42" s="49"/>
      <c r="M42" s="49"/>
      <c r="N42" s="49"/>
    </row>
    <row r="43" spans="2:16" s="47" customFormat="1">
      <c r="B43" s="129" t="s">
        <v>157</v>
      </c>
      <c r="C43" s="135">
        <v>1957985774</v>
      </c>
      <c r="D43" s="135">
        <v>166414000</v>
      </c>
      <c r="E43" s="135"/>
      <c r="F43" s="134">
        <f t="shared" si="2"/>
        <v>2124399774</v>
      </c>
      <c r="H43" s="49"/>
      <c r="I43" s="49"/>
      <c r="J43" s="49"/>
      <c r="K43" s="49"/>
      <c r="L43" s="49"/>
      <c r="M43" s="49"/>
      <c r="N43" s="49"/>
    </row>
    <row r="44" spans="2:16" s="47" customFormat="1">
      <c r="B44" s="129" t="s">
        <v>97</v>
      </c>
      <c r="C44" s="135">
        <v>246448826</v>
      </c>
      <c r="D44" s="135"/>
      <c r="E44" s="135">
        <v>62624435</v>
      </c>
      <c r="F44" s="134">
        <f t="shared" si="2"/>
        <v>309073261</v>
      </c>
      <c r="G44" s="49"/>
      <c r="H44" s="49"/>
      <c r="I44" s="49"/>
      <c r="J44" s="49"/>
      <c r="K44" s="49"/>
      <c r="L44" s="49"/>
      <c r="M44" s="49"/>
      <c r="N44" s="49"/>
    </row>
    <row r="45" spans="2:16" s="47" customFormat="1">
      <c r="B45" s="129" t="s">
        <v>58</v>
      </c>
      <c r="C45" s="135">
        <v>255604029</v>
      </c>
      <c r="D45" s="135"/>
      <c r="E45" s="135"/>
      <c r="F45" s="134">
        <f t="shared" si="2"/>
        <v>255604029</v>
      </c>
      <c r="G45" s="49"/>
      <c r="H45" s="49"/>
      <c r="I45" s="49"/>
      <c r="J45" s="49"/>
      <c r="K45" s="49"/>
      <c r="L45" s="49"/>
      <c r="M45" s="49"/>
      <c r="N45" s="49"/>
    </row>
    <row r="46" spans="2:16" s="47" customFormat="1">
      <c r="B46" s="129" t="s">
        <v>186</v>
      </c>
      <c r="C46" s="135">
        <v>205393587</v>
      </c>
      <c r="D46" s="135"/>
      <c r="E46" s="135"/>
      <c r="F46" s="134">
        <f t="shared" si="2"/>
        <v>205393587</v>
      </c>
      <c r="G46" s="49"/>
      <c r="H46" s="49"/>
      <c r="I46" s="49"/>
      <c r="J46" s="49"/>
      <c r="K46" s="49"/>
      <c r="L46" s="49"/>
      <c r="M46" s="49"/>
      <c r="N46" s="49"/>
    </row>
    <row r="47" spans="2:16" s="47" customFormat="1">
      <c r="B47" s="129" t="s">
        <v>193</v>
      </c>
      <c r="C47" s="135">
        <f>635730961+1074501+3040529+54258964</f>
        <v>694104955</v>
      </c>
      <c r="D47" s="135"/>
      <c r="E47" s="135"/>
      <c r="F47" s="134">
        <f t="shared" si="2"/>
        <v>694104955</v>
      </c>
      <c r="I47" s="49"/>
      <c r="J47" s="49"/>
      <c r="K47" s="49"/>
      <c r="L47" s="49"/>
      <c r="M47" s="49"/>
      <c r="N47" s="49"/>
    </row>
    <row r="48" spans="2:16" s="47" customFormat="1">
      <c r="B48" s="132" t="s">
        <v>55</v>
      </c>
      <c r="C48" s="135">
        <v>30412373</v>
      </c>
      <c r="D48" s="135"/>
      <c r="E48" s="135"/>
      <c r="F48" s="134">
        <f t="shared" si="2"/>
        <v>30412373</v>
      </c>
      <c r="G48" s="49"/>
      <c r="H48" s="49"/>
      <c r="I48" s="49"/>
      <c r="J48" s="49"/>
      <c r="K48" s="49"/>
      <c r="L48" s="49"/>
      <c r="M48" s="49"/>
      <c r="N48" s="49"/>
    </row>
    <row r="49" spans="2:16" s="47" customFormat="1">
      <c r="B49" s="129" t="s">
        <v>103</v>
      </c>
      <c r="C49" s="135">
        <v>12731214</v>
      </c>
      <c r="D49" s="135"/>
      <c r="E49" s="135"/>
      <c r="F49" s="134">
        <f t="shared" si="2"/>
        <v>12731214</v>
      </c>
      <c r="G49" s="49"/>
      <c r="H49" s="49"/>
      <c r="I49" s="49"/>
      <c r="J49" s="49"/>
      <c r="K49" s="49"/>
      <c r="L49" s="49"/>
      <c r="M49" s="49"/>
      <c r="N49" s="49"/>
    </row>
    <row r="50" spans="2:16" s="47" customFormat="1">
      <c r="B50" s="129" t="s">
        <v>101</v>
      </c>
      <c r="C50" s="135">
        <v>450511</v>
      </c>
      <c r="D50" s="135"/>
      <c r="E50" s="135"/>
      <c r="F50" s="134">
        <f t="shared" si="2"/>
        <v>450511</v>
      </c>
      <c r="I50" s="49"/>
      <c r="J50" s="49"/>
      <c r="K50" s="49"/>
      <c r="L50" s="49"/>
      <c r="M50" s="49"/>
      <c r="N50" s="49"/>
      <c r="O50" s="49"/>
      <c r="P50" s="49"/>
    </row>
    <row r="51" spans="2:16" s="47" customFormat="1">
      <c r="B51" s="129" t="s">
        <v>98</v>
      </c>
      <c r="C51" s="135">
        <v>1966943221</v>
      </c>
      <c r="D51" s="135">
        <v>836694418</v>
      </c>
      <c r="E51" s="135"/>
      <c r="F51" s="134">
        <f t="shared" si="2"/>
        <v>2803637639</v>
      </c>
      <c r="I51" s="49"/>
      <c r="J51" s="49"/>
      <c r="K51" s="49"/>
      <c r="L51" s="49"/>
      <c r="M51" s="49"/>
      <c r="N51" s="49"/>
      <c r="O51" s="49"/>
      <c r="P51" s="49"/>
    </row>
    <row r="52" spans="2:16" s="47" customFormat="1">
      <c r="B52" s="129" t="s">
        <v>99</v>
      </c>
      <c r="C52" s="135">
        <v>96522924</v>
      </c>
      <c r="D52" s="135"/>
      <c r="E52" s="135"/>
      <c r="F52" s="134">
        <f t="shared" si="2"/>
        <v>96522924</v>
      </c>
      <c r="I52" s="49"/>
      <c r="J52" s="49"/>
      <c r="K52" s="49"/>
      <c r="L52" s="49"/>
      <c r="M52" s="49"/>
      <c r="N52" s="49"/>
      <c r="O52" s="49"/>
      <c r="P52" s="49"/>
    </row>
    <row r="53" spans="2:16" s="47" customFormat="1">
      <c r="B53" s="129" t="s">
        <v>100</v>
      </c>
      <c r="C53" s="135">
        <v>1454395771</v>
      </c>
      <c r="D53" s="135"/>
      <c r="E53" s="135"/>
      <c r="F53" s="134">
        <f t="shared" si="2"/>
        <v>1454395771</v>
      </c>
      <c r="I53" s="49"/>
      <c r="J53" s="49"/>
      <c r="K53" s="49"/>
      <c r="L53" s="49"/>
      <c r="M53" s="49"/>
      <c r="N53" s="49"/>
      <c r="O53" s="49"/>
      <c r="P53" s="49"/>
    </row>
    <row r="54" spans="2:16" s="47" customFormat="1">
      <c r="B54" s="129" t="s">
        <v>356</v>
      </c>
      <c r="C54" s="135">
        <v>35645539</v>
      </c>
      <c r="D54" s="135"/>
      <c r="E54" s="135"/>
      <c r="F54" s="134">
        <f t="shared" si="2"/>
        <v>35645539</v>
      </c>
      <c r="I54" s="49"/>
      <c r="J54" s="49"/>
      <c r="K54" s="49"/>
      <c r="L54" s="49"/>
      <c r="M54" s="49"/>
      <c r="N54" s="49"/>
      <c r="O54" s="49"/>
      <c r="P54" s="49"/>
    </row>
    <row r="55" spans="2:16" s="47" customFormat="1">
      <c r="B55" s="129" t="s">
        <v>363</v>
      </c>
      <c r="C55" s="135">
        <v>10314647</v>
      </c>
      <c r="D55" s="135"/>
      <c r="E55" s="135"/>
      <c r="F55" s="134">
        <f t="shared" si="2"/>
        <v>10314647</v>
      </c>
      <c r="I55" s="49"/>
      <c r="J55" s="49"/>
      <c r="K55" s="49"/>
      <c r="L55" s="49"/>
      <c r="M55" s="49"/>
      <c r="N55" s="49"/>
      <c r="O55" s="49"/>
      <c r="P55" s="49"/>
    </row>
    <row r="56" spans="2:16" s="47" customFormat="1">
      <c r="B56" s="132" t="s">
        <v>365</v>
      </c>
      <c r="C56" s="135">
        <v>8202067</v>
      </c>
      <c r="D56" s="135"/>
      <c r="E56" s="135"/>
      <c r="F56" s="134">
        <f t="shared" si="2"/>
        <v>8202067</v>
      </c>
      <c r="I56" s="49"/>
      <c r="J56" s="49"/>
      <c r="K56" s="49"/>
      <c r="L56" s="49"/>
      <c r="M56" s="49"/>
      <c r="N56" s="49"/>
      <c r="O56" s="49"/>
      <c r="P56" s="49"/>
    </row>
    <row r="57" spans="2:16" s="47" customFormat="1">
      <c r="B57" s="129" t="s">
        <v>372</v>
      </c>
      <c r="C57" s="135">
        <v>627640527</v>
      </c>
      <c r="D57" s="135">
        <v>4191000</v>
      </c>
      <c r="E57" s="135"/>
      <c r="F57" s="134">
        <f t="shared" si="2"/>
        <v>631831527</v>
      </c>
      <c r="I57" s="49"/>
      <c r="J57" s="49"/>
      <c r="K57" s="49"/>
      <c r="L57" s="49"/>
      <c r="M57" s="49"/>
      <c r="N57" s="49"/>
      <c r="O57" s="49"/>
      <c r="P57" s="49"/>
    </row>
    <row r="58" spans="2:16" s="47" customFormat="1">
      <c r="B58" s="129" t="s">
        <v>63</v>
      </c>
      <c r="C58" s="135">
        <v>1328409175</v>
      </c>
      <c r="D58" s="135"/>
      <c r="E58" s="135"/>
      <c r="F58" s="134">
        <f t="shared" si="2"/>
        <v>1328409175</v>
      </c>
      <c r="I58" s="49"/>
      <c r="J58" s="49"/>
      <c r="K58" s="49"/>
      <c r="L58" s="49"/>
      <c r="M58" s="49"/>
      <c r="N58" s="49"/>
      <c r="O58" s="49"/>
      <c r="P58" s="49"/>
    </row>
    <row r="59" spans="2:16" s="47" customFormat="1">
      <c r="B59" s="129" t="s">
        <v>295</v>
      </c>
      <c r="C59" s="135">
        <v>199572128</v>
      </c>
      <c r="D59" s="135">
        <v>24291000</v>
      </c>
      <c r="E59" s="135"/>
      <c r="F59" s="134">
        <f t="shared" si="2"/>
        <v>223863128</v>
      </c>
      <c r="I59" s="49"/>
      <c r="J59" s="49"/>
      <c r="K59" s="49"/>
      <c r="L59" s="49"/>
      <c r="M59" s="49"/>
      <c r="N59" s="49"/>
      <c r="O59" s="49"/>
      <c r="P59" s="49"/>
    </row>
    <row r="60" spans="2:16" s="47" customFormat="1">
      <c r="B60" s="129" t="s">
        <v>310</v>
      </c>
      <c r="C60" s="135">
        <v>203612581</v>
      </c>
      <c r="D60" s="135"/>
      <c r="E60" s="135">
        <v>302551270</v>
      </c>
      <c r="F60" s="134">
        <f t="shared" si="2"/>
        <v>506163851</v>
      </c>
      <c r="I60" s="49"/>
      <c r="J60" s="49"/>
      <c r="K60" s="49"/>
      <c r="L60" s="49"/>
      <c r="M60" s="49"/>
      <c r="N60" s="49"/>
      <c r="O60" s="49"/>
      <c r="P60" s="49"/>
    </row>
    <row r="61" spans="2:16" s="47" customFormat="1">
      <c r="B61" s="129" t="s">
        <v>60</v>
      </c>
      <c r="C61" s="135">
        <v>165426798</v>
      </c>
      <c r="D61" s="135"/>
      <c r="E61" s="135"/>
      <c r="F61" s="134">
        <f t="shared" si="2"/>
        <v>165426798</v>
      </c>
      <c r="I61" s="49"/>
      <c r="J61" s="49"/>
      <c r="K61" s="49"/>
      <c r="L61" s="49"/>
      <c r="M61" s="49"/>
      <c r="N61" s="49"/>
      <c r="O61" s="49"/>
      <c r="P61" s="49"/>
    </row>
    <row r="62" spans="2:16" s="47" customFormat="1">
      <c r="B62" s="129" t="s">
        <v>338</v>
      </c>
      <c r="C62" s="135">
        <v>341380444</v>
      </c>
      <c r="D62" s="135">
        <v>125570000</v>
      </c>
      <c r="E62" s="135"/>
      <c r="F62" s="134">
        <f t="shared" si="2"/>
        <v>466950444</v>
      </c>
      <c r="I62" s="49"/>
      <c r="J62" s="49"/>
      <c r="K62" s="49"/>
      <c r="L62" s="49"/>
      <c r="M62" s="49"/>
      <c r="N62" s="49"/>
      <c r="O62" s="49"/>
      <c r="P62" s="49"/>
    </row>
    <row r="63" spans="2:16" s="47" customFormat="1">
      <c r="B63" s="129" t="s">
        <v>348</v>
      </c>
      <c r="C63" s="135">
        <v>568277357</v>
      </c>
      <c r="D63" s="135">
        <v>2173065</v>
      </c>
      <c r="E63" s="135"/>
      <c r="F63" s="134">
        <f t="shared" si="2"/>
        <v>570450422</v>
      </c>
      <c r="I63" s="49"/>
      <c r="J63" s="49"/>
      <c r="K63" s="49"/>
      <c r="L63" s="49"/>
      <c r="M63" s="49"/>
      <c r="N63" s="49"/>
      <c r="O63" s="49"/>
      <c r="P63" s="49"/>
    </row>
    <row r="64" spans="2:16" s="47" customFormat="1">
      <c r="B64" s="129" t="s">
        <v>374</v>
      </c>
      <c r="C64" s="135">
        <v>48696301</v>
      </c>
      <c r="D64" s="135"/>
      <c r="E64" s="135"/>
      <c r="F64" s="134">
        <f t="shared" si="2"/>
        <v>48696301</v>
      </c>
      <c r="I64" s="49"/>
      <c r="J64" s="49"/>
      <c r="K64" s="49"/>
      <c r="L64" s="49"/>
      <c r="M64" s="49"/>
      <c r="N64" s="49"/>
      <c r="O64" s="49"/>
      <c r="P64" s="49"/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K5:K6"/>
    <mergeCell ref="L5:L6"/>
    <mergeCell ref="M5:N5"/>
    <mergeCell ref="O5:P6"/>
    <mergeCell ref="I8:J8"/>
    <mergeCell ref="I5:J5"/>
    <mergeCell ref="B1:H1"/>
    <mergeCell ref="B5:B6"/>
    <mergeCell ref="C5:C6"/>
    <mergeCell ref="D5:E5"/>
    <mergeCell ref="F5:G5"/>
    <mergeCell ref="H5:H6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EE429-8059-476C-92C0-3B160394192A}">
  <sheetPr>
    <tabColor rgb="FF00B0F0"/>
    <pageSetUpPr fitToPage="1"/>
  </sheetPr>
  <dimension ref="A1:P7"/>
  <sheetViews>
    <sheetView showGridLines="0" tabSelected="1" view="pageBreakPreview" zoomScale="80" zoomScaleNormal="100" zoomScaleSheetLayoutView="80" workbookViewId="0">
      <pane xSplit="2" ySplit="6" topLeftCell="D7" activePane="bottomRight" state="frozen"/>
      <selection activeCell="Y2" sqref="Y2"/>
      <selection pane="topRight" activeCell="Y2" sqref="Y2"/>
      <selection pane="bottomLeft" activeCell="Y2" sqref="Y2"/>
      <selection pane="bottomRight" activeCell="H7" sqref="H7"/>
    </sheetView>
  </sheetViews>
  <sheetFormatPr defaultColWidth="8.75" defaultRowHeight="13.5"/>
  <cols>
    <col min="1" max="1" width="12.75" style="160" hidden="1" customWidth="1"/>
    <col min="2" max="2" width="16" style="160" customWidth="1"/>
    <col min="3" max="3" width="59.75" style="160" customWidth="1"/>
    <col min="4" max="4" width="15.125" style="160" customWidth="1"/>
    <col min="5" max="5" width="13.375" style="160" customWidth="1"/>
    <col min="6" max="6" width="14.875" style="160" customWidth="1"/>
    <col min="7" max="7" width="12.25" style="160" customWidth="1"/>
    <col min="8" max="8" width="12.125" style="160" customWidth="1"/>
    <col min="9" max="9" width="14.5" style="160" customWidth="1"/>
    <col min="10" max="10" width="37.375" style="160" customWidth="1"/>
    <col min="11" max="11" width="21.75" style="160" customWidth="1"/>
    <col min="12" max="12" width="24.875" style="160" customWidth="1"/>
    <col min="13" max="16384" width="8.75" style="160"/>
  </cols>
  <sheetData>
    <row r="1" spans="1:16" ht="29.25" customHeight="1">
      <c r="A1" s="212" t="s">
        <v>542</v>
      </c>
      <c r="B1" s="212"/>
      <c r="C1" s="212"/>
      <c r="D1" s="212"/>
      <c r="E1" s="212"/>
      <c r="F1" s="212"/>
      <c r="G1" s="212"/>
      <c r="H1" s="212"/>
      <c r="I1" s="212"/>
      <c r="J1" s="212"/>
    </row>
    <row r="2" spans="1:16" ht="6.75" customHeight="1">
      <c r="A2" s="161"/>
      <c r="B2" s="215"/>
      <c r="C2" s="215"/>
      <c r="D2" s="215"/>
      <c r="E2" s="215"/>
      <c r="F2" s="215"/>
      <c r="G2" s="215"/>
      <c r="H2" s="215"/>
      <c r="I2" s="215"/>
      <c r="J2" s="161"/>
    </row>
    <row r="3" spans="1:16" ht="16.899999999999999" customHeight="1" thickBot="1">
      <c r="G3" s="142">
        <f>COUNTA(G7:G809)</f>
        <v>0</v>
      </c>
      <c r="H3" s="142">
        <f>COUNTA(H7:H809)</f>
        <v>1</v>
      </c>
      <c r="I3" s="143"/>
      <c r="J3" s="144" t="s">
        <v>3</v>
      </c>
    </row>
    <row r="4" spans="1:16" ht="29.25" customHeight="1" thickTop="1">
      <c r="A4" s="213" t="s">
        <v>507</v>
      </c>
      <c r="B4" s="217" t="s">
        <v>2</v>
      </c>
      <c r="C4" s="219" t="s">
        <v>538</v>
      </c>
      <c r="D4" s="221" t="s">
        <v>540</v>
      </c>
      <c r="E4" s="221" t="s">
        <v>536</v>
      </c>
      <c r="F4" s="223" t="s">
        <v>541</v>
      </c>
      <c r="G4" s="225" t="s">
        <v>537</v>
      </c>
      <c r="H4" s="216"/>
      <c r="I4" s="226" t="s">
        <v>546</v>
      </c>
      <c r="J4" s="228" t="s">
        <v>539</v>
      </c>
    </row>
    <row r="5" spans="1:16" ht="29.25" customHeight="1">
      <c r="A5" s="214"/>
      <c r="B5" s="218"/>
      <c r="C5" s="220"/>
      <c r="D5" s="222"/>
      <c r="E5" s="222"/>
      <c r="F5" s="224"/>
      <c r="G5" s="145" t="s">
        <v>0</v>
      </c>
      <c r="H5" s="146" t="s">
        <v>1</v>
      </c>
      <c r="I5" s="227"/>
      <c r="J5" s="229"/>
    </row>
    <row r="6" spans="1:16" ht="36.75" customHeight="1">
      <c r="A6" s="150"/>
      <c r="B6" s="167" t="s">
        <v>545</v>
      </c>
      <c r="C6" s="141"/>
      <c r="D6" s="149">
        <f>SUM(D7:D7)</f>
        <v>12349000</v>
      </c>
      <c r="E6" s="149">
        <f>SUM(E7:E7)</f>
        <v>3000000</v>
      </c>
      <c r="F6" s="158">
        <f>D6-E6</f>
        <v>9349000</v>
      </c>
      <c r="G6" s="147"/>
      <c r="H6" s="148">
        <f>SUM(H7:H7)</f>
        <v>4749000</v>
      </c>
      <c r="I6" s="157">
        <f>SUM(I7:I7)</f>
        <v>17098000</v>
      </c>
      <c r="J6" s="164"/>
    </row>
    <row r="7" spans="1:16" ht="34.5" customHeight="1">
      <c r="A7" s="163"/>
      <c r="B7" s="165" t="s">
        <v>543</v>
      </c>
      <c r="C7" s="154" t="s">
        <v>544</v>
      </c>
      <c r="D7" s="155">
        <v>12349000</v>
      </c>
      <c r="E7" s="152">
        <v>3000000</v>
      </c>
      <c r="F7" s="151">
        <f t="shared" ref="F7" si="0">D7-E7</f>
        <v>9349000</v>
      </c>
      <c r="G7" s="162"/>
      <c r="H7" s="156">
        <v>4749000</v>
      </c>
      <c r="I7" s="153">
        <f t="shared" ref="I7" si="1">D7+G7+H7</f>
        <v>17098000</v>
      </c>
      <c r="J7" s="166" t="s">
        <v>548</v>
      </c>
      <c r="K7" s="160" t="s">
        <v>547</v>
      </c>
      <c r="M7" s="159"/>
      <c r="N7" s="159"/>
      <c r="O7" s="159"/>
      <c r="P7" s="159"/>
    </row>
  </sheetData>
  <sheetProtection formatCells="0" formatColumns="0" formatRows="0" autoFilter="0"/>
  <mergeCells count="11">
    <mergeCell ref="A1:J1"/>
    <mergeCell ref="B2:I2"/>
    <mergeCell ref="A4:A5"/>
    <mergeCell ref="B4:B5"/>
    <mergeCell ref="C4:C5"/>
    <mergeCell ref="D4:D5"/>
    <mergeCell ref="E4:E5"/>
    <mergeCell ref="F4:F5"/>
    <mergeCell ref="G4:H4"/>
    <mergeCell ref="I4:I5"/>
    <mergeCell ref="J4:J5"/>
  </mergeCells>
  <phoneticPr fontId="2" type="noConversion"/>
  <conditionalFormatting sqref="D8:F626">
    <cfRule type="expression" dxfId="1" priority="10">
      <formula>(#REF!="본예산")</formula>
    </cfRule>
  </conditionalFormatting>
  <conditionalFormatting sqref="D7:F7">
    <cfRule type="expression" dxfId="0" priority="8">
      <formula>($B7="본예산")</formula>
    </cfRule>
  </conditionalFormatting>
  <pageMargins left="0.23622047244094491" right="0.19685039370078741" top="0.35433070866141736" bottom="0.31496062992125984" header="0.31496062992125984" footer="0.15748031496062992"/>
  <pageSetup paperSize="8" scale="96" fitToHeight="0" orientation="landscape" r:id="rId1"/>
  <headerFooter>
    <oddFooter>&amp;C&amp;P/&amp;N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92D050"/>
  </sheetPr>
  <dimension ref="B1:P290"/>
  <sheetViews>
    <sheetView view="pageBreakPreview" zoomScale="85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79" t="s">
        <v>510</v>
      </c>
      <c r="C1" s="180"/>
      <c r="D1" s="180"/>
      <c r="E1" s="180"/>
      <c r="F1" s="180"/>
      <c r="G1" s="180"/>
      <c r="H1" s="180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15</v>
      </c>
      <c r="C3" s="45"/>
      <c r="D3" s="37" t="s">
        <v>112</v>
      </c>
      <c r="E3" s="37" t="e">
        <f>SUM(D7:E7)</f>
        <v>#REF!</v>
      </c>
      <c r="F3" s="37" t="s">
        <v>113</v>
      </c>
      <c r="G3" s="37" t="e">
        <f>SUM(F7:G7)</f>
        <v>#REF!</v>
      </c>
      <c r="H3" s="38"/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33" customHeight="1">
      <c r="B5" s="181" t="s">
        <v>19</v>
      </c>
      <c r="C5" s="183" t="s">
        <v>20</v>
      </c>
      <c r="D5" s="185" t="s">
        <v>21</v>
      </c>
      <c r="E5" s="185"/>
      <c r="F5" s="185" t="s">
        <v>22</v>
      </c>
      <c r="G5" s="185"/>
      <c r="H5" s="186" t="s">
        <v>23</v>
      </c>
      <c r="I5" s="192" t="s">
        <v>24</v>
      </c>
      <c r="J5" s="192"/>
      <c r="K5" s="188" t="s">
        <v>25</v>
      </c>
      <c r="L5" s="190" t="s">
        <v>26</v>
      </c>
      <c r="M5" s="192" t="s">
        <v>27</v>
      </c>
      <c r="N5" s="193"/>
      <c r="O5" s="194" t="s">
        <v>28</v>
      </c>
      <c r="P5" s="195"/>
    </row>
    <row r="6" spans="2:16" ht="33" customHeight="1">
      <c r="B6" s="182"/>
      <c r="C6" s="184"/>
      <c r="D6" s="51" t="s">
        <v>29</v>
      </c>
      <c r="E6" s="51" t="s">
        <v>30</v>
      </c>
      <c r="F6" s="51" t="s">
        <v>29</v>
      </c>
      <c r="G6" s="51" t="s">
        <v>30</v>
      </c>
      <c r="H6" s="187"/>
      <c r="I6" s="52" t="s">
        <v>31</v>
      </c>
      <c r="J6" s="53" t="s">
        <v>32</v>
      </c>
      <c r="K6" s="189"/>
      <c r="L6" s="191"/>
      <c r="M6" s="54" t="s">
        <v>31</v>
      </c>
      <c r="N6" s="55" t="s">
        <v>32</v>
      </c>
      <c r="O6" s="196"/>
      <c r="P6" s="197"/>
    </row>
    <row r="7" spans="2:16" ht="45" customHeight="1" thickBot="1">
      <c r="B7" s="56" t="s">
        <v>33</v>
      </c>
      <c r="C7" s="57">
        <f t="shared" ref="C7:H7" si="0">SUM(C8:C18)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E25+D25</f>
        <v>#REF!</v>
      </c>
      <c r="J7" s="60" t="e">
        <f>F25+G25</f>
        <v>#REF!</v>
      </c>
      <c r="K7" s="61" t="e">
        <f>I7-J7</f>
        <v>#REF!</v>
      </c>
      <c r="L7" s="62" t="s">
        <v>34</v>
      </c>
      <c r="M7" s="63" t="e">
        <f>D24+E24</f>
        <v>#REF!</v>
      </c>
      <c r="N7" s="64" t="e">
        <f>F24+G24</f>
        <v>#REF!</v>
      </c>
      <c r="O7" s="65">
        <v>0</v>
      </c>
      <c r="P7" s="65">
        <v>0</v>
      </c>
    </row>
    <row r="8" spans="2:16" ht="45" hidden="1" customHeight="1" thickBot="1">
      <c r="B8" s="66" t="s">
        <v>35</v>
      </c>
      <c r="C8" s="57">
        <v>0</v>
      </c>
      <c r="D8" s="15"/>
      <c r="E8" s="15"/>
      <c r="F8" s="15"/>
      <c r="G8" s="15"/>
      <c r="H8" s="58">
        <f>C8-F8+G8</f>
        <v>0</v>
      </c>
      <c r="I8" s="67" t="e">
        <f>D7+E7</f>
        <v>#REF!</v>
      </c>
      <c r="J8" s="68" t="e">
        <f>F7+G7</f>
        <v>#REF!</v>
      </c>
      <c r="K8" s="69" t="e">
        <f>I8-J8</f>
        <v>#REF!</v>
      </c>
      <c r="L8" s="70"/>
      <c r="M8" s="71"/>
      <c r="N8" s="72"/>
      <c r="O8" s="73"/>
      <c r="P8" s="73"/>
    </row>
    <row r="9" spans="2:16" ht="45" customHeight="1">
      <c r="B9" s="74" t="s">
        <v>86</v>
      </c>
      <c r="C9" s="75">
        <v>41526053</v>
      </c>
      <c r="D9" s="15" t="e">
        <f>SUMIFS(#REF!,#REF!,'2추총괄표'!$B9)</f>
        <v>#REF!</v>
      </c>
      <c r="E9" s="15" t="e">
        <f>SUMIFS(#REF!,#REF!,'2추총괄표'!$B9)</f>
        <v>#REF!</v>
      </c>
      <c r="F9" s="15" t="e">
        <f>SUMIFS(#REF!,#REF!,'2추총괄표'!$B9)</f>
        <v>#REF!</v>
      </c>
      <c r="G9" s="15" t="e">
        <f>SUMIFS(#REF!,#REF!,'2추총괄표'!$B9)</f>
        <v>#REF!</v>
      </c>
      <c r="H9" s="58" t="e">
        <f>C9+F9+G9</f>
        <v>#REF!</v>
      </c>
      <c r="I9" s="206" t="s">
        <v>36</v>
      </c>
      <c r="J9" s="207"/>
      <c r="K9" s="49"/>
      <c r="N9" s="76" t="s">
        <v>37</v>
      </c>
    </row>
    <row r="10" spans="2:16" ht="45" customHeight="1" thickBot="1">
      <c r="B10" s="74" t="s">
        <v>87</v>
      </c>
      <c r="C10" s="57">
        <v>5330576319</v>
      </c>
      <c r="D10" s="15" t="e">
        <f>SUMIFS(#REF!,#REF!,'2추총괄표'!$B10)</f>
        <v>#REF!</v>
      </c>
      <c r="E10" s="15" t="e">
        <f>SUMIFS(#REF!,#REF!,'2추총괄표'!$B10)</f>
        <v>#REF!</v>
      </c>
      <c r="F10" s="15" t="e">
        <f>SUMIFS(#REF!,#REF!,'2추총괄표'!$B10)</f>
        <v>#REF!</v>
      </c>
      <c r="G10" s="15" t="e">
        <f>SUMIFS(#REF!,#REF!,'2추총괄표'!$B10)</f>
        <v>#REF!</v>
      </c>
      <c r="H10" s="58" t="e">
        <f t="shared" ref="H10:H18" si="1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M7-N7</f>
        <v>#REF!</v>
      </c>
    </row>
    <row r="11" spans="2:16" ht="45" customHeight="1">
      <c r="B11" s="74" t="s">
        <v>88</v>
      </c>
      <c r="C11" s="57">
        <v>551253750</v>
      </c>
      <c r="D11" s="15" t="e">
        <f>SUMIFS(#REF!,#REF!,'2추총괄표'!$B11)</f>
        <v>#REF!</v>
      </c>
      <c r="E11" s="15" t="e">
        <f>SUMIFS(#REF!,#REF!,'2추총괄표'!$B11)</f>
        <v>#REF!</v>
      </c>
      <c r="F11" s="15" t="e">
        <f>SUMIFS(#REF!,#REF!,'2추총괄표'!$B11)</f>
        <v>#REF!</v>
      </c>
      <c r="G11" s="15" t="e">
        <f>SUMIFS(#REF!,#REF!,'2추총괄표'!$B11)</f>
        <v>#REF!</v>
      </c>
      <c r="H11" s="58" t="e">
        <f t="shared" si="1"/>
        <v>#REF!</v>
      </c>
      <c r="J11" s="80"/>
      <c r="K11" s="81"/>
    </row>
    <row r="12" spans="2:16" ht="45" customHeight="1">
      <c r="B12" s="74" t="s">
        <v>89</v>
      </c>
      <c r="C12" s="57">
        <v>1151519175</v>
      </c>
      <c r="D12" s="15" t="e">
        <f>SUMIFS(#REF!,#REF!,'2추총괄표'!$B12)</f>
        <v>#REF!</v>
      </c>
      <c r="E12" s="15" t="e">
        <f>SUMIFS(#REF!,#REF!,'2추총괄표'!$B12)</f>
        <v>#REF!</v>
      </c>
      <c r="F12" s="15" t="e">
        <f>SUMIFS(#REF!,#REF!,'2추총괄표'!$B12)</f>
        <v>#REF!</v>
      </c>
      <c r="G12" s="15" t="e">
        <f>SUMIFS(#REF!,#REF!,'2추총괄표'!$B12)</f>
        <v>#REF!</v>
      </c>
      <c r="H12" s="58" t="e">
        <f t="shared" si="1"/>
        <v>#REF!</v>
      </c>
      <c r="J12" s="82"/>
      <c r="L12" s="83"/>
      <c r="M12" s="83"/>
    </row>
    <row r="13" spans="2:16" ht="45" customHeight="1">
      <c r="B13" s="74" t="s">
        <v>90</v>
      </c>
      <c r="C13" s="57">
        <v>258716894</v>
      </c>
      <c r="D13" s="15" t="e">
        <f>SUMIFS(#REF!,#REF!,'2추총괄표'!$B13)</f>
        <v>#REF!</v>
      </c>
      <c r="E13" s="15" t="e">
        <f>SUMIFS(#REF!,#REF!,'2추총괄표'!$B13)</f>
        <v>#REF!</v>
      </c>
      <c r="F13" s="15" t="e">
        <f>SUMIFS(#REF!,#REF!,'2추총괄표'!$B13)</f>
        <v>#REF!</v>
      </c>
      <c r="G13" s="15" t="e">
        <f>SUMIFS(#REF!,#REF!,'2추총괄표'!$B13)</f>
        <v>#REF!</v>
      </c>
      <c r="H13" s="58" t="e">
        <f t="shared" si="1"/>
        <v>#REF!</v>
      </c>
      <c r="K13" s="11"/>
      <c r="L13" s="12"/>
      <c r="N13" s="41" t="s">
        <v>38</v>
      </c>
    </row>
    <row r="14" spans="2:16" s="86" customFormat="1" ht="45" customHeight="1">
      <c r="B14" s="74" t="s">
        <v>91</v>
      </c>
      <c r="C14" s="84">
        <v>474291470</v>
      </c>
      <c r="D14" s="15" t="e">
        <f>SUMIFS(#REF!,#REF!,'2추총괄표'!$B14)</f>
        <v>#REF!</v>
      </c>
      <c r="E14" s="15" t="e">
        <f>SUMIFS(#REF!,#REF!,'2추총괄표'!$B14)</f>
        <v>#REF!</v>
      </c>
      <c r="F14" s="15" t="e">
        <f>SUMIFS(#REF!,#REF!,'2추총괄표'!$B14)</f>
        <v>#REF!</v>
      </c>
      <c r="G14" s="15" t="e">
        <f>SUMIFS(#REF!,#REF!,'2추총괄표'!$B14)</f>
        <v>#REF!</v>
      </c>
      <c r="H14" s="58" t="e">
        <f t="shared" si="1"/>
        <v>#REF!</v>
      </c>
      <c r="I14" s="85"/>
      <c r="J14" s="85"/>
      <c r="K14" s="11"/>
      <c r="L14" s="12"/>
      <c r="M14" s="71"/>
      <c r="N14" s="72" t="e">
        <f>N10-K7</f>
        <v>#REF!</v>
      </c>
      <c r="O14" s="85"/>
      <c r="P14" s="85"/>
    </row>
    <row r="15" spans="2:16" s="86" customFormat="1" ht="45" customHeight="1">
      <c r="B15" s="74" t="s">
        <v>62</v>
      </c>
      <c r="C15" s="84">
        <v>3278893259</v>
      </c>
      <c r="D15" s="15" t="e">
        <f>SUMIFS(#REF!,#REF!,'2추총괄표'!$B15)</f>
        <v>#REF!</v>
      </c>
      <c r="E15" s="15" t="e">
        <f>SUMIFS(#REF!,#REF!,'2추총괄표'!$B15)</f>
        <v>#REF!</v>
      </c>
      <c r="F15" s="15" t="e">
        <f>SUMIFS(#REF!,#REF!,'2추총괄표'!$B15)</f>
        <v>#REF!</v>
      </c>
      <c r="G15" s="15" t="e">
        <f>SUMIFS(#REF!,#REF!,'2추총괄표'!$B15)</f>
        <v>#REF!</v>
      </c>
      <c r="H15" s="58" t="e">
        <f t="shared" si="1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45" customHeight="1">
      <c r="B16" s="74" t="s">
        <v>92</v>
      </c>
      <c r="C16" s="84">
        <v>1191584285</v>
      </c>
      <c r="D16" s="15" t="e">
        <f>SUMIFS(#REF!,#REF!,'2추총괄표'!$B16)</f>
        <v>#REF!</v>
      </c>
      <c r="E16" s="15" t="e">
        <f>SUMIFS(#REF!,#REF!,'2추총괄표'!$B16)</f>
        <v>#REF!</v>
      </c>
      <c r="F16" s="15" t="e">
        <f>SUMIFS(#REF!,#REF!,'2추총괄표'!$B16)</f>
        <v>#REF!</v>
      </c>
      <c r="G16" s="15" t="e">
        <f>SUMIFS(#REF!,#REF!,'2추총괄표'!$B16)</f>
        <v>#REF!</v>
      </c>
      <c r="H16" s="58" t="e">
        <f t="shared" si="1"/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45" customHeight="1">
      <c r="B17" s="87" t="s">
        <v>93</v>
      </c>
      <c r="C17" s="88">
        <v>898421829</v>
      </c>
      <c r="D17" s="15" t="e">
        <f>SUMIFS(#REF!,#REF!,'2추총괄표'!$B17)</f>
        <v>#REF!</v>
      </c>
      <c r="E17" s="15" t="e">
        <f>SUMIFS(#REF!,#REF!,'2추총괄표'!$B17)</f>
        <v>#REF!</v>
      </c>
      <c r="F17" s="15" t="e">
        <f>SUMIFS(#REF!,#REF!,'2추총괄표'!$B17)</f>
        <v>#REF!</v>
      </c>
      <c r="G17" s="15" t="e">
        <f>SUMIFS(#REF!,#REF!,'2추총괄표'!$B17)</f>
        <v>#REF!</v>
      </c>
      <c r="H17" s="58" t="e">
        <f t="shared" si="1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s="86" customFormat="1" ht="45" customHeight="1" thickBot="1">
      <c r="B18" s="91" t="s">
        <v>504</v>
      </c>
      <c r="C18" s="92">
        <v>4899928769</v>
      </c>
      <c r="D18" s="16" t="e">
        <f>SUMIFS(#REF!,#REF!,'2추총괄표'!$B18)</f>
        <v>#REF!</v>
      </c>
      <c r="E18" s="16" t="e">
        <f>SUMIFS(#REF!,#REF!,'2추총괄표'!$B18)</f>
        <v>#REF!</v>
      </c>
      <c r="F18" s="16" t="e">
        <f>SUMIFS(#REF!,#REF!,'2추총괄표'!$B18)</f>
        <v>#REF!</v>
      </c>
      <c r="G18" s="16" t="e">
        <f>SUMIFS(#REF!,#REF!,'2추총괄표'!$B18)</f>
        <v>#REF!</v>
      </c>
      <c r="H18" s="93" t="e">
        <f t="shared" si="1"/>
        <v>#REF!</v>
      </c>
      <c r="I18" s="85"/>
      <c r="J18" s="85"/>
      <c r="K18" s="11"/>
      <c r="L18" s="12"/>
      <c r="M18" s="85"/>
      <c r="N18" s="85"/>
      <c r="O18" s="85"/>
      <c r="P18" s="85"/>
    </row>
    <row r="19" spans="2:16" ht="18" customHeight="1">
      <c r="B19" s="47"/>
      <c r="C19" s="47"/>
      <c r="D19" s="47"/>
      <c r="E19" s="47"/>
      <c r="F19" s="47"/>
      <c r="G19" s="47"/>
      <c r="H19" s="47"/>
      <c r="K19" s="11"/>
      <c r="L19" s="12"/>
    </row>
    <row r="20" spans="2:16" ht="20.25">
      <c r="B20" s="94" t="s">
        <v>39</v>
      </c>
      <c r="C20" s="44"/>
      <c r="D20" s="44"/>
      <c r="E20" s="44"/>
      <c r="F20" s="44"/>
      <c r="G20" s="44"/>
      <c r="H20" s="95"/>
      <c r="K20" s="11"/>
      <c r="L20" s="12"/>
    </row>
    <row r="21" spans="2:16" ht="19.5" thickBot="1">
      <c r="B21" s="46"/>
      <c r="C21" s="47"/>
      <c r="D21" s="47"/>
      <c r="E21" s="47"/>
      <c r="F21" s="47"/>
      <c r="G21" s="47"/>
      <c r="H21" s="48" t="s">
        <v>9</v>
      </c>
    </row>
    <row r="22" spans="2:16" ht="33" customHeight="1">
      <c r="B22" s="198" t="s">
        <v>40</v>
      </c>
      <c r="C22" s="200" t="s">
        <v>41</v>
      </c>
      <c r="D22" s="202" t="s">
        <v>21</v>
      </c>
      <c r="E22" s="203"/>
      <c r="F22" s="202" t="s">
        <v>22</v>
      </c>
      <c r="G22" s="203"/>
      <c r="H22" s="204" t="s">
        <v>23</v>
      </c>
    </row>
    <row r="23" spans="2:16" ht="33" customHeight="1">
      <c r="B23" s="199"/>
      <c r="C23" s="201"/>
      <c r="D23" s="51" t="s">
        <v>29</v>
      </c>
      <c r="E23" s="51" t="s">
        <v>30</v>
      </c>
      <c r="F23" s="51" t="s">
        <v>29</v>
      </c>
      <c r="G23" s="51" t="s">
        <v>30</v>
      </c>
      <c r="H23" s="205"/>
      <c r="I23" s="41" t="s">
        <v>42</v>
      </c>
    </row>
    <row r="24" spans="2:16" ht="45" customHeight="1">
      <c r="B24" s="56" t="s">
        <v>43</v>
      </c>
      <c r="C24" s="57">
        <f t="shared" ref="C24:G24" si="2">SUM(C25:C26)</f>
        <v>0</v>
      </c>
      <c r="D24" s="15" t="e">
        <f t="shared" si="2"/>
        <v>#REF!</v>
      </c>
      <c r="E24" s="57" t="e">
        <f t="shared" si="2"/>
        <v>#REF!</v>
      </c>
      <c r="F24" s="15" t="e">
        <f t="shared" si="2"/>
        <v>#REF!</v>
      </c>
      <c r="G24" s="57" t="e">
        <f t="shared" si="2"/>
        <v>#REF!</v>
      </c>
      <c r="H24" s="58" t="e">
        <f>SUM(H25:H26)</f>
        <v>#REF!</v>
      </c>
      <c r="I24" s="49" t="e">
        <f>C24+D24+E24</f>
        <v>#REF!</v>
      </c>
      <c r="J24" s="49" t="e">
        <f>I24-H24</f>
        <v>#REF!</v>
      </c>
      <c r="K24" s="49" t="s">
        <v>44</v>
      </c>
    </row>
    <row r="25" spans="2:16" ht="45" customHeight="1">
      <c r="B25" s="56" t="s">
        <v>10</v>
      </c>
      <c r="C25" s="57"/>
      <c r="D25" s="15" t="e">
        <f>#REF!</f>
        <v>#REF!</v>
      </c>
      <c r="E25" s="15" t="e">
        <f>#REF!</f>
        <v>#REF!</v>
      </c>
      <c r="F25" s="15" t="e">
        <f>#REF!</f>
        <v>#REF!</v>
      </c>
      <c r="G25" s="15" t="e">
        <f>#REF!</f>
        <v>#REF!</v>
      </c>
      <c r="H25" s="58" t="e">
        <f>C25+F25+G25</f>
        <v>#REF!</v>
      </c>
      <c r="I25" s="49" t="e">
        <f>C25+D25+E25</f>
        <v>#REF!</v>
      </c>
      <c r="J25" s="49" t="e">
        <f>I25-H25</f>
        <v>#REF!</v>
      </c>
      <c r="K25" s="49" t="s">
        <v>44</v>
      </c>
    </row>
    <row r="26" spans="2:16" ht="45" customHeight="1" thickBot="1">
      <c r="B26" s="96" t="s">
        <v>45</v>
      </c>
      <c r="C26" s="97"/>
      <c r="D26" s="16"/>
      <c r="E26" s="16"/>
      <c r="F26" s="16"/>
      <c r="G26" s="16"/>
      <c r="H26" s="93">
        <f>C26+F26+G26</f>
        <v>0</v>
      </c>
      <c r="I26" s="49">
        <f>C26+D26+E26</f>
        <v>0</v>
      </c>
      <c r="J26" s="49">
        <f>I26-H26</f>
        <v>0</v>
      </c>
      <c r="K26" s="49" t="s">
        <v>44</v>
      </c>
    </row>
    <row r="27" spans="2:16" ht="9" customHeight="1">
      <c r="B27" s="47"/>
      <c r="C27" s="47"/>
      <c r="D27" s="47"/>
      <c r="E27" s="47"/>
      <c r="F27" s="47"/>
      <c r="G27" s="47"/>
      <c r="H27" s="47"/>
    </row>
    <row r="28" spans="2:16" ht="20.25" hidden="1" customHeight="1"/>
    <row r="29" spans="2:16" ht="20.25" hidden="1" customHeight="1"/>
    <row r="30" spans="2:16" ht="14.25" hidden="1">
      <c r="B30" s="98" t="s">
        <v>11</v>
      </c>
      <c r="C30" s="99" t="s">
        <v>46</v>
      </c>
      <c r="D30" s="100" t="s">
        <v>47</v>
      </c>
      <c r="E30" s="99" t="s">
        <v>48</v>
      </c>
      <c r="G30" s="41"/>
      <c r="H30" s="41"/>
      <c r="O30" s="39"/>
      <c r="P30" s="39"/>
    </row>
    <row r="31" spans="2:16" ht="15" hidden="1">
      <c r="B31" s="101" t="s">
        <v>12</v>
      </c>
      <c r="C31" s="102">
        <v>39922113</v>
      </c>
      <c r="D31" s="103"/>
      <c r="E31" s="103">
        <f>SUM(C31:D31)</f>
        <v>39922113</v>
      </c>
      <c r="G31" s="41"/>
      <c r="H31" s="41"/>
      <c r="O31" s="39"/>
      <c r="P31" s="39"/>
    </row>
    <row r="32" spans="2:16" ht="15" hidden="1">
      <c r="B32" s="101" t="s">
        <v>13</v>
      </c>
      <c r="C32" s="102">
        <v>3302571667</v>
      </c>
      <c r="D32" s="102">
        <v>1780946434</v>
      </c>
      <c r="E32" s="103">
        <f t="shared" ref="E32:E41" si="3">SUM(C32:D32)</f>
        <v>5083518101</v>
      </c>
      <c r="G32" s="41"/>
      <c r="H32" s="41"/>
      <c r="O32" s="39"/>
      <c r="P32" s="39"/>
    </row>
    <row r="33" spans="2:16" ht="15" hidden="1">
      <c r="B33" s="101" t="s">
        <v>4</v>
      </c>
      <c r="C33" s="102">
        <v>155329320</v>
      </c>
      <c r="D33" s="102">
        <v>384743740</v>
      </c>
      <c r="E33" s="103">
        <f t="shared" si="3"/>
        <v>540073060</v>
      </c>
      <c r="G33" s="41"/>
      <c r="H33" s="41"/>
      <c r="O33" s="39"/>
      <c r="P33" s="39"/>
    </row>
    <row r="34" spans="2:16" ht="15" hidden="1">
      <c r="B34" s="104" t="s">
        <v>83</v>
      </c>
      <c r="C34" s="102">
        <v>1142858974</v>
      </c>
      <c r="D34" s="103"/>
      <c r="E34" s="103">
        <f t="shared" si="3"/>
        <v>1142858974</v>
      </c>
      <c r="G34" s="41"/>
      <c r="H34" s="41"/>
      <c r="O34" s="39"/>
      <c r="P34" s="39"/>
    </row>
    <row r="35" spans="2:16" ht="15" hidden="1">
      <c r="B35" s="101" t="s">
        <v>8</v>
      </c>
      <c r="C35" s="102">
        <v>224243208</v>
      </c>
      <c r="D35" s="102">
        <v>52484400</v>
      </c>
      <c r="E35" s="103">
        <f t="shared" si="3"/>
        <v>276727608</v>
      </c>
      <c r="G35" s="41"/>
      <c r="H35" s="41"/>
      <c r="O35" s="39"/>
      <c r="P35" s="39"/>
    </row>
    <row r="36" spans="2:16" ht="15" hidden="1">
      <c r="B36" s="104" t="s">
        <v>84</v>
      </c>
      <c r="C36" s="102">
        <v>466978999</v>
      </c>
      <c r="D36" s="103"/>
      <c r="E36" s="103">
        <f t="shared" si="3"/>
        <v>466978999</v>
      </c>
      <c r="G36" s="41"/>
      <c r="H36" s="41"/>
      <c r="O36" s="39"/>
      <c r="P36" s="39"/>
    </row>
    <row r="37" spans="2:16" ht="15" hidden="1">
      <c r="B37" s="104" t="s">
        <v>85</v>
      </c>
      <c r="C37" s="102">
        <v>3254006708</v>
      </c>
      <c r="D37" s="103"/>
      <c r="E37" s="103">
        <f t="shared" si="3"/>
        <v>3254006708</v>
      </c>
      <c r="G37" s="41"/>
      <c r="H37" s="41"/>
      <c r="O37" s="39"/>
      <c r="P37" s="39"/>
    </row>
    <row r="38" spans="2:16" ht="15" hidden="1">
      <c r="B38" s="101" t="s">
        <v>5</v>
      </c>
      <c r="C38" s="102">
        <v>1220859831</v>
      </c>
      <c r="D38" s="103"/>
      <c r="E38" s="103">
        <f t="shared" si="3"/>
        <v>1220859831</v>
      </c>
      <c r="G38" s="41"/>
      <c r="H38" s="41"/>
      <c r="O38" s="39"/>
      <c r="P38" s="39"/>
    </row>
    <row r="39" spans="2:16" ht="15" hidden="1">
      <c r="B39" s="101" t="s">
        <v>6</v>
      </c>
      <c r="C39" s="102">
        <v>866963933</v>
      </c>
      <c r="D39" s="102">
        <v>28360000</v>
      </c>
      <c r="E39" s="103">
        <f t="shared" si="3"/>
        <v>895323933</v>
      </c>
      <c r="G39" s="41"/>
      <c r="H39" s="41"/>
      <c r="O39" s="39"/>
      <c r="P39" s="39"/>
    </row>
    <row r="40" spans="2:16" ht="15" hidden="1">
      <c r="B40" s="101" t="s">
        <v>7</v>
      </c>
      <c r="C40" s="102">
        <v>4882582917</v>
      </c>
      <c r="D40" s="103"/>
      <c r="E40" s="103">
        <f t="shared" si="3"/>
        <v>4882582917</v>
      </c>
      <c r="G40" s="41"/>
      <c r="H40" s="41"/>
      <c r="O40" s="39"/>
      <c r="P40" s="39"/>
    </row>
    <row r="41" spans="2:16" ht="15" hidden="1">
      <c r="B41" s="101" t="s">
        <v>14</v>
      </c>
      <c r="C41" s="103">
        <f>SUM(C31:C40)</f>
        <v>15556317670</v>
      </c>
      <c r="D41" s="103">
        <f>SUM(D31:D40)</f>
        <v>2246534574</v>
      </c>
      <c r="E41" s="103">
        <f t="shared" si="3"/>
        <v>17802852244</v>
      </c>
      <c r="G41" s="41"/>
      <c r="H41" s="41"/>
      <c r="O41" s="39"/>
      <c r="P41" s="39"/>
    </row>
    <row r="42" spans="2:16" hidden="1"/>
    <row r="43" spans="2:16" hidden="1">
      <c r="B43" s="13" t="s">
        <v>49</v>
      </c>
      <c r="C43" s="14">
        <f>3922478-221377</f>
        <v>3701101</v>
      </c>
    </row>
    <row r="44" spans="2:16" hidden="1"/>
    <row r="45" spans="2:16" hidden="1"/>
    <row r="46" spans="2:16" hidden="1"/>
    <row r="47" spans="2:16" hidden="1"/>
    <row r="48" spans="2:16" hidden="1"/>
    <row r="49" spans="2:6" hidden="1"/>
    <row r="50" spans="2:6" hidden="1"/>
    <row r="54" spans="2:6">
      <c r="B54" s="208" t="s">
        <v>11</v>
      </c>
      <c r="C54" s="210" t="s">
        <v>526</v>
      </c>
      <c r="D54" s="208" t="s">
        <v>524</v>
      </c>
      <c r="E54" s="208" t="s">
        <v>525</v>
      </c>
      <c r="F54" s="210" t="s">
        <v>48</v>
      </c>
    </row>
    <row r="55" spans="2:6">
      <c r="B55" s="209"/>
      <c r="C55" s="211"/>
      <c r="D55" s="209"/>
      <c r="E55" s="209"/>
      <c r="F55" s="211"/>
    </row>
    <row r="56" spans="2:6">
      <c r="B56" s="127" t="s">
        <v>14</v>
      </c>
      <c r="C56" s="128">
        <f>SUM(C57:C66)</f>
        <v>14571523178</v>
      </c>
      <c r="D56" s="128">
        <f>SUM(D57:D66)</f>
        <v>1223711435</v>
      </c>
      <c r="E56" s="128">
        <f>SUM(E57:E66)</f>
        <v>2281477190</v>
      </c>
      <c r="F56" s="128">
        <f>SUM(C56:E56)</f>
        <v>18076711803</v>
      </c>
    </row>
    <row r="57" spans="2:6">
      <c r="B57" s="129" t="s">
        <v>12</v>
      </c>
      <c r="C57" s="130">
        <v>41526053</v>
      </c>
      <c r="D57" s="130"/>
      <c r="E57" s="130"/>
      <c r="F57" s="128">
        <f t="shared" ref="F57:F66" si="4">SUM(C57:E57)</f>
        <v>41526053</v>
      </c>
    </row>
    <row r="58" spans="2:6">
      <c r="B58" s="129" t="s">
        <v>13</v>
      </c>
      <c r="C58" s="130">
        <v>3471558203</v>
      </c>
      <c r="D58" s="130">
        <v>15000000</v>
      </c>
      <c r="E58" s="130">
        <v>1844018116</v>
      </c>
      <c r="F58" s="128">
        <f t="shared" si="4"/>
        <v>5330576319</v>
      </c>
    </row>
    <row r="59" spans="2:6">
      <c r="B59" s="129" t="s">
        <v>4</v>
      </c>
      <c r="C59" s="130">
        <v>166510010</v>
      </c>
      <c r="D59" s="130"/>
      <c r="E59" s="130">
        <v>384743740</v>
      </c>
      <c r="F59" s="128">
        <f t="shared" si="4"/>
        <v>551253750</v>
      </c>
    </row>
    <row r="60" spans="2:6">
      <c r="B60" s="129" t="s">
        <v>528</v>
      </c>
      <c r="C60" s="130">
        <v>1151519175</v>
      </c>
      <c r="D60" s="130"/>
      <c r="E60" s="130"/>
      <c r="F60" s="128">
        <f t="shared" si="4"/>
        <v>1151519175</v>
      </c>
    </row>
    <row r="61" spans="2:6">
      <c r="B61" s="129" t="s">
        <v>8</v>
      </c>
      <c r="C61" s="130">
        <v>234366028</v>
      </c>
      <c r="D61" s="130"/>
      <c r="E61" s="130">
        <v>24350866</v>
      </c>
      <c r="F61" s="128">
        <f t="shared" si="4"/>
        <v>258716894</v>
      </c>
    </row>
    <row r="62" spans="2:6">
      <c r="B62" s="129" t="s">
        <v>57</v>
      </c>
      <c r="C62" s="130">
        <v>474291470</v>
      </c>
      <c r="D62" s="130"/>
      <c r="E62" s="130"/>
      <c r="F62" s="128">
        <f t="shared" si="4"/>
        <v>474291470</v>
      </c>
    </row>
    <row r="63" spans="2:6">
      <c r="B63" s="129" t="s">
        <v>382</v>
      </c>
      <c r="C63" s="130">
        <v>2439677682</v>
      </c>
      <c r="D63" s="130">
        <v>839215577</v>
      </c>
      <c r="E63" s="130"/>
      <c r="F63" s="128">
        <f t="shared" si="4"/>
        <v>3278893259</v>
      </c>
    </row>
    <row r="64" spans="2:6">
      <c r="B64" s="129" t="s">
        <v>5</v>
      </c>
      <c r="C64" s="130">
        <v>1093857927</v>
      </c>
      <c r="D64" s="130">
        <v>97726358</v>
      </c>
      <c r="E64" s="130"/>
      <c r="F64" s="128">
        <f t="shared" si="4"/>
        <v>1191584285</v>
      </c>
    </row>
    <row r="65" spans="2:6">
      <c r="B65" s="129" t="s">
        <v>6</v>
      </c>
      <c r="C65" s="130">
        <v>845217861</v>
      </c>
      <c r="D65" s="131">
        <v>24839500</v>
      </c>
      <c r="E65" s="131">
        <v>28364468</v>
      </c>
      <c r="F65" s="128">
        <f t="shared" si="4"/>
        <v>898421829</v>
      </c>
    </row>
    <row r="66" spans="2:6">
      <c r="B66" s="132" t="s">
        <v>403</v>
      </c>
      <c r="C66" s="130">
        <v>4652998769</v>
      </c>
      <c r="D66" s="130">
        <v>246930000</v>
      </c>
      <c r="E66" s="130"/>
      <c r="F66" s="128">
        <f t="shared" si="4"/>
        <v>4899928769</v>
      </c>
    </row>
    <row r="160" spans="9:9" ht="24">
      <c r="I160" s="81" t="s">
        <v>50</v>
      </c>
    </row>
    <row r="290" spans="9:11">
      <c r="I290" s="105"/>
      <c r="K290" s="41">
        <v>-50000</v>
      </c>
    </row>
  </sheetData>
  <mergeCells count="22">
    <mergeCell ref="B54:B55"/>
    <mergeCell ref="C54:C55"/>
    <mergeCell ref="D54:D55"/>
    <mergeCell ref="E54:E55"/>
    <mergeCell ref="F54:F55"/>
    <mergeCell ref="K5:K6"/>
    <mergeCell ref="L5:L6"/>
    <mergeCell ref="M5:N5"/>
    <mergeCell ref="O5:P6"/>
    <mergeCell ref="I9:J9"/>
    <mergeCell ref="I5:J5"/>
    <mergeCell ref="B1:H1"/>
    <mergeCell ref="B5:B6"/>
    <mergeCell ref="C5:C6"/>
    <mergeCell ref="D5:E5"/>
    <mergeCell ref="F5:G5"/>
    <mergeCell ref="H5:H6"/>
    <mergeCell ref="H22:H23"/>
    <mergeCell ref="F22:G22"/>
    <mergeCell ref="D22:E22"/>
    <mergeCell ref="C22:C23"/>
    <mergeCell ref="B22:B23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orientation="portrait" r:id="rId1"/>
  <headerFooter alignWithMargins="0">
    <oddFooter>&amp;C&amp;P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92D050"/>
    <pageSetUpPr fitToPage="1"/>
  </sheetPr>
  <dimension ref="A1:T294"/>
  <sheetViews>
    <sheetView zoomScale="80" zoomScaleNormal="80" zoomScaleSheetLayoutView="85" workbookViewId="0">
      <pane xSplit="1" ySplit="6" topLeftCell="B7" activePane="bottomRight" state="frozen"/>
      <selection activeCell="S18" sqref="S18"/>
      <selection pane="topRight" activeCell="S18" sqref="S18"/>
      <selection pane="bottomLeft" activeCell="S18" sqref="S18"/>
      <selection pane="bottomRight" activeCell="B1" sqref="B1:H1"/>
    </sheetView>
  </sheetViews>
  <sheetFormatPr defaultColWidth="9" defaultRowHeight="13.5"/>
  <cols>
    <col min="1" max="1" width="1" style="39" customWidth="1"/>
    <col min="2" max="2" width="22" style="39" customWidth="1"/>
    <col min="3" max="3" width="17.875" style="39" customWidth="1"/>
    <col min="4" max="4" width="14.75" style="39" customWidth="1"/>
    <col min="5" max="5" width="15.25" style="39" customWidth="1"/>
    <col min="6" max="6" width="14.25" style="39" customWidth="1"/>
    <col min="7" max="7" width="13.5" style="39" customWidth="1"/>
    <col min="8" max="8" width="17.25" style="39" customWidth="1"/>
    <col min="9" max="9" width="17.125" style="41" hidden="1" customWidth="1"/>
    <col min="10" max="10" width="16" style="41" hidden="1" customWidth="1"/>
    <col min="11" max="11" width="14.625" style="41" hidden="1" customWidth="1"/>
    <col min="12" max="12" width="21.75" style="41" hidden="1" customWidth="1"/>
    <col min="13" max="14" width="14.75" style="41" hidden="1" customWidth="1"/>
    <col min="15" max="15" width="12.25" style="41" hidden="1" customWidth="1"/>
    <col min="16" max="16" width="13.375" style="41" hidden="1" customWidth="1"/>
    <col min="17" max="16384" width="9" style="39"/>
  </cols>
  <sheetData>
    <row r="1" spans="2:16" ht="33" customHeight="1">
      <c r="B1" s="179" t="s">
        <v>511</v>
      </c>
      <c r="C1" s="180"/>
      <c r="D1" s="180"/>
      <c r="E1" s="180"/>
      <c r="F1" s="180"/>
      <c r="G1" s="180"/>
      <c r="H1" s="180"/>
    </row>
    <row r="2" spans="2:16" ht="12.75" customHeight="1">
      <c r="B2" s="42"/>
      <c r="C2" s="43"/>
      <c r="D2" s="43"/>
      <c r="E2" s="43"/>
      <c r="F2" s="43"/>
      <c r="G2" s="43"/>
      <c r="H2" s="43"/>
    </row>
    <row r="3" spans="2:16" ht="23.25" customHeight="1">
      <c r="B3" s="44" t="s">
        <v>111</v>
      </c>
      <c r="C3" s="45"/>
      <c r="D3" s="106"/>
      <c r="E3" s="36" t="e">
        <f>SUM(D7:E7)</f>
        <v>#REF!</v>
      </c>
      <c r="F3" s="36"/>
      <c r="G3" s="36" t="e">
        <f>SUM(F7:G7)</f>
        <v>#REF!</v>
      </c>
    </row>
    <row r="4" spans="2:16" s="47" customFormat="1" ht="18" customHeight="1" thickBot="1">
      <c r="B4" s="46"/>
      <c r="H4" s="48" t="s">
        <v>16</v>
      </c>
      <c r="I4" s="49"/>
      <c r="J4" s="49"/>
      <c r="K4" s="49"/>
      <c r="L4" s="49"/>
      <c r="M4" s="50" t="s">
        <v>17</v>
      </c>
      <c r="N4" s="49"/>
      <c r="O4" s="50" t="s">
        <v>18</v>
      </c>
      <c r="P4" s="50"/>
    </row>
    <row r="5" spans="2:16" ht="24" customHeight="1">
      <c r="B5" s="181" t="s">
        <v>19</v>
      </c>
      <c r="C5" s="183" t="s">
        <v>20</v>
      </c>
      <c r="D5" s="185" t="s">
        <v>21</v>
      </c>
      <c r="E5" s="185"/>
      <c r="F5" s="185" t="s">
        <v>22</v>
      </c>
      <c r="G5" s="185"/>
      <c r="H5" s="186" t="s">
        <v>23</v>
      </c>
      <c r="I5" s="192" t="s">
        <v>24</v>
      </c>
      <c r="J5" s="192"/>
      <c r="K5" s="188" t="s">
        <v>25</v>
      </c>
      <c r="L5" s="190" t="s">
        <v>26</v>
      </c>
      <c r="M5" s="192" t="s">
        <v>27</v>
      </c>
      <c r="N5" s="193"/>
      <c r="O5" s="194" t="s">
        <v>28</v>
      </c>
      <c r="P5" s="195"/>
    </row>
    <row r="6" spans="2:16" ht="24" customHeight="1">
      <c r="B6" s="182"/>
      <c r="C6" s="184"/>
      <c r="D6" s="51" t="s">
        <v>29</v>
      </c>
      <c r="E6" s="51" t="s">
        <v>30</v>
      </c>
      <c r="F6" s="51" t="s">
        <v>29</v>
      </c>
      <c r="G6" s="51" t="s">
        <v>30</v>
      </c>
      <c r="H6" s="187"/>
      <c r="I6" s="52" t="s">
        <v>31</v>
      </c>
      <c r="J6" s="53" t="s">
        <v>32</v>
      </c>
      <c r="K6" s="189"/>
      <c r="L6" s="191"/>
      <c r="M6" s="54" t="s">
        <v>31</v>
      </c>
      <c r="N6" s="55" t="s">
        <v>32</v>
      </c>
      <c r="O6" s="196"/>
      <c r="P6" s="197"/>
    </row>
    <row r="7" spans="2:16" ht="38.25" customHeight="1" thickBot="1">
      <c r="B7" s="56" t="s">
        <v>33</v>
      </c>
      <c r="C7" s="57">
        <f t="shared" ref="C7:H7" si="0">SUM(C8:C33)</f>
        <v>18076711803</v>
      </c>
      <c r="D7" s="15" t="e">
        <f t="shared" si="0"/>
        <v>#REF!</v>
      </c>
      <c r="E7" s="15" t="e">
        <f t="shared" si="0"/>
        <v>#REF!</v>
      </c>
      <c r="F7" s="15" t="e">
        <f t="shared" si="0"/>
        <v>#REF!</v>
      </c>
      <c r="G7" s="15" t="e">
        <f t="shared" si="0"/>
        <v>#REF!</v>
      </c>
      <c r="H7" s="58" t="e">
        <f t="shared" si="0"/>
        <v>#REF!</v>
      </c>
      <c r="I7" s="59" t="e">
        <f>#REF!+#REF!</f>
        <v>#REF!</v>
      </c>
      <c r="J7" s="60" t="e">
        <f>#REF!+#REF!</f>
        <v>#REF!</v>
      </c>
      <c r="K7" s="61" t="e">
        <f>I7-J7</f>
        <v>#REF!</v>
      </c>
      <c r="L7" s="62" t="s">
        <v>34</v>
      </c>
      <c r="M7" s="63" t="e">
        <f>#REF!+#REF!</f>
        <v>#REF!</v>
      </c>
      <c r="N7" s="64" t="e">
        <f>#REF!+#REF!</f>
        <v>#REF!</v>
      </c>
      <c r="O7" s="65">
        <v>0</v>
      </c>
      <c r="P7" s="65">
        <v>0</v>
      </c>
    </row>
    <row r="8" spans="2:16" ht="38.25" customHeight="1">
      <c r="B8" s="74" t="s">
        <v>102</v>
      </c>
      <c r="C8" s="75">
        <v>914581</v>
      </c>
      <c r="D8" s="15" t="e">
        <f>SUMIFS(#REF!,#REF!,'2추총괄표(실국별)'!$B8)</f>
        <v>#REF!</v>
      </c>
      <c r="E8" s="15" t="e">
        <f>SUMIFS(#REF!,#REF!,'2추총괄표(실국별)'!$B8)</f>
        <v>#REF!</v>
      </c>
      <c r="F8" s="15" t="e">
        <f>SUMIFS(#REF!,#REF!,'2추총괄표(실국별)'!$B8)</f>
        <v>#REF!</v>
      </c>
      <c r="G8" s="15" t="e">
        <f>SUMIFS(#REF!,#REF!,'2추총괄표(실국별)'!$B8)</f>
        <v>#REF!</v>
      </c>
      <c r="H8" s="58" t="e">
        <f>C8+F8+G8</f>
        <v>#REF!</v>
      </c>
      <c r="I8" s="206" t="s">
        <v>36</v>
      </c>
      <c r="J8" s="207"/>
      <c r="K8" s="49"/>
      <c r="N8" s="76" t="s">
        <v>37</v>
      </c>
    </row>
    <row r="9" spans="2:16" ht="38.25" customHeight="1" thickBot="1">
      <c r="B9" s="74" t="s">
        <v>94</v>
      </c>
      <c r="C9" s="57">
        <v>5144786053</v>
      </c>
      <c r="D9" s="15" t="e">
        <f>SUMIFS(#REF!,#REF!,'2추총괄표(실국별)'!$B9)</f>
        <v>#REF!</v>
      </c>
      <c r="E9" s="15" t="e">
        <f>SUMIFS(#REF!,#REF!,'2추총괄표(실국별)'!$B9)</f>
        <v>#REF!</v>
      </c>
      <c r="F9" s="15" t="e">
        <f>SUMIFS(#REF!,#REF!,'2추총괄표(실국별)'!$B9)</f>
        <v>#REF!</v>
      </c>
      <c r="G9" s="15" t="e">
        <f>SUMIFS(#REF!,#REF!,'2추총괄표(실국별)'!$B9)</f>
        <v>#REF!</v>
      </c>
      <c r="H9" s="58" t="e">
        <f t="shared" ref="H9" si="1">C9+F9+G9</f>
        <v>#REF!</v>
      </c>
      <c r="I9" s="77" t="e">
        <f>#REF!+#REF!</f>
        <v>#REF!</v>
      </c>
      <c r="J9" s="78" t="e">
        <f>#REF!+#REF!</f>
        <v>#REF!</v>
      </c>
      <c r="K9" s="49"/>
      <c r="N9" s="79" t="e">
        <f>#REF!-#REF!</f>
        <v>#REF!</v>
      </c>
    </row>
    <row r="10" spans="2:16" ht="38.25" customHeight="1" thickBot="1">
      <c r="B10" s="74" t="s">
        <v>95</v>
      </c>
      <c r="C10" s="57">
        <v>221255441</v>
      </c>
      <c r="D10" s="15" t="e">
        <f>SUMIFS(#REF!,#REF!,'2추총괄표(실국별)'!$B10)</f>
        <v>#REF!</v>
      </c>
      <c r="E10" s="15" t="e">
        <f>SUMIFS(#REF!,#REF!,'2추총괄표(실국별)'!$B10)</f>
        <v>#REF!</v>
      </c>
      <c r="F10" s="15" t="e">
        <f>SUMIFS(#REF!,#REF!,'2추총괄표(실국별)'!$B10)</f>
        <v>#REF!</v>
      </c>
      <c r="G10" s="15" t="e">
        <f>SUMIFS(#REF!,#REF!,'2추총괄표(실국별)'!$B10)</f>
        <v>#REF!</v>
      </c>
      <c r="H10" s="58" t="e">
        <f t="shared" ref="H10:H30" si="2">C10+F10+G10</f>
        <v>#REF!</v>
      </c>
      <c r="I10" s="77" t="e">
        <f>#REF!+#REF!</f>
        <v>#REF!</v>
      </c>
      <c r="J10" s="78" t="e">
        <f>#REF!+#REF!</f>
        <v>#REF!</v>
      </c>
      <c r="K10" s="49"/>
      <c r="N10" s="79" t="e">
        <f>#REF!-#REF!</f>
        <v>#REF!</v>
      </c>
    </row>
    <row r="11" spans="2:16" ht="38.25" customHeight="1">
      <c r="B11" s="74" t="s">
        <v>96</v>
      </c>
      <c r="C11" s="57">
        <v>547246549</v>
      </c>
      <c r="D11" s="15" t="e">
        <f>SUMIFS(#REF!,#REF!,'2추총괄표(실국별)'!$B11)</f>
        <v>#REF!</v>
      </c>
      <c r="E11" s="15" t="e">
        <f>SUMIFS(#REF!,#REF!,'2추총괄표(실국별)'!$B11)</f>
        <v>#REF!</v>
      </c>
      <c r="F11" s="15" t="e">
        <f>SUMIFS(#REF!,#REF!,'2추총괄표(실국별)'!$B11)</f>
        <v>#REF!</v>
      </c>
      <c r="G11" s="15" t="e">
        <f>SUMIFS(#REF!,#REF!,'2추총괄표(실국별)'!$B11)</f>
        <v>#REF!</v>
      </c>
      <c r="H11" s="58" t="e">
        <f t="shared" si="2"/>
        <v>#REF!</v>
      </c>
      <c r="J11" s="80"/>
      <c r="K11" s="81"/>
    </row>
    <row r="12" spans="2:16" ht="38.25" customHeight="1">
      <c r="B12" s="74" t="s">
        <v>157</v>
      </c>
      <c r="C12" s="57">
        <v>2339199089</v>
      </c>
      <c r="D12" s="15" t="e">
        <f>SUMIFS(#REF!,#REF!,'2추총괄표(실국별)'!$B12)</f>
        <v>#REF!</v>
      </c>
      <c r="E12" s="15" t="e">
        <f>SUMIFS(#REF!,#REF!,'2추총괄표(실국별)'!$B12)</f>
        <v>#REF!</v>
      </c>
      <c r="F12" s="15" t="e">
        <f>SUMIFS(#REF!,#REF!,'2추총괄표(실국별)'!$B12)</f>
        <v>#REF!</v>
      </c>
      <c r="G12" s="15" t="e">
        <f>SUMIFS(#REF!,#REF!,'2추총괄표(실국별)'!$B12)</f>
        <v>#REF!</v>
      </c>
      <c r="H12" s="58" t="e">
        <f t="shared" si="2"/>
        <v>#REF!</v>
      </c>
      <c r="J12" s="82"/>
      <c r="L12" s="83"/>
      <c r="M12" s="83"/>
    </row>
    <row r="13" spans="2:16" ht="38.25" customHeight="1">
      <c r="B13" s="74" t="s">
        <v>97</v>
      </c>
      <c r="C13" s="57">
        <v>258716894</v>
      </c>
      <c r="D13" s="15" t="e">
        <f>SUMIFS(#REF!,#REF!,'2추총괄표(실국별)'!$B13)</f>
        <v>#REF!</v>
      </c>
      <c r="E13" s="15" t="e">
        <f>SUMIFS(#REF!,#REF!,'2추총괄표(실국별)'!$B13)</f>
        <v>#REF!</v>
      </c>
      <c r="F13" s="15" t="e">
        <f>SUMIFS(#REF!,#REF!,'2추총괄표(실국별)'!$B13)</f>
        <v>#REF!</v>
      </c>
      <c r="G13" s="15" t="e">
        <f>SUMIFS(#REF!,#REF!,'2추총괄표(실국별)'!$B13)</f>
        <v>#REF!</v>
      </c>
      <c r="H13" s="58" t="e">
        <f t="shared" si="2"/>
        <v>#REF!</v>
      </c>
      <c r="K13" s="11"/>
      <c r="L13" s="12"/>
      <c r="N13" s="41" t="s">
        <v>38</v>
      </c>
    </row>
    <row r="14" spans="2:16" s="86" customFormat="1" ht="38.25" customHeight="1">
      <c r="B14" s="74" t="s">
        <v>58</v>
      </c>
      <c r="C14" s="84">
        <v>250268892</v>
      </c>
      <c r="D14" s="15" t="e">
        <f>SUMIFS(#REF!,#REF!,'2추총괄표(실국별)'!$B14)</f>
        <v>#REF!</v>
      </c>
      <c r="E14" s="15" t="e">
        <f>SUMIFS(#REF!,#REF!,'2추총괄표(실국별)'!$B14)</f>
        <v>#REF!</v>
      </c>
      <c r="F14" s="15" t="e">
        <f>SUMIFS(#REF!,#REF!,'2추총괄표(실국별)'!$B14)</f>
        <v>#REF!</v>
      </c>
      <c r="G14" s="15" t="e">
        <f>SUMIFS(#REF!,#REF!,'2추총괄표(실국별)'!$B14)</f>
        <v>#REF!</v>
      </c>
      <c r="H14" s="58" t="e">
        <f t="shared" si="2"/>
        <v>#REF!</v>
      </c>
      <c r="I14" s="85"/>
      <c r="J14" s="85"/>
      <c r="K14" s="11"/>
      <c r="L14" s="12"/>
      <c r="M14" s="71"/>
      <c r="N14" s="72" t="e">
        <f>N10-#REF!</f>
        <v>#REF!</v>
      </c>
      <c r="O14" s="85"/>
      <c r="P14" s="85"/>
    </row>
    <row r="15" spans="2:16" s="86" customFormat="1" ht="38.25" customHeight="1">
      <c r="B15" s="74" t="s">
        <v>186</v>
      </c>
      <c r="C15" s="84">
        <v>97467509</v>
      </c>
      <c r="D15" s="15" t="e">
        <f>SUMIFS(#REF!,#REF!,'2추총괄표(실국별)'!$B15)</f>
        <v>#REF!</v>
      </c>
      <c r="E15" s="15" t="e">
        <f>SUMIFS(#REF!,#REF!,'2추총괄표(실국별)'!$B15)</f>
        <v>#REF!</v>
      </c>
      <c r="F15" s="15" t="e">
        <f>SUMIFS(#REF!,#REF!,'2추총괄표(실국별)'!$B15)</f>
        <v>#REF!</v>
      </c>
      <c r="G15" s="15" t="e">
        <f>SUMIFS(#REF!,#REF!,'2추총괄표(실국별)'!$B15)</f>
        <v>#REF!</v>
      </c>
      <c r="H15" s="58" t="e">
        <f t="shared" si="2"/>
        <v>#REF!</v>
      </c>
      <c r="I15" s="85"/>
      <c r="J15" s="85"/>
      <c r="K15" s="11"/>
      <c r="L15" s="12"/>
      <c r="M15" s="85"/>
      <c r="N15" s="85"/>
      <c r="O15" s="85"/>
      <c r="P15" s="85"/>
    </row>
    <row r="16" spans="2:16" s="86" customFormat="1" ht="38.25" customHeight="1">
      <c r="B16" s="74" t="s">
        <v>193</v>
      </c>
      <c r="C16" s="84">
        <v>577186012</v>
      </c>
      <c r="D16" s="15" t="e">
        <f>SUMIFS(#REF!,#REF!,'2추총괄표(실국별)'!$B16)</f>
        <v>#REF!</v>
      </c>
      <c r="E16" s="15" t="e">
        <f>SUMIFS(#REF!,#REF!,'2추총괄표(실국별)'!$B16)</f>
        <v>#REF!</v>
      </c>
      <c r="F16" s="15" t="e">
        <f>SUMIFS(#REF!,#REF!,'2추총괄표(실국별)'!$B16)</f>
        <v>#REF!</v>
      </c>
      <c r="G16" s="15" t="e">
        <f>SUMIFS(#REF!,#REF!,'2추총괄표(실국별)'!$B16)</f>
        <v>#REF!</v>
      </c>
      <c r="H16" s="58" t="e">
        <f t="shared" ref="H16:H23" si="3">C16+F16+G16</f>
        <v>#REF!</v>
      </c>
      <c r="I16" s="85"/>
      <c r="J16" s="85"/>
      <c r="K16" s="11"/>
      <c r="L16" s="12"/>
      <c r="M16" s="85"/>
      <c r="N16" s="85"/>
      <c r="O16" s="85"/>
      <c r="P16" s="85"/>
    </row>
    <row r="17" spans="2:16" s="90" customFormat="1" ht="38.25" customHeight="1">
      <c r="B17" s="87" t="s">
        <v>55</v>
      </c>
      <c r="C17" s="88">
        <v>29891138</v>
      </c>
      <c r="D17" s="15" t="e">
        <f>SUMIFS(#REF!,#REF!,'2추총괄표(실국별)'!$B17)</f>
        <v>#REF!</v>
      </c>
      <c r="E17" s="15" t="e">
        <f>SUMIFS(#REF!,#REF!,'2추총괄표(실국별)'!$B17)</f>
        <v>#REF!</v>
      </c>
      <c r="F17" s="15" t="e">
        <f>SUMIFS(#REF!,#REF!,'2추총괄표(실국별)'!$B17)</f>
        <v>#REF!</v>
      </c>
      <c r="G17" s="15" t="e">
        <f>SUMIFS(#REF!,#REF!,'2추총괄표(실국별)'!$B17)</f>
        <v>#REF!</v>
      </c>
      <c r="H17" s="58" t="e">
        <f t="shared" si="3"/>
        <v>#REF!</v>
      </c>
      <c r="I17" s="89"/>
      <c r="J17" s="89"/>
      <c r="K17" s="11"/>
      <c r="L17" s="12"/>
      <c r="M17" s="89"/>
      <c r="N17" s="89"/>
      <c r="O17" s="89"/>
      <c r="P17" s="89"/>
    </row>
    <row r="18" spans="2:16" ht="38.25" customHeight="1" thickBot="1">
      <c r="B18" s="74" t="s">
        <v>103</v>
      </c>
      <c r="C18" s="57">
        <v>11250846</v>
      </c>
      <c r="D18" s="15" t="e">
        <f>SUMIFS(#REF!,#REF!,'2추총괄표(실국별)'!$B18)</f>
        <v>#REF!</v>
      </c>
      <c r="E18" s="15" t="e">
        <f>SUMIFS(#REF!,#REF!,'2추총괄표(실국별)'!$B18)</f>
        <v>#REF!</v>
      </c>
      <c r="F18" s="15" t="e">
        <f>SUMIFS(#REF!,#REF!,'2추총괄표(실국별)'!$B18)</f>
        <v>#REF!</v>
      </c>
      <c r="G18" s="15" t="e">
        <f>SUMIFS(#REF!,#REF!,'2추총괄표(실국별)'!$B18)</f>
        <v>#REF!</v>
      </c>
      <c r="H18" s="58" t="e">
        <f t="shared" si="3"/>
        <v>#REF!</v>
      </c>
      <c r="I18" s="77" t="e">
        <f>#REF!+#REF!</f>
        <v>#REF!</v>
      </c>
      <c r="J18" s="78" t="e">
        <f>#REF!+#REF!</f>
        <v>#REF!</v>
      </c>
      <c r="K18" s="49"/>
      <c r="N18" s="79" t="e">
        <f>#REF!-#REF!</f>
        <v>#REF!</v>
      </c>
    </row>
    <row r="19" spans="2:16" ht="38.25" customHeight="1">
      <c r="B19" s="74" t="s">
        <v>101</v>
      </c>
      <c r="C19" s="57">
        <v>384069</v>
      </c>
      <c r="D19" s="15" t="e">
        <f>SUMIFS(#REF!,#REF!,'2추총괄표(실국별)'!$B19)</f>
        <v>#REF!</v>
      </c>
      <c r="E19" s="15" t="e">
        <f>SUMIFS(#REF!,#REF!,'2추총괄표(실국별)'!$B19)</f>
        <v>#REF!</v>
      </c>
      <c r="F19" s="15" t="e">
        <f>SUMIFS(#REF!,#REF!,'2추총괄표(실국별)'!$B19)</f>
        <v>#REF!</v>
      </c>
      <c r="G19" s="15" t="e">
        <f>SUMIFS(#REF!,#REF!,'2추총괄표(실국별)'!$B19)</f>
        <v>#REF!</v>
      </c>
      <c r="H19" s="58" t="e">
        <f t="shared" si="3"/>
        <v>#REF!</v>
      </c>
      <c r="J19" s="80"/>
      <c r="K19" s="81"/>
    </row>
    <row r="20" spans="2:16" ht="38.25" customHeight="1">
      <c r="B20" s="74" t="s">
        <v>98</v>
      </c>
      <c r="C20" s="57">
        <v>2582006910</v>
      </c>
      <c r="D20" s="15" t="e">
        <f>SUMIFS(#REF!,#REF!,'2추총괄표(실국별)'!$B20)</f>
        <v>#REF!</v>
      </c>
      <c r="E20" s="15" t="e">
        <f>SUMIFS(#REF!,#REF!,'2추총괄표(실국별)'!$B20)</f>
        <v>#REF!</v>
      </c>
      <c r="F20" s="15" t="e">
        <f>SUMIFS(#REF!,#REF!,'2추총괄표(실국별)'!$B20)</f>
        <v>#REF!</v>
      </c>
      <c r="G20" s="15" t="e">
        <f>SUMIFS(#REF!,#REF!,'2추총괄표(실국별)'!$B20)</f>
        <v>#REF!</v>
      </c>
      <c r="H20" s="58" t="e">
        <f t="shared" si="3"/>
        <v>#REF!</v>
      </c>
      <c r="J20" s="82"/>
      <c r="L20" s="83"/>
      <c r="M20" s="83"/>
    </row>
    <row r="21" spans="2:16" ht="38.25" customHeight="1">
      <c r="B21" s="74" t="s">
        <v>99</v>
      </c>
      <c r="C21" s="57">
        <v>90647611</v>
      </c>
      <c r="D21" s="15" t="e">
        <f>SUMIFS(#REF!,#REF!,'2추총괄표(실국별)'!$B21)</f>
        <v>#REF!</v>
      </c>
      <c r="E21" s="15" t="e">
        <f>SUMIFS(#REF!,#REF!,'2추총괄표(실국별)'!$B21)</f>
        <v>#REF!</v>
      </c>
      <c r="F21" s="15" t="e">
        <f>SUMIFS(#REF!,#REF!,'2추총괄표(실국별)'!$B21)</f>
        <v>#REF!</v>
      </c>
      <c r="G21" s="15" t="e">
        <f>SUMIFS(#REF!,#REF!,'2추총괄표(실국별)'!$B21)</f>
        <v>#REF!</v>
      </c>
      <c r="H21" s="58" t="e">
        <f t="shared" si="3"/>
        <v>#REF!</v>
      </c>
      <c r="K21" s="11"/>
      <c r="L21" s="12"/>
      <c r="N21" s="41" t="s">
        <v>38</v>
      </c>
    </row>
    <row r="22" spans="2:16" s="86" customFormat="1" ht="38.25" customHeight="1">
      <c r="B22" s="74" t="s">
        <v>100</v>
      </c>
      <c r="C22" s="84">
        <v>1883037298</v>
      </c>
      <c r="D22" s="15" t="e">
        <f>SUMIFS(#REF!,#REF!,'2추총괄표(실국별)'!$B22)</f>
        <v>#REF!</v>
      </c>
      <c r="E22" s="15" t="e">
        <f>SUMIFS(#REF!,#REF!,'2추총괄표(실국별)'!$B22)</f>
        <v>#REF!</v>
      </c>
      <c r="F22" s="15" t="e">
        <f>SUMIFS(#REF!,#REF!,'2추총괄표(실국별)'!$B22)</f>
        <v>#REF!</v>
      </c>
      <c r="G22" s="15" t="e">
        <f>SUMIFS(#REF!,#REF!,'2추총괄표(실국별)'!$B22)</f>
        <v>#REF!</v>
      </c>
      <c r="H22" s="58" t="e">
        <f t="shared" si="3"/>
        <v>#REF!</v>
      </c>
      <c r="I22" s="85"/>
      <c r="J22" s="85"/>
      <c r="K22" s="11"/>
      <c r="L22" s="12"/>
      <c r="M22" s="71"/>
      <c r="N22" s="72" t="e">
        <f>N18-#REF!</f>
        <v>#REF!</v>
      </c>
      <c r="O22" s="85"/>
      <c r="P22" s="85"/>
    </row>
    <row r="23" spans="2:16" s="86" customFormat="1" ht="38.25" customHeight="1">
      <c r="B23" s="74" t="s">
        <v>356</v>
      </c>
      <c r="C23" s="84">
        <v>39275302</v>
      </c>
      <c r="D23" s="15" t="e">
        <f>SUMIFS(#REF!,#REF!,'2추총괄표(실국별)'!$B23)</f>
        <v>#REF!</v>
      </c>
      <c r="E23" s="15" t="e">
        <f>SUMIFS(#REF!,#REF!,'2추총괄표(실국별)'!$B23)</f>
        <v>#REF!</v>
      </c>
      <c r="F23" s="15" t="e">
        <f>SUMIFS(#REF!,#REF!,'2추총괄표(실국별)'!$B23)</f>
        <v>#REF!</v>
      </c>
      <c r="G23" s="15" t="e">
        <f>SUMIFS(#REF!,#REF!,'2추총괄표(실국별)'!$B23)</f>
        <v>#REF!</v>
      </c>
      <c r="H23" s="58" t="e">
        <f t="shared" si="3"/>
        <v>#REF!</v>
      </c>
      <c r="I23" s="85"/>
      <c r="J23" s="85"/>
      <c r="K23" s="11"/>
      <c r="L23" s="12"/>
      <c r="M23" s="85"/>
      <c r="N23" s="85"/>
      <c r="O23" s="85"/>
      <c r="P23" s="85"/>
    </row>
    <row r="24" spans="2:16" s="86" customFormat="1" ht="38.25" customHeight="1">
      <c r="B24" s="74" t="s">
        <v>363</v>
      </c>
      <c r="C24" s="84">
        <v>8834247</v>
      </c>
      <c r="D24" s="15" t="e">
        <f>SUMIFS(#REF!,#REF!,'2추총괄표(실국별)'!$B24)</f>
        <v>#REF!</v>
      </c>
      <c r="E24" s="15" t="e">
        <f>SUMIFS(#REF!,#REF!,'2추총괄표(실국별)'!$B24)</f>
        <v>#REF!</v>
      </c>
      <c r="F24" s="15" t="e">
        <f>SUMIFS(#REF!,#REF!,'2추총괄표(실국별)'!$B24)</f>
        <v>#REF!</v>
      </c>
      <c r="G24" s="15" t="e">
        <f>SUMIFS(#REF!,#REF!,'2추총괄표(실국별)'!$B24)</f>
        <v>#REF!</v>
      </c>
      <c r="H24" s="58" t="e">
        <f t="shared" si="2"/>
        <v>#REF!</v>
      </c>
      <c r="I24" s="85"/>
      <c r="J24" s="85"/>
      <c r="K24" s="11"/>
      <c r="L24" s="12"/>
      <c r="M24" s="85"/>
      <c r="N24" s="85"/>
      <c r="O24" s="85"/>
      <c r="P24" s="85"/>
    </row>
    <row r="25" spans="2:16" s="90" customFormat="1" ht="38.25" customHeight="1">
      <c r="B25" s="87" t="s">
        <v>365</v>
      </c>
      <c r="C25" s="88">
        <v>9409184</v>
      </c>
      <c r="D25" s="15" t="e">
        <f>SUMIFS(#REF!,#REF!,'2추총괄표(실국별)'!$B25)</f>
        <v>#REF!</v>
      </c>
      <c r="E25" s="15" t="e">
        <f>SUMIFS(#REF!,#REF!,'2추총괄표(실국별)'!$B25)</f>
        <v>#REF!</v>
      </c>
      <c r="F25" s="15" t="e">
        <f>SUMIFS(#REF!,#REF!,'2추총괄표(실국별)'!$B25)</f>
        <v>#REF!</v>
      </c>
      <c r="G25" s="15" t="e">
        <f>SUMIFS(#REF!,#REF!,'2추총괄표(실국별)'!$B25)</f>
        <v>#REF!</v>
      </c>
      <c r="H25" s="58" t="e">
        <f t="shared" si="2"/>
        <v>#REF!</v>
      </c>
      <c r="I25" s="89"/>
      <c r="J25" s="89"/>
      <c r="K25" s="11"/>
      <c r="L25" s="12"/>
      <c r="M25" s="89"/>
      <c r="N25" s="89"/>
      <c r="O25" s="89"/>
      <c r="P25" s="89"/>
    </row>
    <row r="26" spans="2:16" ht="38.25" customHeight="1" thickBot="1">
      <c r="B26" s="74" t="s">
        <v>372</v>
      </c>
      <c r="C26" s="57">
        <v>568254411</v>
      </c>
      <c r="D26" s="15" t="e">
        <f>SUMIFS(#REF!,#REF!,'2추총괄표(실국별)'!$B26)</f>
        <v>#REF!</v>
      </c>
      <c r="E26" s="15" t="e">
        <f>SUMIFS(#REF!,#REF!,'2추총괄표(실국별)'!$B26)</f>
        <v>#REF!</v>
      </c>
      <c r="F26" s="15" t="e">
        <f>SUMIFS(#REF!,#REF!,'2추총괄표(실국별)'!$B26)</f>
        <v>#REF!</v>
      </c>
      <c r="G26" s="15" t="e">
        <f>SUMIFS(#REF!,#REF!,'2추총괄표(실국별)'!$B26)</f>
        <v>#REF!</v>
      </c>
      <c r="H26" s="58" t="e">
        <f t="shared" si="2"/>
        <v>#REF!</v>
      </c>
      <c r="I26" s="77" t="e">
        <f>#REF!+#REF!</f>
        <v>#REF!</v>
      </c>
      <c r="J26" s="78" t="e">
        <f>#REF!+#REF!</f>
        <v>#REF!</v>
      </c>
      <c r="K26" s="49"/>
      <c r="N26" s="79">
        <f>M2-N2</f>
        <v>0</v>
      </c>
    </row>
    <row r="27" spans="2:16" ht="38.25" customHeight="1">
      <c r="B27" s="74" t="s">
        <v>63</v>
      </c>
      <c r="C27" s="57">
        <v>1368375599</v>
      </c>
      <c r="D27" s="15" t="e">
        <f>SUMIFS(#REF!,#REF!,'2추총괄표(실국별)'!$B27)</f>
        <v>#REF!</v>
      </c>
      <c r="E27" s="15" t="e">
        <f>SUMIFS(#REF!,#REF!,'2추총괄표(실국별)'!$B27)</f>
        <v>#REF!</v>
      </c>
      <c r="F27" s="15" t="e">
        <f>SUMIFS(#REF!,#REF!,'2추총괄표(실국별)'!$B27)</f>
        <v>#REF!</v>
      </c>
      <c r="G27" s="15" t="e">
        <f>SUMIFS(#REF!,#REF!,'2추총괄표(실국별)'!$B27)</f>
        <v>#REF!</v>
      </c>
      <c r="H27" s="58" t="e">
        <f t="shared" si="2"/>
        <v>#REF!</v>
      </c>
      <c r="J27" s="80"/>
      <c r="K27" s="81"/>
    </row>
    <row r="28" spans="2:16" ht="38.25" customHeight="1">
      <c r="B28" s="74" t="s">
        <v>295</v>
      </c>
      <c r="C28" s="57">
        <v>203128052</v>
      </c>
      <c r="D28" s="15" t="e">
        <f>SUMIFS(#REF!,#REF!,'2추총괄표(실국별)'!$B28)</f>
        <v>#REF!</v>
      </c>
      <c r="E28" s="15" t="e">
        <f>SUMIFS(#REF!,#REF!,'2추총괄표(실국별)'!$B28)</f>
        <v>#REF!</v>
      </c>
      <c r="F28" s="15" t="e">
        <f>SUMIFS(#REF!,#REF!,'2추총괄표(실국별)'!$B28)</f>
        <v>#REF!</v>
      </c>
      <c r="G28" s="15" t="e">
        <f>SUMIFS(#REF!,#REF!,'2추총괄표(실국별)'!$B28)</f>
        <v>#REF!</v>
      </c>
      <c r="H28" s="58" t="e">
        <f t="shared" si="2"/>
        <v>#REF!</v>
      </c>
      <c r="J28" s="82"/>
      <c r="L28" s="83"/>
      <c r="M28" s="83"/>
    </row>
    <row r="29" spans="2:16" ht="38.25" customHeight="1">
      <c r="B29" s="74" t="s">
        <v>310</v>
      </c>
      <c r="C29" s="57">
        <v>551253750</v>
      </c>
      <c r="D29" s="15" t="e">
        <f>SUMIFS(#REF!,#REF!,'2추총괄표(실국별)'!$B29)</f>
        <v>#REF!</v>
      </c>
      <c r="E29" s="15" t="e">
        <f>SUMIFS(#REF!,#REF!,'2추총괄표(실국별)'!$B29)</f>
        <v>#REF!</v>
      </c>
      <c r="F29" s="15" t="e">
        <f>SUMIFS(#REF!,#REF!,'2추총괄표(실국별)'!$B29)</f>
        <v>#REF!</v>
      </c>
      <c r="G29" s="15" t="e">
        <f>SUMIFS(#REF!,#REF!,'2추총괄표(실국별)'!$B29)</f>
        <v>#REF!</v>
      </c>
      <c r="H29" s="58" t="e">
        <f t="shared" si="2"/>
        <v>#REF!</v>
      </c>
      <c r="K29" s="11"/>
      <c r="L29" s="12"/>
      <c r="N29" s="41" t="s">
        <v>38</v>
      </c>
    </row>
    <row r="30" spans="2:16" s="86" customFormat="1" ht="38.25" customHeight="1">
      <c r="B30" s="74" t="s">
        <v>60</v>
      </c>
      <c r="C30" s="84">
        <v>199805590</v>
      </c>
      <c r="D30" s="15" t="e">
        <f>SUMIFS(#REF!,#REF!,'2추총괄표(실국별)'!$B30)</f>
        <v>#REF!</v>
      </c>
      <c r="E30" s="15" t="e">
        <f>SUMIFS(#REF!,#REF!,'2추총괄표(실국별)'!$B30)</f>
        <v>#REF!</v>
      </c>
      <c r="F30" s="15" t="e">
        <f>SUMIFS(#REF!,#REF!,'2추총괄표(실국별)'!$B30)</f>
        <v>#REF!</v>
      </c>
      <c r="G30" s="15" t="e">
        <f>SUMIFS(#REF!,#REF!,'2추총괄표(실국별)'!$B30)</f>
        <v>#REF!</v>
      </c>
      <c r="H30" s="58" t="e">
        <f t="shared" si="2"/>
        <v>#REF!</v>
      </c>
      <c r="I30" s="85"/>
      <c r="J30" s="85"/>
      <c r="K30" s="11"/>
      <c r="L30" s="12"/>
      <c r="M30" s="71"/>
      <c r="N30" s="72">
        <f>N26-K2</f>
        <v>0</v>
      </c>
      <c r="O30" s="85"/>
      <c r="P30" s="85"/>
    </row>
    <row r="31" spans="2:16" ht="38.25" customHeight="1" thickBot="1">
      <c r="B31" s="74" t="s">
        <v>338</v>
      </c>
      <c r="C31" s="57">
        <v>444655559</v>
      </c>
      <c r="D31" s="15" t="e">
        <f>SUMIFS(#REF!,#REF!,'2추총괄표(실국별)'!$B31)</f>
        <v>#REF!</v>
      </c>
      <c r="E31" s="15" t="e">
        <f>SUMIFS(#REF!,#REF!,'2추총괄표(실국별)'!$B31)</f>
        <v>#REF!</v>
      </c>
      <c r="F31" s="15" t="e">
        <f>SUMIFS(#REF!,#REF!,'2추총괄표(실국별)'!$B31)</f>
        <v>#REF!</v>
      </c>
      <c r="G31" s="15" t="e">
        <f>SUMIFS(#REF!,#REF!,'2추총괄표(실국별)'!$B31)</f>
        <v>#REF!</v>
      </c>
      <c r="H31" s="58" t="e">
        <f t="shared" ref="H31:H33" si="4">C31+F31+G31</f>
        <v>#REF!</v>
      </c>
      <c r="I31" s="77" t="e">
        <f>#REF!+#REF!</f>
        <v>#REF!</v>
      </c>
      <c r="J31" s="78" t="e">
        <f>#REF!+#REF!</f>
        <v>#REF!</v>
      </c>
      <c r="K31" s="49"/>
      <c r="N31" s="79" t="e">
        <f>M7-N7</f>
        <v>#REF!</v>
      </c>
    </row>
    <row r="32" spans="2:16" ht="38.25" customHeight="1">
      <c r="B32" s="74" t="s">
        <v>348</v>
      </c>
      <c r="C32" s="57">
        <v>606801393</v>
      </c>
      <c r="D32" s="15" t="e">
        <f>SUMIFS(#REF!,#REF!,'2추총괄표(실국별)'!$B32)</f>
        <v>#REF!</v>
      </c>
      <c r="E32" s="15" t="e">
        <f>SUMIFS(#REF!,#REF!,'2추총괄표(실국별)'!$B32)</f>
        <v>#REF!</v>
      </c>
      <c r="F32" s="15" t="e">
        <f>SUMIFS(#REF!,#REF!,'2추총괄표(실국별)'!$B32)</f>
        <v>#REF!</v>
      </c>
      <c r="G32" s="15" t="e">
        <f>SUMIFS(#REF!,#REF!,'2추총괄표(실국별)'!$B32)</f>
        <v>#REF!</v>
      </c>
      <c r="H32" s="58" t="e">
        <f t="shared" si="4"/>
        <v>#REF!</v>
      </c>
      <c r="J32" s="80"/>
      <c r="K32" s="81"/>
    </row>
    <row r="33" spans="2:16" ht="38.25" customHeight="1" thickBot="1">
      <c r="B33" s="91" t="s">
        <v>374</v>
      </c>
      <c r="C33" s="97">
        <v>42659824</v>
      </c>
      <c r="D33" s="16" t="e">
        <f>SUMIFS(#REF!,#REF!,'2추총괄표(실국별)'!$B33)</f>
        <v>#REF!</v>
      </c>
      <c r="E33" s="16" t="e">
        <f>SUMIFS(#REF!,#REF!,'2추총괄표(실국별)'!$B33)</f>
        <v>#REF!</v>
      </c>
      <c r="F33" s="16" t="e">
        <f>SUMIFS(#REF!,#REF!,'2추총괄표(실국별)'!$B33)</f>
        <v>#REF!</v>
      </c>
      <c r="G33" s="16" t="e">
        <f>SUMIFS(#REF!,#REF!,'2추총괄표(실국별)'!$B33)</f>
        <v>#REF!</v>
      </c>
      <c r="H33" s="93" t="e">
        <f t="shared" si="4"/>
        <v>#REF!</v>
      </c>
      <c r="J33" s="82"/>
      <c r="L33" s="83"/>
      <c r="M33" s="83"/>
    </row>
    <row r="34" spans="2:16" ht="18" customHeight="1">
      <c r="B34" s="47"/>
      <c r="C34" s="47"/>
      <c r="D34" s="47"/>
      <c r="E34" s="47"/>
      <c r="F34" s="47"/>
      <c r="G34" s="47"/>
      <c r="H34" s="47"/>
      <c r="K34" s="11"/>
      <c r="L34" s="12"/>
    </row>
    <row r="35" spans="2:16" ht="20.25" customHeight="1"/>
    <row r="36" spans="2:16" ht="20.25" customHeight="1"/>
    <row r="37" spans="2:16">
      <c r="B37" s="129" t="s">
        <v>527</v>
      </c>
      <c r="C37" s="133" t="s">
        <v>526</v>
      </c>
      <c r="D37" s="129" t="s">
        <v>524</v>
      </c>
      <c r="E37" s="129" t="s">
        <v>525</v>
      </c>
      <c r="F37" s="133" t="s">
        <v>48</v>
      </c>
      <c r="G37" s="41"/>
      <c r="H37" s="41"/>
      <c r="O37" s="39"/>
      <c r="P37" s="39"/>
    </row>
    <row r="38" spans="2:16">
      <c r="B38" s="129" t="s">
        <v>14</v>
      </c>
      <c r="C38" s="134">
        <f>SUM(C39:C64)</f>
        <v>14571523178</v>
      </c>
      <c r="D38" s="134">
        <f>SUM(D39:D64)</f>
        <v>1223711435</v>
      </c>
      <c r="E38" s="134">
        <f>SUM(E39:E64)</f>
        <v>2281477190</v>
      </c>
      <c r="F38" s="134">
        <f>SUM(C38:E38)</f>
        <v>18076711803</v>
      </c>
      <c r="G38" s="41"/>
      <c r="H38" s="41"/>
      <c r="O38" s="39"/>
      <c r="P38" s="39"/>
    </row>
    <row r="39" spans="2:16">
      <c r="B39" s="129" t="s">
        <v>102</v>
      </c>
      <c r="C39" s="135">
        <v>914581</v>
      </c>
      <c r="D39" s="135"/>
      <c r="E39" s="135"/>
      <c r="F39" s="134">
        <f t="shared" ref="F39:F64" si="5">SUM(C39:E39)</f>
        <v>914581</v>
      </c>
      <c r="O39" s="39"/>
      <c r="P39" s="39"/>
    </row>
    <row r="40" spans="2:16">
      <c r="B40" s="129" t="s">
        <v>94</v>
      </c>
      <c r="C40" s="135">
        <v>3300767937</v>
      </c>
      <c r="D40" s="135"/>
      <c r="E40" s="135">
        <v>1844018116</v>
      </c>
      <c r="F40" s="134">
        <f t="shared" si="5"/>
        <v>5144786053</v>
      </c>
      <c r="O40" s="39"/>
      <c r="P40" s="39"/>
    </row>
    <row r="41" spans="2:16">
      <c r="B41" s="129" t="s">
        <v>95</v>
      </c>
      <c r="C41" s="135">
        <v>171642061</v>
      </c>
      <c r="D41" s="135">
        <v>21248912</v>
      </c>
      <c r="E41" s="135">
        <v>28364468</v>
      </c>
      <c r="F41" s="134">
        <f t="shared" si="5"/>
        <v>221255441</v>
      </c>
      <c r="O41" s="39"/>
      <c r="P41" s="39"/>
    </row>
    <row r="42" spans="2:16">
      <c r="B42" s="129" t="s">
        <v>96</v>
      </c>
      <c r="C42" s="135">
        <v>547246549</v>
      </c>
      <c r="D42" s="135"/>
      <c r="E42" s="135"/>
      <c r="F42" s="134">
        <f t="shared" si="5"/>
        <v>547246549</v>
      </c>
      <c r="O42" s="39"/>
      <c r="P42" s="39"/>
    </row>
    <row r="43" spans="2:16">
      <c r="B43" s="129" t="s">
        <v>157</v>
      </c>
      <c r="C43" s="135">
        <v>2092269089</v>
      </c>
      <c r="D43" s="135">
        <v>246930000</v>
      </c>
      <c r="E43" s="135"/>
      <c r="F43" s="134">
        <f t="shared" si="5"/>
        <v>2339199089</v>
      </c>
      <c r="O43" s="39"/>
      <c r="P43" s="39"/>
    </row>
    <row r="44" spans="2:16">
      <c r="B44" s="129" t="s">
        <v>97</v>
      </c>
      <c r="C44" s="135">
        <v>234366028</v>
      </c>
      <c r="D44" s="135"/>
      <c r="E44" s="135">
        <v>24350866</v>
      </c>
      <c r="F44" s="134">
        <f t="shared" si="5"/>
        <v>258716894</v>
      </c>
      <c r="O44" s="39"/>
      <c r="P44" s="39"/>
    </row>
    <row r="45" spans="2:16">
      <c r="B45" s="129" t="s">
        <v>58</v>
      </c>
      <c r="C45" s="135">
        <v>250268892</v>
      </c>
      <c r="D45" s="135"/>
      <c r="E45" s="135"/>
      <c r="F45" s="134">
        <f t="shared" si="5"/>
        <v>250268892</v>
      </c>
      <c r="O45" s="39"/>
      <c r="P45" s="39"/>
    </row>
    <row r="46" spans="2:16">
      <c r="B46" s="129" t="s">
        <v>186</v>
      </c>
      <c r="C46" s="135">
        <v>97467509</v>
      </c>
      <c r="D46" s="135"/>
      <c r="E46" s="135"/>
      <c r="F46" s="134">
        <f t="shared" si="5"/>
        <v>97467509</v>
      </c>
      <c r="O46" s="39"/>
      <c r="P46" s="39"/>
    </row>
    <row r="47" spans="2:16">
      <c r="B47" s="129" t="s">
        <v>193</v>
      </c>
      <c r="C47" s="135">
        <f>512692414+1402108+5137721+57953769</f>
        <v>577186012</v>
      </c>
      <c r="D47" s="135"/>
      <c r="E47" s="135"/>
      <c r="F47" s="134">
        <f t="shared" si="5"/>
        <v>577186012</v>
      </c>
      <c r="O47" s="39"/>
      <c r="P47" s="39"/>
    </row>
    <row r="48" spans="2:16">
      <c r="B48" s="132" t="s">
        <v>55</v>
      </c>
      <c r="C48" s="135">
        <v>29891138</v>
      </c>
      <c r="D48" s="135"/>
      <c r="E48" s="135"/>
      <c r="F48" s="134">
        <f t="shared" si="5"/>
        <v>29891138</v>
      </c>
      <c r="O48" s="39"/>
      <c r="P48" s="39"/>
    </row>
    <row r="49" spans="2:6">
      <c r="B49" s="129" t="s">
        <v>103</v>
      </c>
      <c r="C49" s="135">
        <v>11250846</v>
      </c>
      <c r="D49" s="135"/>
      <c r="E49" s="135"/>
      <c r="F49" s="134">
        <f t="shared" si="5"/>
        <v>11250846</v>
      </c>
    </row>
    <row r="50" spans="2:6">
      <c r="B50" s="129" t="s">
        <v>101</v>
      </c>
      <c r="C50" s="135">
        <v>384069</v>
      </c>
      <c r="D50" s="135"/>
      <c r="E50" s="135"/>
      <c r="F50" s="134">
        <f t="shared" si="5"/>
        <v>384069</v>
      </c>
    </row>
    <row r="51" spans="2:6">
      <c r="B51" s="129" t="s">
        <v>98</v>
      </c>
      <c r="C51" s="135">
        <v>1742791333</v>
      </c>
      <c r="D51" s="135">
        <v>839215577</v>
      </c>
      <c r="E51" s="135"/>
      <c r="F51" s="134">
        <f t="shared" si="5"/>
        <v>2582006910</v>
      </c>
    </row>
    <row r="52" spans="2:6">
      <c r="B52" s="129" t="s">
        <v>99</v>
      </c>
      <c r="C52" s="135">
        <v>90647611</v>
      </c>
      <c r="D52" s="135"/>
      <c r="E52" s="135"/>
      <c r="F52" s="134">
        <f t="shared" si="5"/>
        <v>90647611</v>
      </c>
    </row>
    <row r="53" spans="2:6">
      <c r="B53" s="129" t="s">
        <v>100</v>
      </c>
      <c r="C53" s="135">
        <v>1883037298</v>
      </c>
      <c r="D53" s="135"/>
      <c r="E53" s="135"/>
      <c r="F53" s="134">
        <f t="shared" si="5"/>
        <v>1883037298</v>
      </c>
    </row>
    <row r="54" spans="2:6">
      <c r="B54" s="129" t="s">
        <v>356</v>
      </c>
      <c r="C54" s="135">
        <v>39275302</v>
      </c>
      <c r="D54" s="135"/>
      <c r="E54" s="135"/>
      <c r="F54" s="134">
        <f t="shared" si="5"/>
        <v>39275302</v>
      </c>
    </row>
    <row r="55" spans="2:6">
      <c r="B55" s="129" t="s">
        <v>363</v>
      </c>
      <c r="C55" s="135">
        <v>8834247</v>
      </c>
      <c r="D55" s="135"/>
      <c r="E55" s="135"/>
      <c r="F55" s="134">
        <f t="shared" si="5"/>
        <v>8834247</v>
      </c>
    </row>
    <row r="56" spans="2:6">
      <c r="B56" s="132" t="s">
        <v>365</v>
      </c>
      <c r="C56" s="135">
        <v>9409184</v>
      </c>
      <c r="D56" s="135"/>
      <c r="E56" s="135"/>
      <c r="F56" s="134">
        <f t="shared" si="5"/>
        <v>9409184</v>
      </c>
    </row>
    <row r="57" spans="2:6">
      <c r="B57" s="129" t="s">
        <v>372</v>
      </c>
      <c r="C57" s="135">
        <v>564663823</v>
      </c>
      <c r="D57" s="135">
        <v>3590588</v>
      </c>
      <c r="E57" s="135"/>
      <c r="F57" s="134">
        <f t="shared" si="5"/>
        <v>568254411</v>
      </c>
    </row>
    <row r="58" spans="2:6">
      <c r="B58" s="129" t="s">
        <v>63</v>
      </c>
      <c r="C58" s="135">
        <v>1368375599</v>
      </c>
      <c r="D58" s="135"/>
      <c r="E58" s="135"/>
      <c r="F58" s="134">
        <f t="shared" si="5"/>
        <v>1368375599</v>
      </c>
    </row>
    <row r="59" spans="2:6">
      <c r="B59" s="129" t="s">
        <v>295</v>
      </c>
      <c r="C59" s="135">
        <v>188128052</v>
      </c>
      <c r="D59" s="135">
        <v>15000000</v>
      </c>
      <c r="E59" s="135"/>
      <c r="F59" s="134">
        <f t="shared" si="5"/>
        <v>203128052</v>
      </c>
    </row>
    <row r="60" spans="2:6">
      <c r="B60" s="129" t="s">
        <v>310</v>
      </c>
      <c r="C60" s="135">
        <v>166510010</v>
      </c>
      <c r="D60" s="135"/>
      <c r="E60" s="135">
        <v>384743740</v>
      </c>
      <c r="F60" s="134">
        <f t="shared" si="5"/>
        <v>551253750</v>
      </c>
    </row>
    <row r="61" spans="2:6">
      <c r="B61" s="129" t="s">
        <v>60</v>
      </c>
      <c r="C61" s="135">
        <v>199805590</v>
      </c>
      <c r="D61" s="135"/>
      <c r="E61" s="135"/>
      <c r="F61" s="134">
        <f t="shared" si="5"/>
        <v>199805590</v>
      </c>
    </row>
    <row r="62" spans="2:6">
      <c r="B62" s="129" t="s">
        <v>338</v>
      </c>
      <c r="C62" s="135">
        <v>351095559</v>
      </c>
      <c r="D62" s="135">
        <v>93560000</v>
      </c>
      <c r="E62" s="135"/>
      <c r="F62" s="134">
        <f t="shared" si="5"/>
        <v>444655559</v>
      </c>
    </row>
    <row r="63" spans="2:6">
      <c r="B63" s="129" t="s">
        <v>348</v>
      </c>
      <c r="C63" s="135">
        <v>602635035</v>
      </c>
      <c r="D63" s="135">
        <v>4166358</v>
      </c>
      <c r="E63" s="135"/>
      <c r="F63" s="134">
        <f t="shared" si="5"/>
        <v>606801393</v>
      </c>
    </row>
    <row r="64" spans="2:6">
      <c r="B64" s="129" t="s">
        <v>374</v>
      </c>
      <c r="C64" s="135">
        <v>42659824</v>
      </c>
      <c r="D64" s="135"/>
      <c r="E64" s="135"/>
      <c r="F64" s="134">
        <f t="shared" si="5"/>
        <v>42659824</v>
      </c>
    </row>
    <row r="164" spans="1:20" s="41" customFormat="1" ht="24">
      <c r="A164" s="39"/>
      <c r="B164" s="39"/>
      <c r="C164" s="39"/>
      <c r="D164" s="39"/>
      <c r="E164" s="39"/>
      <c r="F164" s="39"/>
      <c r="G164" s="39"/>
      <c r="H164" s="39"/>
      <c r="I164" s="81" t="s">
        <v>50</v>
      </c>
      <c r="Q164" s="39"/>
      <c r="R164" s="39"/>
      <c r="S164" s="39"/>
      <c r="T164" s="39"/>
    </row>
    <row r="294" spans="1:20" s="41" customFormat="1">
      <c r="A294" s="39"/>
      <c r="B294" s="39"/>
      <c r="C294" s="39"/>
      <c r="D294" s="39"/>
      <c r="E294" s="39"/>
      <c r="F294" s="39"/>
      <c r="G294" s="39"/>
      <c r="H294" s="39"/>
      <c r="I294" s="105"/>
      <c r="K294" s="41">
        <v>-50000</v>
      </c>
      <c r="Q294" s="39"/>
      <c r="R294" s="39"/>
      <c r="S294" s="39"/>
      <c r="T294" s="39"/>
    </row>
  </sheetData>
  <mergeCells count="12">
    <mergeCell ref="B1:H1"/>
    <mergeCell ref="B5:B6"/>
    <mergeCell ref="C5:C6"/>
    <mergeCell ref="D5:E5"/>
    <mergeCell ref="F5:G5"/>
    <mergeCell ref="H5:H6"/>
    <mergeCell ref="K5:K6"/>
    <mergeCell ref="L5:L6"/>
    <mergeCell ref="M5:N5"/>
    <mergeCell ref="O5:P6"/>
    <mergeCell ref="I8:J8"/>
    <mergeCell ref="I5:J5"/>
  </mergeCells>
  <phoneticPr fontId="2" type="noConversion"/>
  <pageMargins left="0.55118110236220474" right="0.51181102362204722" top="0.98425196850393704" bottom="0.78740157480314965" header="0.51181102362204722" footer="0.51181102362204722"/>
  <pageSetup paperSize="9" scale="73" fitToHeight="0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 지정된 범위</vt:lpstr>
      </vt:variant>
      <vt:variant>
        <vt:i4>12</vt:i4>
      </vt:variant>
    </vt:vector>
  </HeadingPairs>
  <TitlesOfParts>
    <vt:vector size="24" baseType="lpstr">
      <vt:lpstr>구분표</vt:lpstr>
      <vt:lpstr>15년검증</vt:lpstr>
      <vt:lpstr>2추검증</vt:lpstr>
      <vt:lpstr>상임 표지</vt:lpstr>
      <vt:lpstr>표지</vt:lpstr>
      <vt:lpstr>예결 표지</vt:lpstr>
      <vt:lpstr>예결 표지(가로)</vt:lpstr>
      <vt:lpstr>15년총괄표</vt:lpstr>
      <vt:lpstr>15년총괄표(실국별)</vt:lpstr>
      <vt:lpstr>의원 계수조정용(경제실)</vt:lpstr>
      <vt:lpstr>2추총괄표</vt:lpstr>
      <vt:lpstr>2추총괄표(실국별)</vt:lpstr>
      <vt:lpstr>'15년검증'!Print_Area</vt:lpstr>
      <vt:lpstr>'15년총괄표'!Print_Area</vt:lpstr>
      <vt:lpstr>'15년총괄표(실국별)'!Print_Area</vt:lpstr>
      <vt:lpstr>'2추검증'!Print_Area</vt:lpstr>
      <vt:lpstr>'2추총괄표'!Print_Area</vt:lpstr>
      <vt:lpstr>'2추총괄표(실국별)'!Print_Area</vt:lpstr>
      <vt:lpstr>'상임 표지'!Print_Area</vt:lpstr>
      <vt:lpstr>'예결 표지'!Print_Area</vt:lpstr>
      <vt:lpstr>'예결 표지(가로)'!Print_Area</vt:lpstr>
      <vt:lpstr>'의원 계수조정용(경제실)'!Print_Area</vt:lpstr>
      <vt:lpstr>표지!Print_Area</vt:lpstr>
      <vt:lpstr>'의원 계수조정용(경제실)'!Print_Titles</vt:lpstr>
    </vt:vector>
  </TitlesOfParts>
  <Company>경기도청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PRO</cp:lastModifiedBy>
  <cp:lastPrinted>2020-03-23T09:22:58Z</cp:lastPrinted>
  <dcterms:created xsi:type="dcterms:W3CDTF">2013-08-23T08:00:50Z</dcterms:created>
  <dcterms:modified xsi:type="dcterms:W3CDTF">2020-03-23T23:03:30Z</dcterms:modified>
</cp:coreProperties>
</file>