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회의록\10대\제348회(정례회)\348농정해양5차\"/>
    </mc:Choice>
  </mc:AlternateContent>
  <bookViews>
    <workbookView xWindow="0" yWindow="0" windowWidth="19320" windowHeight="9750" tabRatio="794" firstSheet="9" activeTab="15"/>
  </bookViews>
  <sheets>
    <sheet name="구분표" sheetId="64" state="hidden" r:id="rId1"/>
    <sheet name="15년검증" sheetId="73" state="hidden" r:id="rId2"/>
    <sheet name="2추검증" sheetId="56" state="hidden" r:id="rId3"/>
    <sheet name="상임 표지" sheetId="20" state="hidden" r:id="rId4"/>
    <sheet name="표지" sheetId="57" state="hidden" r:id="rId5"/>
    <sheet name="예결 표지" sheetId="55" state="hidden" r:id="rId6"/>
    <sheet name="예결 표지(가로)" sheetId="62" state="hidden" r:id="rId7"/>
    <sheet name="15년총괄표" sheetId="68" state="hidden" r:id="rId8"/>
    <sheet name="15년총괄표(실국별)" sheetId="69" state="hidden" r:id="rId9"/>
    <sheet name="20,3추 세입조정" sheetId="88" r:id="rId10"/>
    <sheet name="20,3추 세출조정(국비)" sheetId="87" r:id="rId11"/>
    <sheet name="20,3추 세출조정(자체)" sheetId="112" r:id="rId12"/>
    <sheet name="21년본예산 세입조정" sheetId="91" r:id="rId13"/>
    <sheet name="21년본예산 세출조정(국비)" sheetId="90" r:id="rId14"/>
    <sheet name="21년본예산 세출조정(자체)" sheetId="108" r:id="rId15"/>
    <sheet name="21년 기금 수입계획" sheetId="111" r:id="rId16"/>
    <sheet name="21년 기금 지출계획" sheetId="110" r:id="rId17"/>
    <sheet name="_백업" sheetId="99" state="hidden" r:id="rId18"/>
    <sheet name="본예산 계수조정 의원님 의견(취합) (4)" sheetId="105" state="hidden" r:id="rId19"/>
    <sheet name="본예산 계수조정 의원님 의견(취합) (2)" sheetId="102" state="hidden" r:id="rId20"/>
    <sheet name="2추총괄표" sheetId="48" state="hidden" r:id="rId21"/>
    <sheet name="2추총괄표(실국별)" sheetId="60" state="hidden" r:id="rId22"/>
  </sheets>
  <definedNames>
    <definedName name="_xlnm._FilterDatabase" localSheetId="9" hidden="1">'20,3추 세입조정'!$A$5:$K$67</definedName>
    <definedName name="_xlnm._FilterDatabase" localSheetId="10" hidden="1">'20,3추 세출조정(국비)'!$A$6:$L$38</definedName>
    <definedName name="_xlnm._FilterDatabase" localSheetId="11" hidden="1">'20,3추 세출조정(자체)'!$A$6:$L$22</definedName>
    <definedName name="_xlnm._FilterDatabase" localSheetId="15" hidden="1">'21년 기금 수입계획'!$A$6:$I$50</definedName>
    <definedName name="_xlnm._FilterDatabase" localSheetId="16" hidden="1">'21년 기금 지출계획'!$A$6:$J$122</definedName>
    <definedName name="_xlnm._FilterDatabase" localSheetId="12" hidden="1">'21년본예산 세입조정'!$A$6:$J$65</definedName>
    <definedName name="_xlnm._FilterDatabase" localSheetId="13" hidden="1">'21년본예산 세출조정(국비)'!$A$6:$K$136</definedName>
    <definedName name="_xlnm._FilterDatabase" localSheetId="19" hidden="1">'본예산 계수조정 의원님 의견(취합) (2)'!$A$47:$L$53</definedName>
    <definedName name="_xlnm.Print_Area" localSheetId="17">_백업!$A$1:$K$54</definedName>
    <definedName name="_xlnm.Print_Area" localSheetId="1">'15년검증'!$A$1:$M$20</definedName>
    <definedName name="_xlnm.Print_Area" localSheetId="7">'15년총괄표'!$B$1:$H$26</definedName>
    <definedName name="_xlnm.Print_Area" localSheetId="8">'15년총괄표(실국별)'!$B$1:$H$35</definedName>
    <definedName name="_xlnm.Print_Area" localSheetId="9">'20,3추 세입조정'!$A$1:$K$23</definedName>
    <definedName name="_xlnm.Print_Area" localSheetId="10">'20,3추 세출조정(국비)'!$B$1:$L$23</definedName>
    <definedName name="_xlnm.Print_Area" localSheetId="11">'20,3추 세출조정(자체)'!$B$1:$L$7</definedName>
    <definedName name="_xlnm.Print_Area" localSheetId="15">'21년 기금 수입계획'!$A$1:$I$8</definedName>
    <definedName name="_xlnm.Print_Area" localSheetId="16">'21년 기금 지출계획'!$A$1:$J$11</definedName>
    <definedName name="_xlnm.Print_Area" localSheetId="12">'21년본예산 세입조정'!$A$1:$J$23</definedName>
    <definedName name="_xlnm.Print_Area" localSheetId="13">'21년본예산 세출조정(국비)'!$A$1:$K$25</definedName>
    <definedName name="_xlnm.Print_Area" localSheetId="14">'21년본예산 세출조정(자체)'!$A$1:$J$47</definedName>
    <definedName name="_xlnm.Print_Area" localSheetId="2">'2추검증'!$A$1:$M$20</definedName>
    <definedName name="_xlnm.Print_Area" localSheetId="20">'2추총괄표'!$B$1:$H$26</definedName>
    <definedName name="_xlnm.Print_Area" localSheetId="21">'2추총괄표(실국별)'!$B$1:$H$35</definedName>
    <definedName name="_xlnm.Print_Area" localSheetId="19">'본예산 계수조정 의원님 의견(취합) (2)'!$A$1:$L$53</definedName>
    <definedName name="_xlnm.Print_Area" localSheetId="18">'본예산 계수조정 의원님 의견(취합) (4)'!$A$1:$K$54</definedName>
    <definedName name="_xlnm.Print_Area" localSheetId="3">'상임 표지'!$A$1:$M$18</definedName>
    <definedName name="_xlnm.Print_Area" localSheetId="5">'예결 표지'!$A$1:$J$37</definedName>
    <definedName name="_xlnm.Print_Area" localSheetId="6">'예결 표지(가로)'!$A$1:$J$25</definedName>
    <definedName name="_xlnm.Print_Area" localSheetId="4">표지!$A$1:$M$18</definedName>
    <definedName name="_xlnm.Print_Titles" localSheetId="17">_백업!$5:$6</definedName>
    <definedName name="_xlnm.Print_Titles" localSheetId="9">'20,3추 세입조정'!$4:$5</definedName>
    <definedName name="_xlnm.Print_Titles" localSheetId="10">'20,3추 세출조정(국비)'!$4:$5</definedName>
    <definedName name="_xlnm.Print_Titles" localSheetId="11">'20,3추 세출조정(자체)'!$4:$5</definedName>
    <definedName name="_xlnm.Print_Titles" localSheetId="15">'21년 기금 수입계획'!$4:$6</definedName>
    <definedName name="_xlnm.Print_Titles" localSheetId="16">'21년 기금 지출계획'!$4:$5</definedName>
    <definedName name="_xlnm.Print_Titles" localSheetId="12">'21년본예산 세입조정'!$4:$6</definedName>
    <definedName name="_xlnm.Print_Titles" localSheetId="13">'21년본예산 세출조정(국비)'!$4:$5</definedName>
    <definedName name="_xlnm.Print_Titles" localSheetId="14">'21년본예산 세출조정(자체)'!$5:$6</definedName>
    <definedName name="_xlnm.Print_Titles" localSheetId="19">'본예산 계수조정 의원님 의견(취합) (2)'!$5:$6</definedName>
    <definedName name="_xlnm.Print_Titles" localSheetId="18">'본예산 계수조정 의원님 의견(취합) (4)'!$5:$6</definedName>
  </definedNames>
  <calcPr calcId="162913"/>
</workbook>
</file>

<file path=xl/calcChain.xml><?xml version="1.0" encoding="utf-8"?>
<calcChain xmlns="http://schemas.openxmlformats.org/spreadsheetml/2006/main">
  <c r="J28" i="112" l="1"/>
  <c r="K28" i="112" s="1"/>
  <c r="J27" i="112"/>
  <c r="K27" i="112" s="1"/>
  <c r="J26" i="112"/>
  <c r="K26" i="112" s="1"/>
  <c r="J25" i="112"/>
  <c r="K25" i="112" s="1"/>
  <c r="J24" i="112"/>
  <c r="K24" i="112" s="1"/>
  <c r="J23" i="112"/>
  <c r="K23" i="112" s="1"/>
  <c r="J22" i="112"/>
  <c r="K22" i="112" s="1"/>
  <c r="J21" i="112"/>
  <c r="K21" i="112" s="1"/>
  <c r="J20" i="112"/>
  <c r="K20" i="112" s="1"/>
  <c r="J19" i="112"/>
  <c r="K19" i="112" s="1"/>
  <c r="J18" i="112"/>
  <c r="K18" i="112" s="1"/>
  <c r="J17" i="112"/>
  <c r="K17" i="112" s="1"/>
  <c r="J16" i="112"/>
  <c r="K16" i="112" s="1"/>
  <c r="J15" i="112"/>
  <c r="K15" i="112" s="1"/>
  <c r="J14" i="112"/>
  <c r="K14" i="112" s="1"/>
  <c r="J13" i="112"/>
  <c r="K13" i="112" s="1"/>
  <c r="J12" i="112"/>
  <c r="K12" i="112" s="1"/>
  <c r="J11" i="112"/>
  <c r="K11" i="112" s="1"/>
  <c r="J10" i="112"/>
  <c r="K10" i="112" s="1"/>
  <c r="J9" i="112"/>
  <c r="K9" i="112" s="1"/>
  <c r="J8" i="112"/>
  <c r="K8" i="112" s="1"/>
  <c r="J7" i="112"/>
  <c r="K7" i="112" s="1"/>
  <c r="I6" i="112"/>
  <c r="H6" i="112"/>
  <c r="G6" i="112"/>
  <c r="I3" i="112"/>
  <c r="H3" i="112"/>
  <c r="F6" i="110"/>
  <c r="I6" i="110" s="1"/>
  <c r="I7" i="110"/>
  <c r="I12" i="110" s="1"/>
  <c r="I8" i="110"/>
  <c r="I9" i="110"/>
  <c r="I10" i="110"/>
  <c r="J10" i="110" s="1"/>
  <c r="I11" i="110"/>
  <c r="J11" i="110" s="1"/>
  <c r="J8" i="110"/>
  <c r="J9" i="110"/>
  <c r="J6" i="112" l="1"/>
  <c r="K6" i="112"/>
  <c r="H50" i="111" l="1"/>
  <c r="I50" i="111" s="1"/>
  <c r="H49" i="111"/>
  <c r="I49" i="111" s="1"/>
  <c r="H48" i="111"/>
  <c r="I48" i="111" s="1"/>
  <c r="H47" i="111"/>
  <c r="I47" i="111" s="1"/>
  <c r="H46" i="111"/>
  <c r="I46" i="111" s="1"/>
  <c r="H45" i="111"/>
  <c r="I45" i="111" s="1"/>
  <c r="H44" i="111"/>
  <c r="I44" i="111" s="1"/>
  <c r="H43" i="111"/>
  <c r="I43" i="111" s="1"/>
  <c r="H42" i="111"/>
  <c r="I42" i="111" s="1"/>
  <c r="H41" i="111"/>
  <c r="I41" i="111" s="1"/>
  <c r="H40" i="111"/>
  <c r="I40" i="111" s="1"/>
  <c r="H39" i="111"/>
  <c r="I39" i="111" s="1"/>
  <c r="H38" i="111"/>
  <c r="I38" i="111" s="1"/>
  <c r="H37" i="111"/>
  <c r="I37" i="111" s="1"/>
  <c r="H36" i="111"/>
  <c r="I36" i="111" s="1"/>
  <c r="H35" i="111"/>
  <c r="I35" i="111" s="1"/>
  <c r="H34" i="111"/>
  <c r="I34" i="111" s="1"/>
  <c r="H33" i="111"/>
  <c r="I33" i="111" s="1"/>
  <c r="H32" i="111"/>
  <c r="I32" i="111" s="1"/>
  <c r="H31" i="111"/>
  <c r="I31" i="111" s="1"/>
  <c r="H30" i="111"/>
  <c r="I30" i="111" s="1"/>
  <c r="H29" i="111"/>
  <c r="I29" i="111" s="1"/>
  <c r="H28" i="111"/>
  <c r="I28" i="111" s="1"/>
  <c r="H27" i="111"/>
  <c r="I27" i="111" s="1"/>
  <c r="H26" i="111"/>
  <c r="I26" i="111" s="1"/>
  <c r="H25" i="111"/>
  <c r="I25" i="111" s="1"/>
  <c r="H24" i="111"/>
  <c r="I24" i="111" s="1"/>
  <c r="H23" i="111"/>
  <c r="I23" i="111" s="1"/>
  <c r="H22" i="111"/>
  <c r="I22" i="111" s="1"/>
  <c r="H21" i="111"/>
  <c r="I21" i="111" s="1"/>
  <c r="H20" i="111"/>
  <c r="I20" i="111" s="1"/>
  <c r="H19" i="111"/>
  <c r="I19" i="111" s="1"/>
  <c r="H18" i="111"/>
  <c r="I18" i="111" s="1"/>
  <c r="H17" i="111"/>
  <c r="I17" i="111" s="1"/>
  <c r="H16" i="111"/>
  <c r="I16" i="111" s="1"/>
  <c r="H15" i="111"/>
  <c r="I15" i="111" s="1"/>
  <c r="H14" i="111"/>
  <c r="I14" i="111" s="1"/>
  <c r="H13" i="111"/>
  <c r="I13" i="111" s="1"/>
  <c r="H12" i="111"/>
  <c r="I12" i="111" s="1"/>
  <c r="H11" i="111"/>
  <c r="I11" i="111" s="1"/>
  <c r="H10" i="111"/>
  <c r="I10" i="111" s="1"/>
  <c r="H9" i="111"/>
  <c r="I9" i="111" s="1"/>
  <c r="H8" i="111"/>
  <c r="I8" i="111" s="1"/>
  <c r="G7" i="111"/>
  <c r="F7" i="111"/>
  <c r="E7" i="111"/>
  <c r="G3" i="111"/>
  <c r="F3" i="111"/>
  <c r="I128" i="110"/>
  <c r="J128" i="110" s="1"/>
  <c r="I127" i="110"/>
  <c r="J127" i="110" s="1"/>
  <c r="I126" i="110"/>
  <c r="J126" i="110" s="1"/>
  <c r="I125" i="110"/>
  <c r="J125" i="110" s="1"/>
  <c r="I124" i="110"/>
  <c r="J124" i="110" s="1"/>
  <c r="I123" i="110"/>
  <c r="J123" i="110" s="1"/>
  <c r="I122" i="110"/>
  <c r="J122" i="110" s="1"/>
  <c r="I121" i="110"/>
  <c r="J121" i="110" s="1"/>
  <c r="I120" i="110"/>
  <c r="J120" i="110" s="1"/>
  <c r="I119" i="110"/>
  <c r="J119" i="110" s="1"/>
  <c r="I118" i="110"/>
  <c r="J118" i="110" s="1"/>
  <c r="I117" i="110"/>
  <c r="J117" i="110" s="1"/>
  <c r="I116" i="110"/>
  <c r="J116" i="110" s="1"/>
  <c r="I115" i="110"/>
  <c r="J115" i="110" s="1"/>
  <c r="I114" i="110"/>
  <c r="J114" i="110" s="1"/>
  <c r="I113" i="110"/>
  <c r="J113" i="110" s="1"/>
  <c r="I112" i="110"/>
  <c r="J112" i="110" s="1"/>
  <c r="I111" i="110"/>
  <c r="J111" i="110" s="1"/>
  <c r="I110" i="110"/>
  <c r="J110" i="110" s="1"/>
  <c r="I109" i="110"/>
  <c r="J109" i="110" s="1"/>
  <c r="I108" i="110"/>
  <c r="J108" i="110" s="1"/>
  <c r="I107" i="110"/>
  <c r="J107" i="110" s="1"/>
  <c r="I106" i="110"/>
  <c r="J106" i="110" s="1"/>
  <c r="I105" i="110"/>
  <c r="J105" i="110" s="1"/>
  <c r="I104" i="110"/>
  <c r="J104" i="110" s="1"/>
  <c r="I103" i="110"/>
  <c r="J103" i="110" s="1"/>
  <c r="I102" i="110"/>
  <c r="J102" i="110" s="1"/>
  <c r="I101" i="110"/>
  <c r="J101" i="110" s="1"/>
  <c r="I100" i="110"/>
  <c r="J100" i="110" s="1"/>
  <c r="I99" i="110"/>
  <c r="J99" i="110" s="1"/>
  <c r="I98" i="110"/>
  <c r="J98" i="110" s="1"/>
  <c r="I97" i="110"/>
  <c r="J97" i="110" s="1"/>
  <c r="I96" i="110"/>
  <c r="J96" i="110" s="1"/>
  <c r="I95" i="110"/>
  <c r="J95" i="110" s="1"/>
  <c r="I94" i="110"/>
  <c r="J94" i="110" s="1"/>
  <c r="I93" i="110"/>
  <c r="J93" i="110" s="1"/>
  <c r="I92" i="110"/>
  <c r="J92" i="110" s="1"/>
  <c r="I91" i="110"/>
  <c r="J91" i="110" s="1"/>
  <c r="I90" i="110"/>
  <c r="J90" i="110" s="1"/>
  <c r="I89" i="110"/>
  <c r="J89" i="110" s="1"/>
  <c r="I88" i="110"/>
  <c r="J88" i="110" s="1"/>
  <c r="I87" i="110"/>
  <c r="J87" i="110" s="1"/>
  <c r="I86" i="110"/>
  <c r="J86" i="110" s="1"/>
  <c r="I85" i="110"/>
  <c r="J85" i="110" s="1"/>
  <c r="I84" i="110"/>
  <c r="J84" i="110" s="1"/>
  <c r="I83" i="110"/>
  <c r="J83" i="110" s="1"/>
  <c r="I82" i="110"/>
  <c r="J82" i="110" s="1"/>
  <c r="I81" i="110"/>
  <c r="J81" i="110" s="1"/>
  <c r="I80" i="110"/>
  <c r="J80" i="110" s="1"/>
  <c r="I79" i="110"/>
  <c r="J79" i="110" s="1"/>
  <c r="I78" i="110"/>
  <c r="J78" i="110" s="1"/>
  <c r="I77" i="110"/>
  <c r="J77" i="110" s="1"/>
  <c r="I76" i="110"/>
  <c r="J76" i="110" s="1"/>
  <c r="I75" i="110"/>
  <c r="J75" i="110" s="1"/>
  <c r="I74" i="110"/>
  <c r="J74" i="110" s="1"/>
  <c r="I73" i="110"/>
  <c r="J73" i="110" s="1"/>
  <c r="I72" i="110"/>
  <c r="J72" i="110" s="1"/>
  <c r="I71" i="110"/>
  <c r="J71" i="110" s="1"/>
  <c r="I70" i="110"/>
  <c r="J70" i="110" s="1"/>
  <c r="I69" i="110"/>
  <c r="J69" i="110" s="1"/>
  <c r="I68" i="110"/>
  <c r="J68" i="110" s="1"/>
  <c r="I67" i="110"/>
  <c r="J67" i="110" s="1"/>
  <c r="I66" i="110"/>
  <c r="J66" i="110" s="1"/>
  <c r="I65" i="110"/>
  <c r="J65" i="110" s="1"/>
  <c r="I64" i="110"/>
  <c r="J64" i="110" s="1"/>
  <c r="I63" i="110"/>
  <c r="J63" i="110" s="1"/>
  <c r="I62" i="110"/>
  <c r="J62" i="110" s="1"/>
  <c r="I61" i="110"/>
  <c r="J61" i="110" s="1"/>
  <c r="I60" i="110"/>
  <c r="J60" i="110" s="1"/>
  <c r="I59" i="110"/>
  <c r="J59" i="110" s="1"/>
  <c r="I58" i="110"/>
  <c r="J58" i="110" s="1"/>
  <c r="I57" i="110"/>
  <c r="J57" i="110" s="1"/>
  <c r="I56" i="110"/>
  <c r="J56" i="110" s="1"/>
  <c r="I55" i="110"/>
  <c r="J55" i="110" s="1"/>
  <c r="I54" i="110"/>
  <c r="J54" i="110" s="1"/>
  <c r="I53" i="110"/>
  <c r="J53" i="110" s="1"/>
  <c r="I52" i="110"/>
  <c r="J52" i="110" s="1"/>
  <c r="I51" i="110"/>
  <c r="J51" i="110" s="1"/>
  <c r="I50" i="110"/>
  <c r="J50" i="110" s="1"/>
  <c r="I49" i="110"/>
  <c r="J49" i="110" s="1"/>
  <c r="I48" i="110"/>
  <c r="J48" i="110" s="1"/>
  <c r="I47" i="110"/>
  <c r="J47" i="110" s="1"/>
  <c r="I46" i="110"/>
  <c r="J46" i="110" s="1"/>
  <c r="I45" i="110"/>
  <c r="J45" i="110" s="1"/>
  <c r="I44" i="110"/>
  <c r="J44" i="110" s="1"/>
  <c r="I43" i="110"/>
  <c r="J43" i="110" s="1"/>
  <c r="I42" i="110"/>
  <c r="J42" i="110" s="1"/>
  <c r="I41" i="110"/>
  <c r="J41" i="110" s="1"/>
  <c r="I40" i="110"/>
  <c r="J40" i="110" s="1"/>
  <c r="I39" i="110"/>
  <c r="J39" i="110" s="1"/>
  <c r="I38" i="110"/>
  <c r="J38" i="110" s="1"/>
  <c r="I37" i="110"/>
  <c r="J37" i="110" s="1"/>
  <c r="I36" i="110"/>
  <c r="J36" i="110" s="1"/>
  <c r="I35" i="110"/>
  <c r="J35" i="110" s="1"/>
  <c r="I34" i="110"/>
  <c r="J34" i="110" s="1"/>
  <c r="I33" i="110"/>
  <c r="J33" i="110" s="1"/>
  <c r="I32" i="110"/>
  <c r="J32" i="110" s="1"/>
  <c r="I31" i="110"/>
  <c r="J31" i="110" s="1"/>
  <c r="I30" i="110"/>
  <c r="J30" i="110" s="1"/>
  <c r="I29" i="110"/>
  <c r="J29" i="110" s="1"/>
  <c r="I28" i="110"/>
  <c r="J28" i="110" s="1"/>
  <c r="I27" i="110"/>
  <c r="J27" i="110" s="1"/>
  <c r="I26" i="110"/>
  <c r="J26" i="110" s="1"/>
  <c r="I25" i="110"/>
  <c r="J25" i="110" s="1"/>
  <c r="I24" i="110"/>
  <c r="J24" i="110" s="1"/>
  <c r="I23" i="110"/>
  <c r="J23" i="110" s="1"/>
  <c r="I22" i="110"/>
  <c r="J22" i="110" s="1"/>
  <c r="I21" i="110"/>
  <c r="J21" i="110" s="1"/>
  <c r="I20" i="110"/>
  <c r="J20" i="110" s="1"/>
  <c r="I19" i="110"/>
  <c r="J19" i="110" s="1"/>
  <c r="I18" i="110"/>
  <c r="J18" i="110" s="1"/>
  <c r="I17" i="110"/>
  <c r="J17" i="110" s="1"/>
  <c r="I16" i="110"/>
  <c r="J16" i="110" s="1"/>
  <c r="I15" i="110"/>
  <c r="J15" i="110" s="1"/>
  <c r="I14" i="110"/>
  <c r="J14" i="110" s="1"/>
  <c r="I13" i="110"/>
  <c r="J13" i="110" s="1"/>
  <c r="H3" i="110"/>
  <c r="G3" i="110"/>
  <c r="J12" i="110" l="1"/>
  <c r="I7" i="111"/>
  <c r="H7" i="111"/>
  <c r="F8" i="108"/>
  <c r="G8" i="108"/>
  <c r="H8" i="108"/>
  <c r="I9" i="108"/>
  <c r="I10" i="108"/>
  <c r="I11" i="108"/>
  <c r="I12" i="108"/>
  <c r="I13" i="108"/>
  <c r="I14" i="108"/>
  <c r="I15" i="108"/>
  <c r="I16" i="108"/>
  <c r="I17" i="108"/>
  <c r="I18" i="108"/>
  <c r="I19" i="108"/>
  <c r="I20" i="108"/>
  <c r="I21" i="108"/>
  <c r="I22" i="108"/>
  <c r="I23" i="108"/>
  <c r="I24" i="108"/>
  <c r="I25" i="108"/>
  <c r="I26" i="108"/>
  <c r="I27" i="108"/>
  <c r="I28" i="108"/>
  <c r="I29" i="108"/>
  <c r="F30" i="108"/>
  <c r="G30" i="108"/>
  <c r="H30" i="108"/>
  <c r="I31" i="108"/>
  <c r="I32" i="108"/>
  <c r="I33" i="108"/>
  <c r="I34" i="108"/>
  <c r="I35" i="108"/>
  <c r="I36" i="108"/>
  <c r="I37" i="108"/>
  <c r="I38" i="108"/>
  <c r="I39" i="108"/>
  <c r="I40" i="108"/>
  <c r="I41" i="108"/>
  <c r="F42" i="108"/>
  <c r="G42" i="108"/>
  <c r="H42" i="108"/>
  <c r="I43" i="108"/>
  <c r="I44" i="108"/>
  <c r="I45" i="108"/>
  <c r="I46" i="108"/>
  <c r="I47" i="108"/>
  <c r="I42" i="108" l="1"/>
  <c r="I8" i="108"/>
  <c r="F7" i="108"/>
  <c r="I30" i="108"/>
  <c r="H7" i="108"/>
  <c r="G7" i="108"/>
  <c r="J18" i="87"/>
  <c r="K18" i="87" s="1"/>
  <c r="J19" i="87"/>
  <c r="K19" i="87" s="1"/>
  <c r="J20" i="87"/>
  <c r="K20" i="87" s="1"/>
  <c r="J21" i="87"/>
  <c r="K21" i="87" s="1"/>
  <c r="J22" i="87"/>
  <c r="K22" i="87" s="1"/>
  <c r="J23" i="87"/>
  <c r="K23" i="87" s="1"/>
  <c r="I7" i="108" l="1"/>
  <c r="I16" i="88"/>
  <c r="J16" i="88" s="1"/>
  <c r="I17" i="88"/>
  <c r="J17" i="88" s="1"/>
  <c r="I18" i="88"/>
  <c r="J18" i="88" s="1"/>
  <c r="I19" i="88"/>
  <c r="J19" i="88" s="1"/>
  <c r="I20" i="88"/>
  <c r="J20" i="88" s="1"/>
  <c r="I21" i="88"/>
  <c r="J21" i="88" s="1"/>
  <c r="I23" i="88"/>
  <c r="J23" i="88" s="1"/>
  <c r="J9" i="90" l="1"/>
  <c r="J10" i="90"/>
  <c r="J11" i="90"/>
  <c r="J13" i="90"/>
  <c r="J14" i="90"/>
  <c r="I8" i="90"/>
  <c r="J8" i="90" s="1"/>
  <c r="I9" i="90"/>
  <c r="I10" i="90"/>
  <c r="I11" i="90"/>
  <c r="I12" i="90"/>
  <c r="J12" i="90" s="1"/>
  <c r="I13" i="90"/>
  <c r="I14" i="90"/>
  <c r="I7" i="90"/>
  <c r="I13" i="91"/>
  <c r="H11" i="91"/>
  <c r="I11" i="91" s="1"/>
  <c r="H12" i="91"/>
  <c r="I12" i="91" s="1"/>
  <c r="H13" i="91"/>
  <c r="H14" i="91"/>
  <c r="I14" i="91" s="1"/>
  <c r="H15" i="91"/>
  <c r="I15" i="91" s="1"/>
  <c r="H9" i="91"/>
  <c r="I9" i="91" s="1"/>
  <c r="H10" i="91"/>
  <c r="I10" i="91" s="1"/>
  <c r="H16" i="91"/>
  <c r="J8" i="87"/>
  <c r="K8" i="87" s="1"/>
  <c r="J9" i="87"/>
  <c r="K9" i="87" s="1"/>
  <c r="J10" i="87"/>
  <c r="K10" i="87" s="1"/>
  <c r="J11" i="87"/>
  <c r="K11" i="87" s="1"/>
  <c r="J12" i="87"/>
  <c r="K12" i="87" s="1"/>
  <c r="J13" i="87"/>
  <c r="K13" i="87" s="1"/>
  <c r="J14" i="87"/>
  <c r="K14" i="87" s="1"/>
  <c r="J10" i="88"/>
  <c r="J11" i="88"/>
  <c r="J12" i="88"/>
  <c r="J13" i="88"/>
  <c r="I14" i="88"/>
  <c r="J14" i="88" s="1"/>
  <c r="I54" i="105" l="1"/>
  <c r="I53" i="105"/>
  <c r="I52" i="105"/>
  <c r="I51" i="105"/>
  <c r="I50" i="105"/>
  <c r="I49" i="105"/>
  <c r="H48" i="105"/>
  <c r="G48" i="105"/>
  <c r="F48" i="105"/>
  <c r="I46" i="105"/>
  <c r="I45" i="105"/>
  <c r="I44" i="105"/>
  <c r="I43" i="105"/>
  <c r="I42" i="105"/>
  <c r="I41" i="105"/>
  <c r="I40" i="105"/>
  <c r="I39" i="105"/>
  <c r="I38" i="105"/>
  <c r="I37" i="105"/>
  <c r="I36" i="105"/>
  <c r="I35" i="105"/>
  <c r="I34" i="105"/>
  <c r="H33" i="105"/>
  <c r="G33" i="105"/>
  <c r="F33" i="105"/>
  <c r="I8" i="105"/>
  <c r="H8" i="105"/>
  <c r="G8" i="105"/>
  <c r="G7" i="105" s="1"/>
  <c r="F8" i="105"/>
  <c r="H7" i="105"/>
  <c r="I48" i="105" l="1"/>
  <c r="I7" i="105" s="1"/>
  <c r="I33" i="105"/>
  <c r="F7" i="105"/>
  <c r="I46" i="99" l="1"/>
  <c r="I54" i="99"/>
  <c r="I53" i="99"/>
  <c r="I52" i="99"/>
  <c r="I51" i="99"/>
  <c r="I50" i="99"/>
  <c r="I49" i="99"/>
  <c r="J53" i="102"/>
  <c r="J51" i="102"/>
  <c r="J49" i="102"/>
  <c r="J48" i="102"/>
  <c r="J52" i="102"/>
  <c r="J50" i="102"/>
  <c r="I47" i="102"/>
  <c r="H47" i="102"/>
  <c r="G47" i="102"/>
  <c r="J46" i="102"/>
  <c r="J45" i="102"/>
  <c r="J44" i="102"/>
  <c r="J43" i="102"/>
  <c r="J42" i="102"/>
  <c r="J41" i="102"/>
  <c r="J40" i="102"/>
  <c r="J39" i="102"/>
  <c r="J38" i="102"/>
  <c r="J37" i="102"/>
  <c r="J36" i="102"/>
  <c r="J35" i="102"/>
  <c r="J33" i="102" s="1"/>
  <c r="J34" i="102"/>
  <c r="I33" i="102"/>
  <c r="H33" i="102"/>
  <c r="G33" i="102"/>
  <c r="J8" i="102"/>
  <c r="I8" i="102"/>
  <c r="H8" i="102"/>
  <c r="G8" i="102"/>
  <c r="G7" i="102" l="1"/>
  <c r="H7" i="102"/>
  <c r="I7" i="102"/>
  <c r="J47" i="102"/>
  <c r="J7" i="102" s="1"/>
  <c r="I45" i="99"/>
  <c r="I39" i="99"/>
  <c r="I44" i="99" l="1"/>
  <c r="I35" i="99"/>
  <c r="I36" i="99"/>
  <c r="H48" i="99" l="1"/>
  <c r="G48" i="99"/>
  <c r="F48" i="99"/>
  <c r="J15" i="87" l="1"/>
  <c r="J16" i="87"/>
  <c r="J17" i="87"/>
  <c r="I48" i="99" l="1"/>
  <c r="I34" i="99" l="1"/>
  <c r="I37" i="99"/>
  <c r="I38" i="99"/>
  <c r="I40" i="99"/>
  <c r="I41" i="99"/>
  <c r="I42" i="99"/>
  <c r="I43" i="99"/>
  <c r="I33" i="99" l="1"/>
  <c r="J25" i="90" l="1"/>
  <c r="I16" i="91" l="1"/>
  <c r="I17" i="91"/>
  <c r="I18" i="91"/>
  <c r="I19" i="91"/>
  <c r="I20" i="91"/>
  <c r="I21" i="91"/>
  <c r="I22" i="91"/>
  <c r="H8" i="99" l="1"/>
  <c r="F8" i="99" l="1"/>
  <c r="G8" i="99"/>
  <c r="F33" i="99"/>
  <c r="G33" i="99"/>
  <c r="H33" i="99"/>
  <c r="I8" i="99" l="1"/>
  <c r="H7" i="99"/>
  <c r="G7" i="99"/>
  <c r="F7" i="99"/>
  <c r="I7" i="99" l="1"/>
  <c r="J7" i="87"/>
  <c r="K7" i="87" s="1"/>
  <c r="I8" i="88"/>
  <c r="J8" i="88" s="1"/>
  <c r="I7" i="88"/>
  <c r="J7" i="88" s="1"/>
  <c r="J24" i="90" l="1"/>
  <c r="J23" i="90"/>
  <c r="I23" i="91" l="1"/>
  <c r="H24" i="91"/>
  <c r="I24" i="91" s="1"/>
  <c r="H25" i="91"/>
  <c r="I25" i="91" s="1"/>
  <c r="H26" i="91"/>
  <c r="I26" i="91" s="1"/>
  <c r="H27" i="91"/>
  <c r="I27" i="91" s="1"/>
  <c r="H28" i="91"/>
  <c r="I28" i="91" s="1"/>
  <c r="H29" i="91"/>
  <c r="I29" i="91" s="1"/>
  <c r="H30" i="91"/>
  <c r="I30" i="91" s="1"/>
  <c r="H31" i="91"/>
  <c r="I31" i="91" s="1"/>
  <c r="H32" i="91"/>
  <c r="I32" i="91" s="1"/>
  <c r="H33" i="91"/>
  <c r="I33" i="91" s="1"/>
  <c r="H34" i="91"/>
  <c r="I34" i="91" s="1"/>
  <c r="H35" i="91"/>
  <c r="I35" i="91" s="1"/>
  <c r="H36" i="91"/>
  <c r="I36" i="91" s="1"/>
  <c r="H37" i="91"/>
  <c r="I37" i="91" s="1"/>
  <c r="H38" i="91"/>
  <c r="I38" i="91" s="1"/>
  <c r="H39" i="91"/>
  <c r="I39" i="91" s="1"/>
  <c r="H40" i="91"/>
  <c r="I40" i="91" s="1"/>
  <c r="H41" i="91"/>
  <c r="I41" i="91" s="1"/>
  <c r="H42" i="91"/>
  <c r="I42" i="91" s="1"/>
  <c r="H43" i="91"/>
  <c r="I43" i="91" s="1"/>
  <c r="H44" i="91"/>
  <c r="I44" i="91" s="1"/>
  <c r="H45" i="91"/>
  <c r="I45" i="91" s="1"/>
  <c r="H46" i="91"/>
  <c r="I46" i="91" s="1"/>
  <c r="H47" i="91"/>
  <c r="I47" i="91" s="1"/>
  <c r="H48" i="91"/>
  <c r="I48" i="91" s="1"/>
  <c r="H49" i="91"/>
  <c r="I49" i="91" s="1"/>
  <c r="H50" i="91"/>
  <c r="I50" i="91" s="1"/>
  <c r="H51" i="91"/>
  <c r="I51" i="91" s="1"/>
  <c r="H52" i="91"/>
  <c r="I52" i="91" s="1"/>
  <c r="H53" i="91"/>
  <c r="I53" i="91" s="1"/>
  <c r="H54" i="91"/>
  <c r="I54" i="91" s="1"/>
  <c r="H55" i="91"/>
  <c r="I55" i="91" s="1"/>
  <c r="H56" i="91"/>
  <c r="I56" i="91" s="1"/>
  <c r="H57" i="91"/>
  <c r="I57" i="91" s="1"/>
  <c r="H58" i="91"/>
  <c r="I58" i="91" s="1"/>
  <c r="H59" i="91"/>
  <c r="I59" i="91" s="1"/>
  <c r="H60" i="91"/>
  <c r="I60" i="91" s="1"/>
  <c r="H61" i="91"/>
  <c r="I61" i="91" s="1"/>
  <c r="H62" i="91"/>
  <c r="I62" i="91" s="1"/>
  <c r="H63" i="91"/>
  <c r="I63" i="91" s="1"/>
  <c r="H64" i="91"/>
  <c r="I64" i="91" s="1"/>
  <c r="H65" i="91"/>
  <c r="I65" i="91" s="1"/>
  <c r="H8" i="91" l="1"/>
  <c r="I8" i="91" s="1"/>
  <c r="J15" i="90" l="1"/>
  <c r="J16" i="90"/>
  <c r="J17" i="90"/>
  <c r="J18" i="90"/>
  <c r="J19" i="90"/>
  <c r="J20" i="90"/>
  <c r="J21" i="90"/>
  <c r="J22" i="90"/>
  <c r="I26" i="90"/>
  <c r="J26" i="90" s="1"/>
  <c r="I27" i="90"/>
  <c r="J27" i="90" s="1"/>
  <c r="I28" i="90"/>
  <c r="J28" i="90" s="1"/>
  <c r="I29" i="90"/>
  <c r="J29" i="90" s="1"/>
  <c r="I30" i="90"/>
  <c r="J30" i="90" s="1"/>
  <c r="I31" i="90"/>
  <c r="J31" i="90" s="1"/>
  <c r="I32" i="90"/>
  <c r="J32" i="90" s="1"/>
  <c r="I33" i="90"/>
  <c r="J33" i="90" s="1"/>
  <c r="I34" i="90"/>
  <c r="J34" i="90" s="1"/>
  <c r="I35" i="90"/>
  <c r="J35" i="90" s="1"/>
  <c r="I36" i="90"/>
  <c r="J36" i="90" s="1"/>
  <c r="I37" i="90"/>
  <c r="J37" i="90" s="1"/>
  <c r="I38" i="90"/>
  <c r="J38" i="90" s="1"/>
  <c r="I39" i="90"/>
  <c r="J39" i="90" s="1"/>
  <c r="I40" i="90"/>
  <c r="J40" i="90" s="1"/>
  <c r="I41" i="90"/>
  <c r="J41" i="90" s="1"/>
  <c r="I42" i="90"/>
  <c r="J42" i="90" s="1"/>
  <c r="I43" i="90"/>
  <c r="J43" i="90" s="1"/>
  <c r="I44" i="90"/>
  <c r="J44" i="90" s="1"/>
  <c r="I45" i="90"/>
  <c r="J45" i="90" s="1"/>
  <c r="I46" i="90"/>
  <c r="J46" i="90" s="1"/>
  <c r="I47" i="90"/>
  <c r="J47" i="90" s="1"/>
  <c r="I48" i="90"/>
  <c r="J48" i="90" s="1"/>
  <c r="I49" i="90"/>
  <c r="J49" i="90" s="1"/>
  <c r="I50" i="90"/>
  <c r="J50" i="90" s="1"/>
  <c r="I51" i="90"/>
  <c r="J51" i="90" s="1"/>
  <c r="I52" i="90"/>
  <c r="J52" i="90" s="1"/>
  <c r="I53" i="90"/>
  <c r="J53" i="90" s="1"/>
  <c r="I54" i="90"/>
  <c r="I55" i="90"/>
  <c r="I56" i="90"/>
  <c r="I57" i="90"/>
  <c r="J7" i="90" l="1"/>
  <c r="J54" i="90" l="1"/>
  <c r="J55" i="90"/>
  <c r="J56" i="90"/>
  <c r="J57" i="90"/>
  <c r="I58" i="90"/>
  <c r="J58" i="90" s="1"/>
  <c r="I59" i="90"/>
  <c r="J59" i="90" s="1"/>
  <c r="I60" i="90"/>
  <c r="J60" i="90" s="1"/>
  <c r="I61" i="90"/>
  <c r="J61" i="90" s="1"/>
  <c r="I62" i="90"/>
  <c r="J62" i="90" s="1"/>
  <c r="I63" i="90"/>
  <c r="J63" i="90" s="1"/>
  <c r="I64" i="90"/>
  <c r="J64" i="90" s="1"/>
  <c r="I65" i="90"/>
  <c r="J65" i="90" s="1"/>
  <c r="I66" i="90"/>
  <c r="J66" i="90" s="1"/>
  <c r="I67" i="90"/>
  <c r="J67" i="90" s="1"/>
  <c r="I68" i="90"/>
  <c r="J68" i="90" s="1"/>
  <c r="I69" i="90"/>
  <c r="J69" i="90" s="1"/>
  <c r="I70" i="90"/>
  <c r="J70" i="90" s="1"/>
  <c r="I71" i="90"/>
  <c r="J71" i="90" s="1"/>
  <c r="I72" i="90"/>
  <c r="J72" i="90" s="1"/>
  <c r="I73" i="90"/>
  <c r="J73" i="90" s="1"/>
  <c r="I74" i="90"/>
  <c r="J74" i="90" s="1"/>
  <c r="I75" i="90"/>
  <c r="J75" i="90" s="1"/>
  <c r="I76" i="90"/>
  <c r="J76" i="90" s="1"/>
  <c r="I77" i="90"/>
  <c r="J77" i="90" s="1"/>
  <c r="I78" i="90"/>
  <c r="J78" i="90" s="1"/>
  <c r="I79" i="90"/>
  <c r="J79" i="90" s="1"/>
  <c r="I80" i="90"/>
  <c r="J80" i="90" s="1"/>
  <c r="I81" i="90"/>
  <c r="J81" i="90" s="1"/>
  <c r="I82" i="90"/>
  <c r="J82" i="90" s="1"/>
  <c r="I83" i="90"/>
  <c r="J83" i="90" s="1"/>
  <c r="I84" i="90"/>
  <c r="J84" i="90" s="1"/>
  <c r="I85" i="90"/>
  <c r="J85" i="90" s="1"/>
  <c r="I86" i="90"/>
  <c r="J86" i="90" s="1"/>
  <c r="I87" i="90"/>
  <c r="J87" i="90" s="1"/>
  <c r="I88" i="90"/>
  <c r="J88" i="90" s="1"/>
  <c r="I89" i="90"/>
  <c r="J89" i="90" s="1"/>
  <c r="I90" i="90"/>
  <c r="J90" i="90" s="1"/>
  <c r="I91" i="90"/>
  <c r="J91" i="90" s="1"/>
  <c r="I92" i="90"/>
  <c r="J92" i="90" s="1"/>
  <c r="I93" i="90"/>
  <c r="J93" i="90" s="1"/>
  <c r="I94" i="90"/>
  <c r="J94" i="90" s="1"/>
  <c r="I95" i="90"/>
  <c r="J95" i="90" s="1"/>
  <c r="I96" i="90"/>
  <c r="J96" i="90" s="1"/>
  <c r="I97" i="90"/>
  <c r="J97" i="90" s="1"/>
  <c r="I98" i="90"/>
  <c r="J98" i="90" s="1"/>
  <c r="I99" i="90"/>
  <c r="J99" i="90" s="1"/>
  <c r="I100" i="90"/>
  <c r="J100" i="90" s="1"/>
  <c r="I101" i="90"/>
  <c r="J101" i="90" s="1"/>
  <c r="I102" i="90"/>
  <c r="J102" i="90" s="1"/>
  <c r="I103" i="90"/>
  <c r="J103" i="90" s="1"/>
  <c r="I104" i="90"/>
  <c r="J104" i="90" s="1"/>
  <c r="I105" i="90"/>
  <c r="J105" i="90" s="1"/>
  <c r="I106" i="90"/>
  <c r="J106" i="90" s="1"/>
  <c r="I107" i="90"/>
  <c r="J107" i="90" s="1"/>
  <c r="I108" i="90"/>
  <c r="J108" i="90" s="1"/>
  <c r="I109" i="90"/>
  <c r="J109" i="90" s="1"/>
  <c r="I110" i="90"/>
  <c r="J110" i="90" s="1"/>
  <c r="I111" i="90"/>
  <c r="J111" i="90" s="1"/>
  <c r="I112" i="90"/>
  <c r="J112" i="90" s="1"/>
  <c r="I113" i="90"/>
  <c r="J113" i="90" s="1"/>
  <c r="I114" i="90"/>
  <c r="J114" i="90" s="1"/>
  <c r="I115" i="90"/>
  <c r="J115" i="90" s="1"/>
  <c r="I116" i="90"/>
  <c r="J116" i="90" s="1"/>
  <c r="I117" i="90"/>
  <c r="J117" i="90" s="1"/>
  <c r="I118" i="90"/>
  <c r="J118" i="90" s="1"/>
  <c r="I119" i="90"/>
  <c r="J119" i="90" s="1"/>
  <c r="I120" i="90"/>
  <c r="J120" i="90" s="1"/>
  <c r="I121" i="90"/>
  <c r="J121" i="90" s="1"/>
  <c r="I122" i="90"/>
  <c r="J122" i="90" s="1"/>
  <c r="I123" i="90"/>
  <c r="J123" i="90" s="1"/>
  <c r="I124" i="90"/>
  <c r="J124" i="90" s="1"/>
  <c r="I125" i="90"/>
  <c r="J125" i="90" s="1"/>
  <c r="I126" i="90"/>
  <c r="J126" i="90" s="1"/>
  <c r="I127" i="90"/>
  <c r="J127" i="90" s="1"/>
  <c r="I128" i="90"/>
  <c r="J128" i="90" s="1"/>
  <c r="I129" i="90"/>
  <c r="J129" i="90" s="1"/>
  <c r="I130" i="90"/>
  <c r="J130" i="90" s="1"/>
  <c r="I131" i="90"/>
  <c r="J131" i="90" s="1"/>
  <c r="I132" i="90"/>
  <c r="J132" i="90" s="1"/>
  <c r="I133" i="90"/>
  <c r="J133" i="90" s="1"/>
  <c r="I134" i="90"/>
  <c r="J134" i="90" s="1"/>
  <c r="I135" i="90"/>
  <c r="J135" i="90" s="1"/>
  <c r="I136" i="90"/>
  <c r="J136" i="90" s="1"/>
  <c r="I137" i="90"/>
  <c r="J137" i="90" s="1"/>
  <c r="I138" i="90"/>
  <c r="J138" i="90" s="1"/>
  <c r="I139" i="90"/>
  <c r="J139" i="90" s="1"/>
  <c r="I140" i="90"/>
  <c r="J140" i="90" s="1"/>
  <c r="I141" i="90"/>
  <c r="J141" i="90" s="1"/>
  <c r="I142" i="90"/>
  <c r="J142" i="90" s="1"/>
  <c r="G7" i="91" l="1"/>
  <c r="F7" i="91"/>
  <c r="E7" i="91"/>
  <c r="G3" i="91"/>
  <c r="F3" i="91"/>
  <c r="H6" i="90"/>
  <c r="G6" i="90"/>
  <c r="F6" i="90"/>
  <c r="H3" i="90"/>
  <c r="G3" i="90"/>
  <c r="I6" i="90" l="1"/>
  <c r="H7" i="91"/>
  <c r="I7" i="91"/>
  <c r="J6" i="90"/>
  <c r="I3" i="87" l="1"/>
  <c r="K16" i="87"/>
  <c r="J39" i="87" l="1"/>
  <c r="K39" i="87" s="1"/>
  <c r="J40" i="87"/>
  <c r="K40" i="87" s="1"/>
  <c r="J24" i="87"/>
  <c r="K24" i="87" s="1"/>
  <c r="J25" i="87"/>
  <c r="K25" i="87" s="1"/>
  <c r="J26" i="87"/>
  <c r="K26" i="87" s="1"/>
  <c r="J27" i="87"/>
  <c r="K27" i="87" s="1"/>
  <c r="J28" i="87"/>
  <c r="K28" i="87" s="1"/>
  <c r="J29" i="87"/>
  <c r="K29" i="87" s="1"/>
  <c r="H3" i="87" l="1"/>
  <c r="H6" i="87" l="1"/>
  <c r="I6" i="87"/>
  <c r="G6" i="87"/>
  <c r="K15" i="87"/>
  <c r="K17" i="87"/>
  <c r="J42" i="87"/>
  <c r="K42" i="87" s="1"/>
  <c r="J38" i="87"/>
  <c r="K38" i="87" s="1"/>
  <c r="J37" i="87"/>
  <c r="K37" i="87" s="1"/>
  <c r="J36" i="87"/>
  <c r="K36" i="87" s="1"/>
  <c r="J35" i="87"/>
  <c r="K35" i="87" s="1"/>
  <c r="J34" i="87"/>
  <c r="K34" i="87" s="1"/>
  <c r="J33" i="87"/>
  <c r="K33" i="87" s="1"/>
  <c r="J32" i="87"/>
  <c r="K32" i="87" s="1"/>
  <c r="J31" i="87"/>
  <c r="K31" i="87" s="1"/>
  <c r="J30" i="87"/>
  <c r="K30" i="87" s="1"/>
  <c r="I67" i="88" l="1"/>
  <c r="J67" i="88" s="1"/>
  <c r="I66" i="88"/>
  <c r="J66" i="88" s="1"/>
  <c r="I65" i="88"/>
  <c r="J65" i="88" s="1"/>
  <c r="I64" i="88"/>
  <c r="J64" i="88" s="1"/>
  <c r="I63" i="88"/>
  <c r="J63" i="88" s="1"/>
  <c r="I62" i="88"/>
  <c r="J62" i="88" s="1"/>
  <c r="I61" i="88"/>
  <c r="J61" i="88" s="1"/>
  <c r="I60" i="88"/>
  <c r="J60" i="88" s="1"/>
  <c r="I59" i="88"/>
  <c r="J59" i="88" s="1"/>
  <c r="I58" i="88"/>
  <c r="J58" i="88" s="1"/>
  <c r="I57" i="88"/>
  <c r="J57" i="88" s="1"/>
  <c r="I56" i="88"/>
  <c r="J56" i="88" s="1"/>
  <c r="I55" i="88"/>
  <c r="J55" i="88" s="1"/>
  <c r="I54" i="88"/>
  <c r="J54" i="88" s="1"/>
  <c r="I53" i="88"/>
  <c r="J53" i="88" s="1"/>
  <c r="I52" i="88"/>
  <c r="J52" i="88" s="1"/>
  <c r="I51" i="88"/>
  <c r="J51" i="88" s="1"/>
  <c r="I50" i="88"/>
  <c r="J50" i="88" s="1"/>
  <c r="I49" i="88"/>
  <c r="J49" i="88" s="1"/>
  <c r="I48" i="88"/>
  <c r="J48" i="88" s="1"/>
  <c r="I47" i="88"/>
  <c r="J47" i="88" s="1"/>
  <c r="I46" i="88"/>
  <c r="J46" i="88" s="1"/>
  <c r="I45" i="88"/>
  <c r="J45" i="88" s="1"/>
  <c r="I44" i="88"/>
  <c r="J44" i="88" s="1"/>
  <c r="I43" i="88"/>
  <c r="J43" i="88" s="1"/>
  <c r="I42" i="88"/>
  <c r="J42" i="88" s="1"/>
  <c r="I41" i="88"/>
  <c r="J41" i="88" s="1"/>
  <c r="I40" i="88"/>
  <c r="J40" i="88" s="1"/>
  <c r="I39" i="88"/>
  <c r="J39" i="88" s="1"/>
  <c r="I38" i="88"/>
  <c r="J38" i="88" s="1"/>
  <c r="I37" i="88"/>
  <c r="J37" i="88" s="1"/>
  <c r="I36" i="88"/>
  <c r="J36" i="88" s="1"/>
  <c r="I35" i="88"/>
  <c r="J35" i="88" s="1"/>
  <c r="I34" i="88"/>
  <c r="J34" i="88" s="1"/>
  <c r="I33" i="88"/>
  <c r="J33" i="88" s="1"/>
  <c r="I32" i="88"/>
  <c r="J32" i="88" s="1"/>
  <c r="I31" i="88"/>
  <c r="J31" i="88" s="1"/>
  <c r="I30" i="88"/>
  <c r="J30" i="88" s="1"/>
  <c r="I29" i="88"/>
  <c r="J29" i="88" s="1"/>
  <c r="I28" i="88"/>
  <c r="J28" i="88" s="1"/>
  <c r="I27" i="88"/>
  <c r="J27" i="88" s="1"/>
  <c r="I26" i="88"/>
  <c r="J26" i="88" s="1"/>
  <c r="I25" i="88"/>
  <c r="J25" i="88" s="1"/>
  <c r="I24" i="88"/>
  <c r="J24" i="88" s="1"/>
  <c r="I15" i="88"/>
  <c r="J15" i="88" s="1"/>
  <c r="I9" i="88"/>
  <c r="J9" i="88" s="1"/>
  <c r="H6" i="88"/>
  <c r="G6" i="88"/>
  <c r="F6" i="88"/>
  <c r="H3" i="88"/>
  <c r="G3" i="88"/>
  <c r="J6" i="88" l="1"/>
  <c r="I6" i="88"/>
  <c r="J44" i="87" l="1"/>
  <c r="K44" i="87" s="1"/>
  <c r="J43" i="87"/>
  <c r="K43" i="87" s="1"/>
  <c r="J41" i="87"/>
  <c r="K41" i="87" s="1"/>
  <c r="K6" i="87"/>
  <c r="J6" i="87" l="1"/>
  <c r="C47" i="60" l="1"/>
  <c r="F47" i="60" s="1"/>
  <c r="C47" i="69"/>
  <c r="F64" i="60"/>
  <c r="F63" i="60"/>
  <c r="F62" i="60"/>
  <c r="F61" i="60"/>
  <c r="F60" i="60"/>
  <c r="F59" i="60"/>
  <c r="F58" i="60"/>
  <c r="F57" i="60"/>
  <c r="F56" i="60"/>
  <c r="F55" i="60"/>
  <c r="F54" i="60"/>
  <c r="F53" i="60"/>
  <c r="F52" i="60"/>
  <c r="F51" i="60"/>
  <c r="F50" i="60"/>
  <c r="F49" i="60"/>
  <c r="F48" i="60"/>
  <c r="F46" i="60"/>
  <c r="F45" i="60"/>
  <c r="F44" i="60"/>
  <c r="F43" i="60"/>
  <c r="F42" i="60"/>
  <c r="F41" i="60"/>
  <c r="F40" i="60"/>
  <c r="F39" i="60"/>
  <c r="E38" i="60"/>
  <c r="D38" i="60"/>
  <c r="F66" i="48"/>
  <c r="F65" i="48"/>
  <c r="F64" i="48"/>
  <c r="F63" i="48"/>
  <c r="F62" i="48"/>
  <c r="F61" i="48"/>
  <c r="F60" i="48"/>
  <c r="F59" i="48"/>
  <c r="F58" i="48"/>
  <c r="F57" i="48"/>
  <c r="E56" i="48"/>
  <c r="D56" i="48"/>
  <c r="C56" i="48"/>
  <c r="I16" i="56"/>
  <c r="I20" i="56" s="1"/>
  <c r="I16" i="73"/>
  <c r="I20" i="73" s="1"/>
  <c r="D65" i="68"/>
  <c r="D64" i="68"/>
  <c r="F64" i="68" s="1"/>
  <c r="F66" i="68"/>
  <c r="F63" i="68"/>
  <c r="F62" i="68"/>
  <c r="F61" i="68"/>
  <c r="F60" i="68"/>
  <c r="F59" i="68"/>
  <c r="F58" i="68"/>
  <c r="F57" i="68"/>
  <c r="E56" i="68"/>
  <c r="C56" i="68"/>
  <c r="C38" i="60" l="1"/>
  <c r="F38" i="60" s="1"/>
  <c r="D56" i="68"/>
  <c r="F56" i="68" s="1"/>
  <c r="F56" i="48"/>
  <c r="F65" i="68"/>
  <c r="F39" i="69"/>
  <c r="F40" i="69"/>
  <c r="F41" i="69"/>
  <c r="F42" i="69"/>
  <c r="F43" i="69"/>
  <c r="F44" i="69"/>
  <c r="F45" i="69"/>
  <c r="F46" i="69"/>
  <c r="F47" i="69"/>
  <c r="F48" i="69"/>
  <c r="F49" i="69"/>
  <c r="F50" i="69"/>
  <c r="F51" i="69"/>
  <c r="F52" i="69"/>
  <c r="F53" i="69"/>
  <c r="F54" i="69"/>
  <c r="F55" i="69"/>
  <c r="F56" i="69"/>
  <c r="F57" i="69"/>
  <c r="F58" i="69"/>
  <c r="F59" i="69"/>
  <c r="F60" i="69"/>
  <c r="F61" i="69"/>
  <c r="F62" i="69"/>
  <c r="F63" i="69"/>
  <c r="F64" i="69"/>
  <c r="E38" i="69"/>
  <c r="C175" i="64" l="1"/>
  <c r="B175" i="64"/>
  <c r="A175" i="64"/>
  <c r="B14" i="73" l="1"/>
  <c r="B13" i="73"/>
  <c r="G25" i="68"/>
  <c r="G24" i="68" s="1"/>
  <c r="F25" i="68"/>
  <c r="E25" i="68"/>
  <c r="D25" i="68"/>
  <c r="D38" i="69"/>
  <c r="C38" i="69"/>
  <c r="J31" i="69"/>
  <c r="I31" i="69"/>
  <c r="N26" i="69"/>
  <c r="N30" i="69" s="1"/>
  <c r="J26" i="69"/>
  <c r="I26" i="69"/>
  <c r="N18" i="69"/>
  <c r="N22" i="69" s="1"/>
  <c r="J18" i="69"/>
  <c r="I18" i="69"/>
  <c r="N10" i="69"/>
  <c r="N14" i="69" s="1"/>
  <c r="J10" i="69"/>
  <c r="I10" i="69"/>
  <c r="N9" i="69"/>
  <c r="J9" i="69"/>
  <c r="I9" i="69"/>
  <c r="N7" i="69"/>
  <c r="M7" i="69"/>
  <c r="J7" i="69"/>
  <c r="I7" i="69"/>
  <c r="C7" i="69"/>
  <c r="C43" i="68"/>
  <c r="D41" i="68"/>
  <c r="C41" i="68"/>
  <c r="E40" i="68"/>
  <c r="E39" i="68"/>
  <c r="E38" i="68"/>
  <c r="E37" i="68"/>
  <c r="E36" i="68"/>
  <c r="E35" i="68"/>
  <c r="E34" i="68"/>
  <c r="E33" i="68"/>
  <c r="E32" i="68"/>
  <c r="E31" i="68"/>
  <c r="I26" i="68"/>
  <c r="H26" i="68"/>
  <c r="C24" i="68"/>
  <c r="J10" i="68"/>
  <c r="I10" i="68"/>
  <c r="H8" i="68"/>
  <c r="C7" i="68"/>
  <c r="E41" i="68" l="1"/>
  <c r="K7" i="69"/>
  <c r="J26" i="68"/>
  <c r="N31" i="69"/>
  <c r="F38" i="69"/>
  <c r="J7" i="68"/>
  <c r="F24" i="68"/>
  <c r="N7" i="68" s="1"/>
  <c r="D14" i="73"/>
  <c r="B7" i="73"/>
  <c r="D13" i="73"/>
  <c r="H25" i="68"/>
  <c r="H24" i="68" s="1"/>
  <c r="E13" i="73" l="1"/>
  <c r="F13" i="73"/>
  <c r="E14" i="73"/>
  <c r="F14" i="73"/>
  <c r="D11" i="73"/>
  <c r="D10" i="73"/>
  <c r="K14" i="73"/>
  <c r="K13" i="73"/>
  <c r="D12" i="73"/>
  <c r="I13" i="73"/>
  <c r="I14" i="73"/>
  <c r="I7" i="73"/>
  <c r="M13" i="73" l="1"/>
  <c r="M14" i="73"/>
  <c r="D8" i="73"/>
  <c r="K11" i="73"/>
  <c r="D7" i="73"/>
  <c r="L14" i="73"/>
  <c r="D9" i="73"/>
  <c r="K12" i="73"/>
  <c r="L13" i="73"/>
  <c r="K10" i="73"/>
  <c r="K8" i="73" l="1"/>
  <c r="K9" i="73"/>
  <c r="D6" i="73"/>
  <c r="K7" i="73"/>
  <c r="D5" i="73" l="1"/>
  <c r="E5" i="73" s="1"/>
  <c r="K6" i="73"/>
  <c r="E6" i="73"/>
  <c r="K5" i="73" l="1"/>
  <c r="L5" i="73" s="1"/>
  <c r="L6" i="73"/>
  <c r="D14" i="56" l="1"/>
  <c r="D11" i="56" l="1"/>
  <c r="D13" i="56"/>
  <c r="B13" i="56" l="1"/>
  <c r="F13" i="56" s="1"/>
  <c r="B14" i="56"/>
  <c r="F14" i="56" s="1"/>
  <c r="B11" i="56"/>
  <c r="F11" i="56" s="1"/>
  <c r="B7" i="56"/>
  <c r="E25" i="48"/>
  <c r="D25" i="48"/>
  <c r="I11" i="56" l="1"/>
  <c r="I14" i="56"/>
  <c r="I13" i="56"/>
  <c r="I7" i="68"/>
  <c r="K7" i="68" s="1"/>
  <c r="E24" i="68"/>
  <c r="I25" i="68"/>
  <c r="J25" i="68" s="1"/>
  <c r="D24" i="68"/>
  <c r="I24" i="68" l="1"/>
  <c r="J24" i="68" s="1"/>
  <c r="M7" i="68"/>
  <c r="N10" i="68" s="1"/>
  <c r="N14" i="68" s="1"/>
  <c r="C3" i="64"/>
  <c r="C4" i="64"/>
  <c r="C5" i="64"/>
  <c r="C6" i="64"/>
  <c r="C7" i="64"/>
  <c r="C8" i="64"/>
  <c r="C9" i="64"/>
  <c r="C10" i="64"/>
  <c r="C11" i="64"/>
  <c r="C12" i="64"/>
  <c r="C13" i="64"/>
  <c r="C14" i="64"/>
  <c r="C15" i="64"/>
  <c r="C16" i="64"/>
  <c r="C17" i="64"/>
  <c r="C18" i="64"/>
  <c r="C19" i="64"/>
  <c r="C20" i="64"/>
  <c r="C21" i="64"/>
  <c r="C22" i="64"/>
  <c r="C23" i="64"/>
  <c r="C24" i="64"/>
  <c r="C25" i="64"/>
  <c r="C26" i="64"/>
  <c r="C27" i="64"/>
  <c r="C28" i="64"/>
  <c r="C29" i="64"/>
  <c r="C30" i="64"/>
  <c r="C31" i="64"/>
  <c r="C32" i="64"/>
  <c r="C33" i="64"/>
  <c r="C34" i="64"/>
  <c r="C35" i="64"/>
  <c r="C36" i="64"/>
  <c r="C37" i="64"/>
  <c r="C38" i="64"/>
  <c r="C39" i="64"/>
  <c r="C40" i="64"/>
  <c r="C41" i="64"/>
  <c r="C42" i="64"/>
  <c r="C43" i="64"/>
  <c r="C44" i="64"/>
  <c r="C45" i="64"/>
  <c r="C46" i="64"/>
  <c r="C47" i="64"/>
  <c r="C48" i="64"/>
  <c r="C49" i="64"/>
  <c r="C50" i="64"/>
  <c r="C51" i="64"/>
  <c r="C52" i="64"/>
  <c r="C53" i="64"/>
  <c r="C54" i="64"/>
  <c r="C55" i="64"/>
  <c r="C56" i="64"/>
  <c r="C57" i="64"/>
  <c r="C58" i="64"/>
  <c r="C59" i="64"/>
  <c r="C60" i="64"/>
  <c r="C61" i="64"/>
  <c r="C62" i="64"/>
  <c r="C63" i="64"/>
  <c r="C64" i="64"/>
  <c r="C65" i="64"/>
  <c r="C66" i="64"/>
  <c r="C67" i="64"/>
  <c r="C68" i="64"/>
  <c r="C69" i="64"/>
  <c r="C70" i="64"/>
  <c r="C71" i="64"/>
  <c r="C72" i="64"/>
  <c r="C73" i="64"/>
  <c r="C74" i="64"/>
  <c r="C75" i="64"/>
  <c r="C76" i="64"/>
  <c r="C77" i="64"/>
  <c r="C78" i="64"/>
  <c r="C79" i="64"/>
  <c r="C80" i="64"/>
  <c r="C81" i="64"/>
  <c r="C82" i="64"/>
  <c r="C83" i="64"/>
  <c r="C84" i="64"/>
  <c r="C85" i="64"/>
  <c r="C86" i="64"/>
  <c r="C87" i="64"/>
  <c r="C88" i="64"/>
  <c r="C89" i="64"/>
  <c r="C90" i="64"/>
  <c r="C91" i="64"/>
  <c r="C92" i="64"/>
  <c r="C93" i="64"/>
  <c r="C94" i="64"/>
  <c r="C95" i="64"/>
  <c r="C96" i="64"/>
  <c r="C97" i="64"/>
  <c r="C98" i="64"/>
  <c r="C99" i="64"/>
  <c r="C100" i="64"/>
  <c r="C101" i="64"/>
  <c r="C102" i="64"/>
  <c r="C103" i="64"/>
  <c r="C104" i="64"/>
  <c r="C105" i="64"/>
  <c r="C106" i="64"/>
  <c r="C107" i="64"/>
  <c r="C108" i="64"/>
  <c r="C109" i="64"/>
  <c r="C110" i="64"/>
  <c r="C111" i="64"/>
  <c r="C112" i="64"/>
  <c r="C113" i="64"/>
  <c r="C114" i="64"/>
  <c r="C115" i="64"/>
  <c r="C116" i="64"/>
  <c r="C117" i="64"/>
  <c r="C118" i="64"/>
  <c r="C119" i="64"/>
  <c r="C120" i="64"/>
  <c r="C121" i="64"/>
  <c r="C122" i="64"/>
  <c r="C123" i="64"/>
  <c r="C124" i="64"/>
  <c r="C125" i="64"/>
  <c r="C126" i="64"/>
  <c r="C127" i="64"/>
  <c r="C128" i="64"/>
  <c r="C129" i="64"/>
  <c r="C130" i="64"/>
  <c r="C131" i="64"/>
  <c r="C132" i="64"/>
  <c r="C133" i="64"/>
  <c r="C134" i="64"/>
  <c r="C135" i="64"/>
  <c r="C136" i="64"/>
  <c r="C137" i="64"/>
  <c r="C138" i="64"/>
  <c r="C139" i="64"/>
  <c r="C140" i="64"/>
  <c r="C141" i="64"/>
  <c r="C142" i="64"/>
  <c r="C143" i="64"/>
  <c r="C144" i="64"/>
  <c r="C145" i="64"/>
  <c r="C146" i="64"/>
  <c r="C147" i="64"/>
  <c r="C148" i="64"/>
  <c r="C149" i="64"/>
  <c r="C150" i="64"/>
  <c r="C151" i="64"/>
  <c r="C152" i="64"/>
  <c r="C153" i="64"/>
  <c r="C154" i="64"/>
  <c r="C155" i="64"/>
  <c r="C156" i="64"/>
  <c r="C157" i="64"/>
  <c r="C158" i="64"/>
  <c r="C159" i="64"/>
  <c r="C160" i="64"/>
  <c r="C161" i="64"/>
  <c r="C162" i="64"/>
  <c r="C163" i="64"/>
  <c r="C164" i="64"/>
  <c r="C165" i="64"/>
  <c r="C166" i="64"/>
  <c r="C167" i="64"/>
  <c r="C168" i="64"/>
  <c r="C169" i="64"/>
  <c r="C170" i="64"/>
  <c r="C171" i="64"/>
  <c r="C172" i="64"/>
  <c r="C173" i="64"/>
  <c r="C174" i="64"/>
  <c r="C176" i="64"/>
  <c r="C177" i="64"/>
  <c r="C178" i="64"/>
  <c r="C179" i="64"/>
  <c r="C180" i="64"/>
  <c r="C181" i="64"/>
  <c r="C182" i="64"/>
  <c r="C183" i="64"/>
  <c r="C184" i="64"/>
  <c r="C185" i="64"/>
  <c r="C186" i="64"/>
  <c r="C187" i="64"/>
  <c r="C188" i="64"/>
  <c r="C2" i="64"/>
  <c r="A3" i="64"/>
  <c r="A4" i="64"/>
  <c r="A5" i="64"/>
  <c r="A6" i="64"/>
  <c r="A7" i="64"/>
  <c r="A8" i="64"/>
  <c r="A9" i="64"/>
  <c r="A10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A50" i="64"/>
  <c r="A51" i="64"/>
  <c r="A52" i="64"/>
  <c r="A53" i="64"/>
  <c r="A54" i="64"/>
  <c r="A55" i="64"/>
  <c r="A56" i="64"/>
  <c r="A57" i="64"/>
  <c r="A58" i="64"/>
  <c r="A59" i="64"/>
  <c r="A60" i="64"/>
  <c r="A61" i="64"/>
  <c r="A62" i="64"/>
  <c r="A63" i="64"/>
  <c r="A64" i="64"/>
  <c r="A65" i="64"/>
  <c r="A66" i="64"/>
  <c r="A67" i="64"/>
  <c r="A68" i="64"/>
  <c r="A69" i="64"/>
  <c r="A70" i="64"/>
  <c r="A71" i="64"/>
  <c r="A72" i="64"/>
  <c r="A73" i="64"/>
  <c r="A74" i="64"/>
  <c r="A75" i="64"/>
  <c r="A76" i="64"/>
  <c r="A77" i="64"/>
  <c r="A78" i="64"/>
  <c r="A79" i="64"/>
  <c r="A80" i="64"/>
  <c r="A81" i="64"/>
  <c r="A82" i="64"/>
  <c r="A83" i="64"/>
  <c r="A84" i="64"/>
  <c r="A85" i="64"/>
  <c r="A86" i="64"/>
  <c r="A87" i="64"/>
  <c r="A88" i="64"/>
  <c r="A89" i="64"/>
  <c r="A90" i="64"/>
  <c r="A91" i="64"/>
  <c r="A92" i="64"/>
  <c r="A93" i="64"/>
  <c r="A94" i="64"/>
  <c r="A95" i="64"/>
  <c r="A96" i="64"/>
  <c r="A97" i="64"/>
  <c r="A98" i="64"/>
  <c r="A99" i="64"/>
  <c r="A100" i="64"/>
  <c r="A101" i="64"/>
  <c r="A102" i="64"/>
  <c r="A103" i="64"/>
  <c r="A104" i="64"/>
  <c r="A105" i="64"/>
  <c r="A106" i="64"/>
  <c r="A107" i="64"/>
  <c r="A108" i="64"/>
  <c r="A109" i="64"/>
  <c r="A110" i="64"/>
  <c r="A111" i="64"/>
  <c r="A112" i="64"/>
  <c r="A113" i="64"/>
  <c r="A114" i="64"/>
  <c r="A115" i="64"/>
  <c r="A116" i="64"/>
  <c r="A117" i="64"/>
  <c r="A118" i="64"/>
  <c r="A119" i="64"/>
  <c r="A120" i="64"/>
  <c r="A121" i="64"/>
  <c r="A122" i="64"/>
  <c r="A123" i="64"/>
  <c r="A124" i="64"/>
  <c r="A125" i="64"/>
  <c r="A126" i="64"/>
  <c r="A127" i="64"/>
  <c r="A128" i="64"/>
  <c r="A129" i="64"/>
  <c r="A130" i="64"/>
  <c r="A131" i="64"/>
  <c r="A132" i="64"/>
  <c r="A133" i="64"/>
  <c r="A134" i="64"/>
  <c r="A135" i="64"/>
  <c r="A136" i="64"/>
  <c r="A137" i="64"/>
  <c r="A138" i="64"/>
  <c r="A139" i="64"/>
  <c r="A140" i="64"/>
  <c r="A141" i="64"/>
  <c r="A142" i="64"/>
  <c r="A143" i="64"/>
  <c r="A144" i="64"/>
  <c r="A145" i="64"/>
  <c r="A146" i="64"/>
  <c r="A147" i="64"/>
  <c r="A148" i="64"/>
  <c r="A149" i="64"/>
  <c r="A150" i="64"/>
  <c r="A151" i="64"/>
  <c r="A152" i="64"/>
  <c r="A153" i="64"/>
  <c r="A154" i="64"/>
  <c r="A155" i="64"/>
  <c r="A156" i="64"/>
  <c r="A157" i="64"/>
  <c r="A158" i="64"/>
  <c r="A159" i="64"/>
  <c r="A160" i="64"/>
  <c r="A161" i="64"/>
  <c r="A162" i="64"/>
  <c r="A163" i="64"/>
  <c r="A164" i="64"/>
  <c r="A165" i="64"/>
  <c r="A166" i="64"/>
  <c r="A167" i="64"/>
  <c r="A168" i="64"/>
  <c r="A169" i="64"/>
  <c r="A170" i="64"/>
  <c r="A171" i="64"/>
  <c r="A172" i="64"/>
  <c r="A173" i="64"/>
  <c r="A174" i="64"/>
  <c r="A176" i="64"/>
  <c r="A177" i="64"/>
  <c r="A178" i="64"/>
  <c r="A179" i="64"/>
  <c r="A180" i="64"/>
  <c r="A181" i="64"/>
  <c r="A182" i="64"/>
  <c r="A183" i="64"/>
  <c r="A184" i="64"/>
  <c r="A185" i="64"/>
  <c r="A186" i="64"/>
  <c r="A187" i="64"/>
  <c r="A188" i="64"/>
  <c r="A2" i="64"/>
  <c r="B3" i="64"/>
  <c r="B4" i="64"/>
  <c r="B5" i="64"/>
  <c r="B6" i="64"/>
  <c r="B7" i="64"/>
  <c r="B8" i="64"/>
  <c r="B9" i="64"/>
  <c r="B10" i="64"/>
  <c r="B11" i="64"/>
  <c r="B12" i="64"/>
  <c r="B13" i="64"/>
  <c r="B14" i="64"/>
  <c r="B15" i="64"/>
  <c r="B16" i="64"/>
  <c r="B17" i="64"/>
  <c r="B18" i="64"/>
  <c r="B19" i="64"/>
  <c r="B20" i="64"/>
  <c r="B21" i="64"/>
  <c r="B22" i="64"/>
  <c r="B23" i="64"/>
  <c r="B24" i="64"/>
  <c r="B25" i="64"/>
  <c r="B26" i="64"/>
  <c r="B27" i="64"/>
  <c r="B28" i="64"/>
  <c r="B29" i="64"/>
  <c r="B30" i="64"/>
  <c r="B31" i="64"/>
  <c r="B32" i="64"/>
  <c r="B33" i="64"/>
  <c r="B34" i="64"/>
  <c r="B35" i="64"/>
  <c r="B36" i="64"/>
  <c r="B37" i="64"/>
  <c r="B38" i="64"/>
  <c r="B39" i="64"/>
  <c r="B40" i="64"/>
  <c r="B41" i="64"/>
  <c r="B42" i="64"/>
  <c r="B43" i="64"/>
  <c r="B44" i="64"/>
  <c r="B45" i="64"/>
  <c r="B46" i="64"/>
  <c r="B47" i="64"/>
  <c r="B48" i="64"/>
  <c r="B49" i="64"/>
  <c r="B50" i="64"/>
  <c r="B51" i="64"/>
  <c r="B52" i="64"/>
  <c r="B53" i="64"/>
  <c r="B54" i="64"/>
  <c r="B55" i="64"/>
  <c r="B56" i="64"/>
  <c r="B57" i="64"/>
  <c r="B58" i="64"/>
  <c r="B59" i="64"/>
  <c r="B60" i="64"/>
  <c r="B61" i="64"/>
  <c r="B62" i="64"/>
  <c r="B63" i="64"/>
  <c r="B64" i="64"/>
  <c r="B65" i="64"/>
  <c r="B66" i="64"/>
  <c r="B67" i="64"/>
  <c r="B68" i="64"/>
  <c r="B69" i="64"/>
  <c r="B70" i="64"/>
  <c r="B71" i="64"/>
  <c r="B72" i="64"/>
  <c r="B73" i="64"/>
  <c r="B74" i="64"/>
  <c r="B75" i="64"/>
  <c r="B76" i="64"/>
  <c r="B77" i="64"/>
  <c r="B78" i="64"/>
  <c r="B79" i="64"/>
  <c r="B80" i="64"/>
  <c r="B81" i="64"/>
  <c r="B82" i="64"/>
  <c r="B83" i="64"/>
  <c r="B84" i="64"/>
  <c r="B85" i="64"/>
  <c r="B86" i="64"/>
  <c r="B87" i="64"/>
  <c r="B88" i="64"/>
  <c r="B89" i="64"/>
  <c r="B90" i="64"/>
  <c r="B91" i="64"/>
  <c r="B92" i="64"/>
  <c r="B93" i="64"/>
  <c r="B94" i="64"/>
  <c r="B95" i="64"/>
  <c r="B96" i="64"/>
  <c r="B97" i="64"/>
  <c r="B98" i="64"/>
  <c r="B99" i="64"/>
  <c r="B100" i="64"/>
  <c r="B101" i="64"/>
  <c r="B102" i="64"/>
  <c r="B103" i="64"/>
  <c r="B104" i="64"/>
  <c r="B105" i="64"/>
  <c r="B106" i="64"/>
  <c r="B107" i="64"/>
  <c r="B108" i="64"/>
  <c r="B109" i="64"/>
  <c r="B110" i="64"/>
  <c r="B111" i="64"/>
  <c r="B112" i="64"/>
  <c r="B113" i="64"/>
  <c r="B114" i="64"/>
  <c r="B115" i="64"/>
  <c r="B116" i="64"/>
  <c r="B117" i="64"/>
  <c r="B118" i="64"/>
  <c r="B119" i="64"/>
  <c r="B120" i="64"/>
  <c r="B121" i="64"/>
  <c r="B122" i="64"/>
  <c r="B123" i="64"/>
  <c r="B124" i="64"/>
  <c r="B125" i="64"/>
  <c r="B126" i="64"/>
  <c r="B127" i="64"/>
  <c r="B128" i="64"/>
  <c r="B129" i="64"/>
  <c r="B130" i="64"/>
  <c r="B131" i="64"/>
  <c r="B132" i="64"/>
  <c r="B133" i="64"/>
  <c r="B134" i="64"/>
  <c r="B135" i="64"/>
  <c r="B136" i="64"/>
  <c r="B137" i="64"/>
  <c r="B138" i="64"/>
  <c r="B139" i="64"/>
  <c r="B140" i="64"/>
  <c r="B141" i="64"/>
  <c r="B142" i="64"/>
  <c r="B143" i="64"/>
  <c r="B144" i="64"/>
  <c r="B145" i="64"/>
  <c r="B146" i="64"/>
  <c r="B147" i="64"/>
  <c r="B148" i="64"/>
  <c r="B149" i="64"/>
  <c r="B150" i="64"/>
  <c r="B151" i="64"/>
  <c r="B152" i="64"/>
  <c r="B153" i="64"/>
  <c r="B154" i="64"/>
  <c r="B155" i="64"/>
  <c r="B156" i="64"/>
  <c r="B157" i="64"/>
  <c r="B158" i="64"/>
  <c r="B159" i="64"/>
  <c r="B160" i="64"/>
  <c r="B161" i="64"/>
  <c r="B162" i="64"/>
  <c r="B163" i="64"/>
  <c r="B164" i="64"/>
  <c r="B165" i="64"/>
  <c r="B166" i="64"/>
  <c r="B167" i="64"/>
  <c r="B168" i="64"/>
  <c r="B169" i="64"/>
  <c r="B170" i="64"/>
  <c r="B171" i="64"/>
  <c r="B172" i="64"/>
  <c r="B173" i="64"/>
  <c r="B174" i="64"/>
  <c r="B176" i="64"/>
  <c r="B177" i="64"/>
  <c r="B178" i="64"/>
  <c r="B179" i="64"/>
  <c r="B180" i="64"/>
  <c r="B181" i="64"/>
  <c r="B182" i="64"/>
  <c r="B183" i="64"/>
  <c r="B184" i="64"/>
  <c r="B185" i="64"/>
  <c r="B186" i="64"/>
  <c r="B187" i="64"/>
  <c r="B188" i="64"/>
  <c r="B2" i="64"/>
  <c r="A106" i="110" l="1"/>
  <c r="B50" i="111"/>
  <c r="B48" i="111"/>
  <c r="B49" i="111"/>
  <c r="B47" i="111"/>
  <c r="A107" i="110"/>
  <c r="B63" i="91"/>
  <c r="B64" i="91"/>
  <c r="B62" i="91"/>
  <c r="A120" i="90"/>
  <c r="B65" i="91"/>
  <c r="A121" i="90"/>
  <c r="A61" i="88"/>
  <c r="A62" i="88"/>
  <c r="B67" i="88"/>
  <c r="B66" i="88"/>
  <c r="B65" i="88"/>
  <c r="B64" i="88"/>
  <c r="A63" i="88"/>
  <c r="A67" i="88"/>
  <c r="A66" i="88"/>
  <c r="A65" i="88"/>
  <c r="A64" i="88"/>
  <c r="A60" i="88"/>
  <c r="A7" i="87"/>
  <c r="A23" i="87"/>
  <c r="I7" i="56"/>
  <c r="F17" i="68" l="1"/>
  <c r="F14" i="68"/>
  <c r="G11" i="68"/>
  <c r="F15" i="68"/>
  <c r="G10" i="68"/>
  <c r="F9" i="68"/>
  <c r="G16" i="68"/>
  <c r="F12" i="68"/>
  <c r="G17" i="68"/>
  <c r="G9" i="68"/>
  <c r="F13" i="68"/>
  <c r="G14" i="68"/>
  <c r="F18" i="68"/>
  <c r="F10" i="68"/>
  <c r="G15" i="68"/>
  <c r="F11" i="68"/>
  <c r="G12" i="68"/>
  <c r="F16" i="68"/>
  <c r="G13" i="68"/>
  <c r="G18" i="68"/>
  <c r="E17" i="48"/>
  <c r="E11" i="48"/>
  <c r="D9" i="48"/>
  <c r="D18" i="48"/>
  <c r="D14" i="48"/>
  <c r="E18" i="48"/>
  <c r="E13" i="48"/>
  <c r="E9" i="48"/>
  <c r="E16" i="48"/>
  <c r="D16" i="48"/>
  <c r="D12" i="48"/>
  <c r="E15" i="48"/>
  <c r="D17" i="48"/>
  <c r="E12" i="48"/>
  <c r="D11" i="48"/>
  <c r="E14" i="48"/>
  <c r="D15" i="48"/>
  <c r="D10" i="48"/>
  <c r="E10" i="48"/>
  <c r="D13" i="48"/>
  <c r="E22" i="60"/>
  <c r="D29" i="60"/>
  <c r="D12" i="60"/>
  <c r="E13" i="60"/>
  <c r="E26" i="60"/>
  <c r="E18" i="60"/>
  <c r="E10" i="60"/>
  <c r="D11" i="60"/>
  <c r="D31" i="60"/>
  <c r="D27" i="60"/>
  <c r="D23" i="60"/>
  <c r="D18" i="60"/>
  <c r="E32" i="60"/>
  <c r="E25" i="60"/>
  <c r="E17" i="60"/>
  <c r="E9" i="60"/>
  <c r="D10" i="60"/>
  <c r="E24" i="60"/>
  <c r="E8" i="60"/>
  <c r="D30" i="60"/>
  <c r="D22" i="60"/>
  <c r="E31" i="60"/>
  <c r="E15" i="60"/>
  <c r="E14" i="60"/>
  <c r="D33" i="60"/>
  <c r="D21" i="60"/>
  <c r="E21" i="60"/>
  <c r="E33" i="60"/>
  <c r="E16" i="60"/>
  <c r="D8" i="60"/>
  <c r="D26" i="60"/>
  <c r="D15" i="60"/>
  <c r="E23" i="60"/>
  <c r="D19" i="60"/>
  <c r="E30" i="60"/>
  <c r="D17" i="60"/>
  <c r="D25" i="60"/>
  <c r="E29" i="60"/>
  <c r="D16" i="60"/>
  <c r="E20" i="60"/>
  <c r="D28" i="60"/>
  <c r="E27" i="60"/>
  <c r="D24" i="60"/>
  <c r="D14" i="60"/>
  <c r="D20" i="60"/>
  <c r="E11" i="60"/>
  <c r="E28" i="60"/>
  <c r="D32" i="60"/>
  <c r="D9" i="60"/>
  <c r="D13" i="60"/>
  <c r="E12" i="60"/>
  <c r="E19" i="60"/>
  <c r="D21" i="69"/>
  <c r="E12" i="69"/>
  <c r="D30" i="69"/>
  <c r="D22" i="69"/>
  <c r="D14" i="69"/>
  <c r="E33" i="69"/>
  <c r="E25" i="69"/>
  <c r="E17" i="69"/>
  <c r="E9" i="69"/>
  <c r="D27" i="69"/>
  <c r="D19" i="69"/>
  <c r="D11" i="69"/>
  <c r="E14" i="69"/>
  <c r="E26" i="69"/>
  <c r="E24" i="69"/>
  <c r="D28" i="69"/>
  <c r="D20" i="69"/>
  <c r="D12" i="69"/>
  <c r="E31" i="69"/>
  <c r="E23" i="69"/>
  <c r="E15" i="69"/>
  <c r="D33" i="69"/>
  <c r="D25" i="69"/>
  <c r="D17" i="69"/>
  <c r="D9" i="69"/>
  <c r="E28" i="69"/>
  <c r="E18" i="69"/>
  <c r="E16" i="69"/>
  <c r="D26" i="69"/>
  <c r="D18" i="69"/>
  <c r="D10" i="69"/>
  <c r="E29" i="69"/>
  <c r="E21" i="69"/>
  <c r="E13" i="69"/>
  <c r="D31" i="69"/>
  <c r="D23" i="69"/>
  <c r="D15" i="69"/>
  <c r="E30" i="69"/>
  <c r="E20" i="69"/>
  <c r="E10" i="69"/>
  <c r="E8" i="69"/>
  <c r="D32" i="69"/>
  <c r="D24" i="69"/>
  <c r="D16" i="69"/>
  <c r="D8" i="69"/>
  <c r="E27" i="69"/>
  <c r="E19" i="69"/>
  <c r="E11" i="69"/>
  <c r="D29" i="69"/>
  <c r="D13" i="69"/>
  <c r="E22" i="69"/>
  <c r="E32" i="69"/>
  <c r="D15" i="68"/>
  <c r="E18" i="68"/>
  <c r="E10" i="68"/>
  <c r="D12" i="68"/>
  <c r="D13" i="68"/>
  <c r="E16" i="68"/>
  <c r="D18" i="68"/>
  <c r="D10" i="68"/>
  <c r="E11" i="68"/>
  <c r="E15" i="68"/>
  <c r="D11" i="68"/>
  <c r="E14" i="68"/>
  <c r="D16" i="68"/>
  <c r="E13" i="68"/>
  <c r="E17" i="68"/>
  <c r="D17" i="68"/>
  <c r="D9" i="68"/>
  <c r="E12" i="68"/>
  <c r="E9" i="68"/>
  <c r="D14" i="68"/>
  <c r="F28" i="69"/>
  <c r="F20" i="69"/>
  <c r="F12" i="69"/>
  <c r="G31" i="69"/>
  <c r="G23" i="69"/>
  <c r="G15" i="69"/>
  <c r="F33" i="69"/>
  <c r="F25" i="69"/>
  <c r="F17" i="69"/>
  <c r="F9" i="69"/>
  <c r="G8" i="69"/>
  <c r="G28" i="69"/>
  <c r="G18" i="69"/>
  <c r="F18" i="69"/>
  <c r="G29" i="69"/>
  <c r="G13" i="69"/>
  <c r="F31" i="69"/>
  <c r="F23" i="69"/>
  <c r="F15" i="69"/>
  <c r="G32" i="69"/>
  <c r="G30" i="69"/>
  <c r="G20" i="69"/>
  <c r="G10" i="69"/>
  <c r="F26" i="69"/>
  <c r="F10" i="69"/>
  <c r="G21" i="69"/>
  <c r="F32" i="69"/>
  <c r="F24" i="69"/>
  <c r="F16" i="69"/>
  <c r="F8" i="69"/>
  <c r="G27" i="69"/>
  <c r="G19" i="69"/>
  <c r="G11" i="69"/>
  <c r="F29" i="69"/>
  <c r="F21" i="69"/>
  <c r="F13" i="69"/>
  <c r="G24" i="69"/>
  <c r="G22" i="69"/>
  <c r="G12" i="69"/>
  <c r="F30" i="69"/>
  <c r="G25" i="69"/>
  <c r="F19" i="69"/>
  <c r="G26" i="69"/>
  <c r="F22" i="69"/>
  <c r="F11" i="69"/>
  <c r="F14" i="69"/>
  <c r="G9" i="69"/>
  <c r="G16" i="69"/>
  <c r="G33" i="69"/>
  <c r="F27" i="69"/>
  <c r="G14" i="69"/>
  <c r="G17" i="69"/>
  <c r="G17" i="48"/>
  <c r="G15" i="48"/>
  <c r="G13" i="48"/>
  <c r="G11" i="48"/>
  <c r="G9" i="48"/>
  <c r="F16" i="48"/>
  <c r="F12" i="48"/>
  <c r="F17" i="48"/>
  <c r="F15" i="48"/>
  <c r="F13" i="48"/>
  <c r="F11" i="48"/>
  <c r="F9" i="48"/>
  <c r="F18" i="48"/>
  <c r="F10" i="48"/>
  <c r="G18" i="48"/>
  <c r="G16" i="48"/>
  <c r="G14" i="48"/>
  <c r="G12" i="48"/>
  <c r="G10" i="48"/>
  <c r="F14" i="48"/>
  <c r="G33" i="60"/>
  <c r="G31" i="60"/>
  <c r="G29" i="60"/>
  <c r="G27" i="60"/>
  <c r="G25" i="60"/>
  <c r="G23" i="60"/>
  <c r="G21" i="60"/>
  <c r="G19" i="60"/>
  <c r="G17" i="60"/>
  <c r="G15" i="60"/>
  <c r="G13" i="60"/>
  <c r="G11" i="60"/>
  <c r="G9" i="60"/>
  <c r="F30" i="60"/>
  <c r="F24" i="60"/>
  <c r="F16" i="60"/>
  <c r="F10" i="60"/>
  <c r="F33" i="60"/>
  <c r="F31" i="60"/>
  <c r="F29" i="60"/>
  <c r="F27" i="60"/>
  <c r="F25" i="60"/>
  <c r="F23" i="60"/>
  <c r="F21" i="60"/>
  <c r="F19" i="60"/>
  <c r="F17" i="60"/>
  <c r="F15" i="60"/>
  <c r="F13" i="60"/>
  <c r="F11" i="60"/>
  <c r="F9" i="60"/>
  <c r="F32" i="60"/>
  <c r="F22" i="60"/>
  <c r="F18" i="60"/>
  <c r="F12" i="60"/>
  <c r="G32" i="60"/>
  <c r="G30" i="60"/>
  <c r="G28" i="60"/>
  <c r="G26" i="60"/>
  <c r="G24" i="60"/>
  <c r="G22" i="60"/>
  <c r="G20" i="60"/>
  <c r="G18" i="60"/>
  <c r="G16" i="60"/>
  <c r="G14" i="60"/>
  <c r="G12" i="60"/>
  <c r="G10" i="60"/>
  <c r="G8" i="60"/>
  <c r="F28" i="60"/>
  <c r="F26" i="60"/>
  <c r="F20" i="60"/>
  <c r="F14" i="60"/>
  <c r="F8" i="60"/>
  <c r="H11" i="69" l="1"/>
  <c r="H11" i="68"/>
  <c r="H13" i="69"/>
  <c r="H16" i="68"/>
  <c r="H10" i="68"/>
  <c r="H21" i="69"/>
  <c r="H15" i="69"/>
  <c r="H22" i="69"/>
  <c r="H26" i="69"/>
  <c r="H15" i="68"/>
  <c r="H14" i="69"/>
  <c r="H24" i="69"/>
  <c r="H16" i="69"/>
  <c r="H31" i="69"/>
  <c r="H17" i="69"/>
  <c r="H28" i="69"/>
  <c r="H14" i="68"/>
  <c r="D7" i="68"/>
  <c r="H30" i="69"/>
  <c r="H25" i="69"/>
  <c r="H13" i="68"/>
  <c r="H27" i="69"/>
  <c r="H19" i="69"/>
  <c r="H29" i="69"/>
  <c r="F7" i="69"/>
  <c r="H8" i="69"/>
  <c r="H23" i="69"/>
  <c r="H18" i="69"/>
  <c r="H9" i="69"/>
  <c r="H20" i="69"/>
  <c r="H17" i="68"/>
  <c r="H12" i="68"/>
  <c r="H9" i="68"/>
  <c r="F7" i="68"/>
  <c r="E7" i="68"/>
  <c r="H32" i="69"/>
  <c r="H10" i="69"/>
  <c r="G7" i="69"/>
  <c r="H33" i="69"/>
  <c r="H12" i="69"/>
  <c r="D7" i="69"/>
  <c r="E7" i="69"/>
  <c r="H18" i="68"/>
  <c r="G7" i="68"/>
  <c r="G25" i="48"/>
  <c r="H7" i="68" l="1"/>
  <c r="H7" i="69"/>
  <c r="E3" i="69"/>
  <c r="G3" i="68"/>
  <c r="J8" i="68"/>
  <c r="G3" i="69"/>
  <c r="E3" i="68"/>
  <c r="I8" i="68"/>
  <c r="K11" i="56"/>
  <c r="M11" i="56" s="1"/>
  <c r="K13" i="56"/>
  <c r="M13" i="56" s="1"/>
  <c r="K14" i="56"/>
  <c r="F25" i="48"/>
  <c r="D12" i="56"/>
  <c r="D10" i="56"/>
  <c r="D7" i="56"/>
  <c r="B12" i="56" l="1"/>
  <c r="F12" i="56" s="1"/>
  <c r="I12" i="56"/>
  <c r="K8" i="68"/>
  <c r="I10" i="73"/>
  <c r="B11" i="73"/>
  <c r="B10" i="73"/>
  <c r="I12" i="73"/>
  <c r="B12" i="73"/>
  <c r="I11" i="73"/>
  <c r="L14" i="56"/>
  <c r="M14" i="56"/>
  <c r="K10" i="56"/>
  <c r="K12" i="56"/>
  <c r="L13" i="56"/>
  <c r="L11" i="56"/>
  <c r="D8" i="56"/>
  <c r="D6" i="56" s="1"/>
  <c r="B8" i="73" l="1"/>
  <c r="B6" i="73" s="1"/>
  <c r="I8" i="73"/>
  <c r="I6" i="73" s="1"/>
  <c r="L11" i="73"/>
  <c r="M11" i="73"/>
  <c r="M12" i="73"/>
  <c r="L12" i="73"/>
  <c r="B9" i="73"/>
  <c r="F10" i="73"/>
  <c r="E10" i="73"/>
  <c r="E11" i="73"/>
  <c r="F11" i="73"/>
  <c r="I9" i="73"/>
  <c r="M10" i="73"/>
  <c r="L10" i="73"/>
  <c r="E12" i="73"/>
  <c r="F12" i="73"/>
  <c r="L12" i="56"/>
  <c r="M12" i="56"/>
  <c r="K9" i="56"/>
  <c r="K7" i="56"/>
  <c r="E6" i="56"/>
  <c r="K8" i="56"/>
  <c r="I5" i="73" l="1"/>
  <c r="I18" i="73" s="1"/>
  <c r="C6" i="73"/>
  <c r="C9" i="73"/>
  <c r="F9" i="73"/>
  <c r="E9" i="73"/>
  <c r="J6" i="73"/>
  <c r="J9" i="73"/>
  <c r="L9" i="73"/>
  <c r="B5" i="73"/>
  <c r="K6" i="56"/>
  <c r="K5" i="56" s="1"/>
  <c r="C5" i="73" l="1"/>
  <c r="J5" i="73"/>
  <c r="L6" i="56"/>
  <c r="C24" i="48" l="1"/>
  <c r="H26" i="48"/>
  <c r="I26" i="48"/>
  <c r="N26" i="60"/>
  <c r="N30" i="60" s="1"/>
  <c r="J26" i="60"/>
  <c r="I26" i="60"/>
  <c r="J26" i="48" l="1"/>
  <c r="H30" i="60"/>
  <c r="N9" i="60"/>
  <c r="J9" i="60"/>
  <c r="I9" i="60"/>
  <c r="N18" i="60"/>
  <c r="N22" i="60" s="1"/>
  <c r="J18" i="60"/>
  <c r="I18" i="60"/>
  <c r="N10" i="60"/>
  <c r="N14" i="60" s="1"/>
  <c r="J10" i="60"/>
  <c r="I10" i="60"/>
  <c r="J31" i="60"/>
  <c r="C7" i="60"/>
  <c r="H21" i="60" l="1"/>
  <c r="J7" i="60"/>
  <c r="I7" i="60"/>
  <c r="H15" i="60"/>
  <c r="H16" i="60"/>
  <c r="H10" i="60"/>
  <c r="H8" i="60"/>
  <c r="H31" i="60"/>
  <c r="H32" i="60"/>
  <c r="H33" i="60"/>
  <c r="N7" i="60"/>
  <c r="M7" i="60"/>
  <c r="K7" i="60" l="1"/>
  <c r="N31" i="60"/>
  <c r="L5" i="56" l="1"/>
  <c r="H11" i="60" l="1"/>
  <c r="H23" i="60" l="1"/>
  <c r="H24" i="60" l="1"/>
  <c r="H28" i="60"/>
  <c r="H26" i="60"/>
  <c r="H27" i="60"/>
  <c r="H20" i="60"/>
  <c r="H22" i="60"/>
  <c r="H17" i="60"/>
  <c r="H25" i="60"/>
  <c r="G7" i="60"/>
  <c r="H29" i="60"/>
  <c r="H19" i="60"/>
  <c r="H18" i="60"/>
  <c r="H12" i="60"/>
  <c r="H13" i="60"/>
  <c r="H14" i="60"/>
  <c r="G24" i="48" l="1"/>
  <c r="E12" i="56" l="1"/>
  <c r="E14" i="56"/>
  <c r="E11" i="56"/>
  <c r="E13" i="56"/>
  <c r="D9" i="56"/>
  <c r="D5" i="56" l="1"/>
  <c r="E5" i="56" s="1"/>
  <c r="C43" i="48" l="1"/>
  <c r="D41" i="48"/>
  <c r="C41" i="48"/>
  <c r="E40" i="48"/>
  <c r="E39" i="48"/>
  <c r="E38" i="48"/>
  <c r="E37" i="48"/>
  <c r="E36" i="48"/>
  <c r="E35" i="48"/>
  <c r="E34" i="48"/>
  <c r="E33" i="48"/>
  <c r="E32" i="48"/>
  <c r="E31" i="48"/>
  <c r="H8" i="48"/>
  <c r="C7" i="48"/>
  <c r="E41" i="48" l="1"/>
  <c r="H18" i="48" l="1"/>
  <c r="H17" i="48" l="1"/>
  <c r="H16" i="48" l="1"/>
  <c r="H15" i="48" l="1"/>
  <c r="D7" i="60"/>
  <c r="E7" i="60" l="1"/>
  <c r="E3" i="60" s="1"/>
  <c r="H14" i="48"/>
  <c r="E24" i="48" l="1"/>
  <c r="H13" i="48"/>
  <c r="E7" i="48"/>
  <c r="I31" i="60" l="1"/>
  <c r="D7" i="48"/>
  <c r="I10" i="48"/>
  <c r="H12" i="48"/>
  <c r="D24" i="48" l="1"/>
  <c r="I24" i="48" s="1"/>
  <c r="I25" i="48"/>
  <c r="I8" i="48"/>
  <c r="E3" i="48"/>
  <c r="I7" i="48"/>
  <c r="H11" i="48"/>
  <c r="M7" i="48" l="1"/>
  <c r="G7" i="48"/>
  <c r="J10" i="48" l="1"/>
  <c r="H9" i="48"/>
  <c r="H9" i="60"/>
  <c r="H7" i="60" s="1"/>
  <c r="F7" i="60" l="1"/>
  <c r="G3" i="60" s="1"/>
  <c r="F7" i="48" l="1"/>
  <c r="H10" i="48"/>
  <c r="H7" i="48" s="1"/>
  <c r="J8" i="48" l="1"/>
  <c r="K8" i="48" s="1"/>
  <c r="G3" i="48"/>
  <c r="J7" i="48"/>
  <c r="K7" i="48" s="1"/>
  <c r="F24" i="48"/>
  <c r="N7" i="48" s="1"/>
  <c r="N10" i="48" s="1"/>
  <c r="H25" i="48"/>
  <c r="N14" i="48" l="1"/>
  <c r="H24" i="48"/>
  <c r="J24" i="48" s="1"/>
  <c r="J25" i="48"/>
  <c r="B8" i="56" l="1"/>
  <c r="B6" i="56" s="1"/>
  <c r="B10" i="56"/>
  <c r="I10" i="56"/>
  <c r="C6" i="56" l="1"/>
  <c r="I8" i="56"/>
  <c r="I6" i="56" s="1"/>
  <c r="J6" i="56" s="1"/>
  <c r="M10" i="56"/>
  <c r="I9" i="56"/>
  <c r="L10" i="56"/>
  <c r="F10" i="56"/>
  <c r="E10" i="56"/>
  <c r="B9" i="56"/>
  <c r="C9" i="56" l="1"/>
  <c r="E9" i="56"/>
  <c r="F9" i="56"/>
  <c r="B5" i="56"/>
  <c r="C5" i="56" s="1"/>
  <c r="M9" i="56"/>
  <c r="J9" i="56"/>
  <c r="L9" i="56"/>
  <c r="I5" i="56"/>
  <c r="I18" i="56" l="1"/>
  <c r="J5" i="56"/>
</calcChain>
</file>

<file path=xl/comments1.xml><?xml version="1.0" encoding="utf-8"?>
<comments xmlns="http://schemas.openxmlformats.org/spreadsheetml/2006/main">
  <authors>
    <author>Your User Name</author>
  </authors>
  <commentList>
    <comment ref="B10" authorId="0" shapeId="0">
      <text>
        <r>
          <rPr>
            <sz val="9"/>
            <color indexed="81"/>
            <rFont val="돋움"/>
            <family val="3"/>
            <charset val="129"/>
          </rPr>
          <t>공기업
지역개발기금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기타
지역균형발전</t>
        </r>
      </text>
    </comment>
    <comment ref="B11" authorId="0" shapeId="0">
      <text>
        <r>
          <rPr>
            <sz val="9"/>
            <color indexed="81"/>
            <rFont val="돋움"/>
            <family val="3"/>
            <charset val="129"/>
          </rPr>
          <t>공기업
판교테크노밸리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sz val="9"/>
            <color indexed="81"/>
            <rFont val="돋움"/>
            <family val="3"/>
            <charset val="129"/>
          </rPr>
          <t>공기업
고양관광문화단지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sz val="9"/>
            <color indexed="81"/>
            <rFont val="돋움"/>
            <family val="3"/>
            <charset val="129"/>
          </rPr>
          <t>의료급여기금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>
      <text>
        <r>
          <rPr>
            <b/>
            <sz val="9"/>
            <color indexed="81"/>
            <rFont val="돋움"/>
            <family val="3"/>
            <charset val="129"/>
          </rPr>
          <t>기타
유료도로사업, 광역교통시설,임진강유역댐주변정비</t>
        </r>
      </text>
    </comment>
    <comment ref="B17" authorId="0" shapeId="0">
      <text>
        <r>
          <rPr>
            <sz val="9"/>
            <color indexed="81"/>
            <rFont val="돋움"/>
            <family val="3"/>
            <charset val="129"/>
          </rPr>
          <t>공기업
고덕국제화계획지구
기타
팔당호관리,도시재정비촉진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돋움"/>
            <family val="3"/>
            <charset val="129"/>
          </rPr>
          <t>기타
학교용지부담금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Your User Name</author>
  </authors>
  <commentList>
    <comment ref="B10" authorId="0" shapeId="0">
      <text>
        <r>
          <rPr>
            <sz val="9"/>
            <color indexed="81"/>
            <rFont val="돋움"/>
            <family val="3"/>
            <charset val="129"/>
          </rPr>
          <t>공기업
지역개발기금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sz val="9"/>
            <color indexed="81"/>
            <rFont val="돋움"/>
            <family val="3"/>
            <charset val="129"/>
          </rPr>
          <t>공기업
판교테크노밸리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sz val="9"/>
            <color indexed="81"/>
            <rFont val="돋움"/>
            <family val="3"/>
            <charset val="129"/>
          </rPr>
          <t>공기업
고양관광문화단지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sz val="9"/>
            <color indexed="81"/>
            <rFont val="돋움"/>
            <family val="3"/>
            <charset val="129"/>
          </rPr>
          <t>의료급여기금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>
      <text>
        <r>
          <rPr>
            <b/>
            <sz val="9"/>
            <color indexed="81"/>
            <rFont val="돋움"/>
            <family val="3"/>
            <charset val="129"/>
          </rPr>
          <t>기타
유료도로사업, 광역교통시설,임진강유역댐주변정비</t>
        </r>
      </text>
    </comment>
    <comment ref="B17" authorId="0" shapeId="0">
      <text>
        <r>
          <rPr>
            <sz val="9"/>
            <color indexed="81"/>
            <rFont val="돋움"/>
            <family val="3"/>
            <charset val="129"/>
          </rPr>
          <t>공기업
고덕국제화계획지구
기타
팔당호관리,도시재정비촉진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돋움"/>
            <family val="3"/>
            <charset val="129"/>
          </rPr>
          <t>기타
학교용지부담금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<sst xmlns="http://schemas.openxmlformats.org/spreadsheetml/2006/main" count="2278" uniqueCount="819">
  <si>
    <t>감액</t>
    <phoneticPr fontId="2" type="noConversion"/>
  </si>
  <si>
    <t>증액</t>
    <phoneticPr fontId="2" type="noConversion"/>
  </si>
  <si>
    <t>부서명</t>
    <phoneticPr fontId="6" type="noConversion"/>
  </si>
  <si>
    <t>(단위 : 천원)</t>
    <phoneticPr fontId="6" type="noConversion"/>
  </si>
  <si>
    <t>경제과학기술위원회</t>
  </si>
  <si>
    <t>건설교통위원회</t>
  </si>
  <si>
    <t>도시환경위원회</t>
  </si>
  <si>
    <t>여성가족평생교육위원회</t>
  </si>
  <si>
    <t>문화체육관광위원회</t>
  </si>
  <si>
    <t>(단위:천원)</t>
  </si>
  <si>
    <t>일반회계</t>
  </si>
  <si>
    <t>위원회명</t>
  </si>
  <si>
    <t>의회운영위원회</t>
  </si>
  <si>
    <t>기획재정위원회</t>
  </si>
  <si>
    <t>총합계</t>
  </si>
  <si>
    <t>□  총   괄</t>
    <phoneticPr fontId="6" type="noConversion"/>
  </si>
  <si>
    <t>(단위:천원)</t>
    <phoneticPr fontId="6" type="noConversion"/>
  </si>
  <si>
    <t>(일반+특별+기금)</t>
    <phoneticPr fontId="6" type="noConversion"/>
  </si>
  <si>
    <t>특별+기금</t>
    <phoneticPr fontId="6" type="noConversion"/>
  </si>
  <si>
    <t>구   분</t>
    <phoneticPr fontId="6" type="noConversion"/>
  </si>
  <si>
    <t>집행부제출(안)</t>
    <phoneticPr fontId="6" type="noConversion"/>
  </si>
  <si>
    <t>세입예산(안)</t>
    <phoneticPr fontId="6" type="noConversion"/>
  </si>
  <si>
    <t>세출예산(안)</t>
    <phoneticPr fontId="6" type="noConversion"/>
  </si>
  <si>
    <t>예산수정(안)</t>
    <phoneticPr fontId="6" type="noConversion"/>
  </si>
  <si>
    <t>일반회계 증감(총괄표)</t>
    <phoneticPr fontId="6" type="noConversion"/>
  </si>
  <si>
    <t>예비비증감</t>
    <phoneticPr fontId="6" type="noConversion"/>
  </si>
  <si>
    <t>비    고</t>
    <phoneticPr fontId="6" type="noConversion"/>
  </si>
  <si>
    <t>전체 증감(시트)</t>
    <phoneticPr fontId="6" type="noConversion"/>
  </si>
  <si>
    <t>비고</t>
    <phoneticPr fontId="6" type="noConversion"/>
  </si>
  <si>
    <t>감 액</t>
    <phoneticPr fontId="6" type="noConversion"/>
  </si>
  <si>
    <t>증 액</t>
    <phoneticPr fontId="6" type="noConversion"/>
  </si>
  <si>
    <t>세입</t>
    <phoneticPr fontId="6" type="noConversion"/>
  </si>
  <si>
    <t>세출</t>
    <phoneticPr fontId="6" type="noConversion"/>
  </si>
  <si>
    <t>합    계</t>
    <phoneticPr fontId="6" type="noConversion"/>
  </si>
  <si>
    <t>예비비 증감이
- 예산이면 감액에
+ 예산이면 증액에 입력</t>
    <phoneticPr fontId="6" type="noConversion"/>
  </si>
  <si>
    <t>기     타</t>
    <phoneticPr fontId="6" type="noConversion"/>
  </si>
  <si>
    <t>일반회계 증감(시트)</t>
    <phoneticPr fontId="6" type="noConversion"/>
  </si>
  <si>
    <t>전체 증감</t>
    <phoneticPr fontId="6" type="noConversion"/>
  </si>
  <si>
    <t>기금</t>
    <phoneticPr fontId="6" type="noConversion"/>
  </si>
  <si>
    <t>□ 회계별 예산총규모</t>
    <phoneticPr fontId="6" type="noConversion"/>
  </si>
  <si>
    <t>구 분</t>
  </si>
  <si>
    <t>세출예산액
(집행부제출 안)</t>
    <phoneticPr fontId="6" type="noConversion"/>
  </si>
  <si>
    <t>세입기준 수정예산안</t>
    <phoneticPr fontId="6" type="noConversion"/>
  </si>
  <si>
    <t>합 계</t>
  </si>
  <si>
    <t>(세출기준-세입기준)</t>
    <phoneticPr fontId="6" type="noConversion"/>
  </si>
  <si>
    <t>특별회계</t>
    <phoneticPr fontId="6" type="noConversion"/>
  </si>
  <si>
    <t>일반+기특</t>
    <phoneticPr fontId="6" type="noConversion"/>
  </si>
  <si>
    <t>공기업</t>
    <phoneticPr fontId="6" type="noConversion"/>
  </si>
  <si>
    <t>합계</t>
    <phoneticPr fontId="6" type="noConversion"/>
  </si>
  <si>
    <t>예비비</t>
    <phoneticPr fontId="6" type="noConversion"/>
  </si>
  <si>
    <t>◦ 본청 83,000 증
◦ 북부청 377,000 증</t>
    <phoneticPr fontId="6" type="noConversion"/>
  </si>
  <si>
    <t>예결위 계수조정 결과</t>
    <phoneticPr fontId="6" type="noConversion"/>
  </si>
  <si>
    <t>예산결산특별위원회</t>
    <phoneticPr fontId="6" type="noConversion"/>
  </si>
  <si>
    <t>국비</t>
    <phoneticPr fontId="2" type="noConversion"/>
  </si>
  <si>
    <t>안전행정위원회</t>
    <phoneticPr fontId="2" type="noConversion"/>
  </si>
  <si>
    <t>의회사무처</t>
  </si>
  <si>
    <t>상 임 위  계 수 조 정  결 과</t>
    <phoneticPr fontId="6" type="noConversion"/>
  </si>
  <si>
    <t>농정해양위원회</t>
  </si>
  <si>
    <t>농정해양국</t>
  </si>
  <si>
    <t>친환경농업과</t>
  </si>
  <si>
    <t>축산산림국</t>
  </si>
  <si>
    <t>동물방역위생과</t>
  </si>
  <si>
    <t>보건복지위원회</t>
    <phoneticPr fontId="6" type="noConversion"/>
  </si>
  <si>
    <t>복지여성실</t>
  </si>
  <si>
    <t>북부여성비전센터</t>
  </si>
  <si>
    <t>기금</t>
    <phoneticPr fontId="2" type="noConversion"/>
  </si>
  <si>
    <t>세입</t>
    <phoneticPr fontId="2" type="noConversion"/>
  </si>
  <si>
    <t>세출</t>
    <phoneticPr fontId="2" type="noConversion"/>
  </si>
  <si>
    <t>구   분</t>
    <phoneticPr fontId="2" type="noConversion"/>
  </si>
  <si>
    <t>검증</t>
    <phoneticPr fontId="2" type="noConversion"/>
  </si>
  <si>
    <t>(단위 : 천원)</t>
    <phoneticPr fontId="2" type="noConversion"/>
  </si>
  <si>
    <t>광특</t>
    <phoneticPr fontId="2" type="noConversion"/>
  </si>
  <si>
    <t>분권</t>
    <phoneticPr fontId="2" type="noConversion"/>
  </si>
  <si>
    <t>장애인복지과</t>
  </si>
  <si>
    <t>사회복지담당관</t>
  </si>
  <si>
    <t>의존계</t>
    <phoneticPr fontId="2" type="noConversion"/>
  </si>
  <si>
    <t>가족여성담당관</t>
  </si>
  <si>
    <t>여성가족과</t>
  </si>
  <si>
    <t>상임위</t>
    <phoneticPr fontId="2" type="noConversion"/>
  </si>
  <si>
    <t>예결위</t>
    <phoneticPr fontId="2" type="noConversion"/>
  </si>
  <si>
    <t>의존 매칭 도비</t>
    <phoneticPr fontId="2" type="noConversion"/>
  </si>
  <si>
    <t>자체 총계</t>
    <phoneticPr fontId="2" type="noConversion"/>
  </si>
  <si>
    <t>전체 총계</t>
    <phoneticPr fontId="2" type="noConversion"/>
  </si>
  <si>
    <t>안전행정위원회</t>
    <phoneticPr fontId="2" type="noConversion"/>
  </si>
  <si>
    <t>농정해양위원회</t>
    <phoneticPr fontId="2" type="noConversion"/>
  </si>
  <si>
    <t>보건복지위원회</t>
    <phoneticPr fontId="2" type="noConversion"/>
  </si>
  <si>
    <t>의회운영위원회</t>
    <phoneticPr fontId="6" type="noConversion"/>
  </si>
  <si>
    <t>기획재정위원회</t>
    <phoneticPr fontId="6" type="noConversion"/>
  </si>
  <si>
    <t>경제과학기술위원회</t>
    <phoneticPr fontId="6" type="noConversion"/>
  </si>
  <si>
    <t>안전행정위원회</t>
    <phoneticPr fontId="6" type="noConversion"/>
  </si>
  <si>
    <t>문화체육관광위원회</t>
    <phoneticPr fontId="6" type="noConversion"/>
  </si>
  <si>
    <t>농정해양위원회</t>
    <phoneticPr fontId="6" type="noConversion"/>
  </si>
  <si>
    <t>건설교통위원회</t>
    <phoneticPr fontId="6" type="noConversion"/>
  </si>
  <si>
    <t>도시환경위원회</t>
    <phoneticPr fontId="6" type="noConversion"/>
  </si>
  <si>
    <t>기획조정실</t>
  </si>
  <si>
    <t>도시주택실</t>
  </si>
  <si>
    <t>자치행정국</t>
  </si>
  <si>
    <t>문화체육관광국</t>
  </si>
  <si>
    <t>보건복지국</t>
  </si>
  <si>
    <t>환경국</t>
  </si>
  <si>
    <t>여성가족국</t>
  </si>
  <si>
    <t>대외협력담당관</t>
  </si>
  <si>
    <t>감사관</t>
  </si>
  <si>
    <t>대변인</t>
  </si>
  <si>
    <t>북부소방재난본부</t>
  </si>
  <si>
    <t>경기도농업기술원</t>
  </si>
  <si>
    <t>경기도인재개발원</t>
  </si>
  <si>
    <t>경기도보건환경연구원</t>
  </si>
  <si>
    <t>경기도건설본부</t>
  </si>
  <si>
    <t>경기도소방학교</t>
  </si>
  <si>
    <t>소방서</t>
  </si>
  <si>
    <t>□  총괄(실국별)</t>
    <phoneticPr fontId="6" type="noConversion"/>
  </si>
  <si>
    <t>세입예산증감</t>
    <phoneticPr fontId="2" type="noConversion"/>
  </si>
  <si>
    <t>세출예산증감</t>
    <phoneticPr fontId="2" type="noConversion"/>
  </si>
  <si>
    <t>실국명</t>
    <phoneticPr fontId="6" type="noConversion"/>
  </si>
  <si>
    <t>편성
구분</t>
    <phoneticPr fontId="2" type="noConversion"/>
  </si>
  <si>
    <t>정렬순서</t>
    <phoneticPr fontId="76" type="noConversion"/>
  </si>
  <si>
    <t>감사총괄담당관</t>
  </si>
  <si>
    <t>0101</t>
  </si>
  <si>
    <t>조사담당관</t>
  </si>
  <si>
    <t>감사담당관</t>
  </si>
  <si>
    <t>계약심사담당관</t>
  </si>
  <si>
    <t>기획담당관</t>
  </si>
  <si>
    <t>0201</t>
  </si>
  <si>
    <t>미래전략담당관</t>
  </si>
  <si>
    <t>0202</t>
  </si>
  <si>
    <t>예산담당관</t>
  </si>
  <si>
    <t>0203</t>
  </si>
  <si>
    <t>평가담당관</t>
  </si>
  <si>
    <t>법무담당관</t>
  </si>
  <si>
    <t>규제개혁추진단</t>
  </si>
  <si>
    <t>따복공동체지원단</t>
  </si>
  <si>
    <t>정보기획담당관</t>
  </si>
  <si>
    <t>정보통신보안담당관</t>
  </si>
  <si>
    <t>빅데이터담당관</t>
  </si>
  <si>
    <t>지역정책과</t>
  </si>
  <si>
    <t>0301</t>
  </si>
  <si>
    <t>도시정책과</t>
  </si>
  <si>
    <t>0302</t>
  </si>
  <si>
    <t>도시주택과</t>
  </si>
  <si>
    <t>주택정책과</t>
  </si>
  <si>
    <t>건축디자인과</t>
  </si>
  <si>
    <t>공공택지과</t>
  </si>
  <si>
    <t>토지정보과</t>
  </si>
  <si>
    <t>도시개발과</t>
  </si>
  <si>
    <t>도시재생과</t>
  </si>
  <si>
    <t>도시계획상임기획단</t>
  </si>
  <si>
    <t>총무과</t>
  </si>
  <si>
    <t>0401</t>
  </si>
  <si>
    <t>자치행정과</t>
  </si>
  <si>
    <t>0402</t>
  </si>
  <si>
    <t>인사과</t>
  </si>
  <si>
    <t>0403</t>
  </si>
  <si>
    <t>언제나민원실</t>
  </si>
  <si>
    <t>0404</t>
  </si>
  <si>
    <t>세정과</t>
  </si>
  <si>
    <t>세원관리과</t>
  </si>
  <si>
    <t>회계과</t>
  </si>
  <si>
    <t>특별사법경찰단</t>
  </si>
  <si>
    <t>교육협력국</t>
  </si>
  <si>
    <t>교육정책과</t>
  </si>
  <si>
    <t>0501</t>
  </si>
  <si>
    <t>교육협력과</t>
  </si>
  <si>
    <t>0502</t>
  </si>
  <si>
    <t>도서관정책과</t>
  </si>
  <si>
    <t>0503</t>
  </si>
  <si>
    <t>문화정책과</t>
  </si>
  <si>
    <t>0601</t>
  </si>
  <si>
    <t>종무과</t>
  </si>
  <si>
    <t>0602</t>
  </si>
  <si>
    <t>체육과</t>
  </si>
  <si>
    <t>0603</t>
  </si>
  <si>
    <t>문화유산과</t>
  </si>
  <si>
    <t>0604</t>
  </si>
  <si>
    <t>콘텐츠산업과</t>
  </si>
  <si>
    <t>0605</t>
  </si>
  <si>
    <t>관광과</t>
  </si>
  <si>
    <t>농업정책과</t>
  </si>
  <si>
    <t>0701</t>
  </si>
  <si>
    <t>해양항만정책과</t>
  </si>
  <si>
    <t>0702</t>
  </si>
  <si>
    <t>농식품유통과</t>
  </si>
  <si>
    <t>0703</t>
  </si>
  <si>
    <t>0704</t>
  </si>
  <si>
    <t>수산과</t>
  </si>
  <si>
    <t>0705</t>
  </si>
  <si>
    <t>해양수산자원연구소</t>
  </si>
  <si>
    <t>0706</t>
  </si>
  <si>
    <t>철도국</t>
  </si>
  <si>
    <t>철도물류정책과</t>
  </si>
  <si>
    <t>0801</t>
  </si>
  <si>
    <t>광역도시철도과</t>
  </si>
  <si>
    <t>0802</t>
  </si>
  <si>
    <t>철도건설과</t>
  </si>
  <si>
    <t>0803</t>
  </si>
  <si>
    <t>재난안전본부</t>
  </si>
  <si>
    <t>소방행정과</t>
  </si>
  <si>
    <t>0901</t>
  </si>
  <si>
    <t>재난안전과</t>
  </si>
  <si>
    <t>0902</t>
  </si>
  <si>
    <t>재난대응과</t>
  </si>
  <si>
    <t>0903</t>
  </si>
  <si>
    <t>재난종합지휘센터</t>
  </si>
  <si>
    <t>0904</t>
  </si>
  <si>
    <t>안전교육훈련담당관</t>
  </si>
  <si>
    <t>0905</t>
  </si>
  <si>
    <t>청문감사담당관</t>
  </si>
  <si>
    <t>0906</t>
  </si>
  <si>
    <t>특수대응단</t>
  </si>
  <si>
    <t>0907</t>
  </si>
  <si>
    <t>안전기획과</t>
  </si>
  <si>
    <t>0908</t>
  </si>
  <si>
    <t>재난대책과</t>
  </si>
  <si>
    <t>0909</t>
  </si>
  <si>
    <t>기동안전점검단</t>
  </si>
  <si>
    <t>0910</t>
  </si>
  <si>
    <t>소방행정기획과</t>
  </si>
  <si>
    <t>1001</t>
  </si>
  <si>
    <t>1002</t>
  </si>
  <si>
    <t>소방학교</t>
  </si>
  <si>
    <t>수원소방서</t>
  </si>
  <si>
    <t>성남소방서</t>
  </si>
  <si>
    <t>분당소방서</t>
  </si>
  <si>
    <t>부천소방서</t>
  </si>
  <si>
    <t>안양소방서</t>
  </si>
  <si>
    <t>안산소방서</t>
  </si>
  <si>
    <t>용인소방서</t>
  </si>
  <si>
    <t>평택소방서</t>
  </si>
  <si>
    <t>송탄소방서</t>
  </si>
  <si>
    <t>광명소방서</t>
  </si>
  <si>
    <t>시흥소방서</t>
  </si>
  <si>
    <t>군포소방서</t>
  </si>
  <si>
    <t>화성소방서</t>
  </si>
  <si>
    <t>이천소방서</t>
  </si>
  <si>
    <t>김포소방서</t>
  </si>
  <si>
    <t>광주소방서</t>
  </si>
  <si>
    <t>안성소방서</t>
  </si>
  <si>
    <t>하남소방서</t>
  </si>
  <si>
    <t>의왕소방서</t>
  </si>
  <si>
    <t>오산소방서</t>
  </si>
  <si>
    <t>여주소방서</t>
  </si>
  <si>
    <t>양평소방서</t>
  </si>
  <si>
    <t>과천소방서</t>
  </si>
  <si>
    <t>고양소방서</t>
  </si>
  <si>
    <t>일산소방서</t>
  </si>
  <si>
    <t>의정부소방서</t>
  </si>
  <si>
    <t>남양주소방서</t>
  </si>
  <si>
    <t>파주소방서</t>
  </si>
  <si>
    <t>구리소방서</t>
  </si>
  <si>
    <t>포천소방서</t>
  </si>
  <si>
    <t>양주소방서</t>
  </si>
  <si>
    <t>동두천소방서</t>
  </si>
  <si>
    <t>가평소방서</t>
  </si>
  <si>
    <t>연천소방서</t>
  </si>
  <si>
    <t>1101</t>
  </si>
  <si>
    <t>언론담당관</t>
  </si>
  <si>
    <t>1201</t>
  </si>
  <si>
    <t>홍보담당관</t>
  </si>
  <si>
    <t>1202</t>
  </si>
  <si>
    <t>소통담당관</t>
  </si>
  <si>
    <t>1203</t>
  </si>
  <si>
    <t>무한돌봄복지과</t>
  </si>
  <si>
    <t>1301</t>
  </si>
  <si>
    <t>사회적일자리과</t>
  </si>
  <si>
    <t>1302</t>
  </si>
  <si>
    <t>노인복지과</t>
  </si>
  <si>
    <t>보건정책과</t>
  </si>
  <si>
    <t>건강증진과</t>
  </si>
  <si>
    <t>식품안전과</t>
  </si>
  <si>
    <t>환경정책과</t>
  </si>
  <si>
    <t>1401</t>
  </si>
  <si>
    <t>기후대기과</t>
  </si>
  <si>
    <t>환경안전관리과</t>
  </si>
  <si>
    <t>자원순환과</t>
  </si>
  <si>
    <t>북부환경관리과</t>
  </si>
  <si>
    <t>공단환경관리사업소</t>
  </si>
  <si>
    <t>1501</t>
  </si>
  <si>
    <t>보육정책과</t>
  </si>
  <si>
    <t>1502</t>
  </si>
  <si>
    <t>아동청소년과</t>
  </si>
  <si>
    <t>1503</t>
  </si>
  <si>
    <t>다문화가족과</t>
  </si>
  <si>
    <t>1504</t>
  </si>
  <si>
    <t>여성비전센터</t>
  </si>
  <si>
    <t>1505</t>
  </si>
  <si>
    <t>여성능력개발센터</t>
  </si>
  <si>
    <t>1506</t>
  </si>
  <si>
    <t>1601</t>
  </si>
  <si>
    <t>1602</t>
  </si>
  <si>
    <t>보육청소년담당관</t>
  </si>
  <si>
    <t>1603</t>
  </si>
  <si>
    <t>보건위생담당관</t>
  </si>
  <si>
    <t>1604</t>
  </si>
  <si>
    <t>1605</t>
  </si>
  <si>
    <t>1701</t>
  </si>
  <si>
    <t>서울사무소</t>
  </si>
  <si>
    <t>1702</t>
  </si>
  <si>
    <t>균형발전기획실</t>
  </si>
  <si>
    <t>기획예산담당관</t>
  </si>
  <si>
    <t>1801</t>
  </si>
  <si>
    <t>균형발전담당관</t>
  </si>
  <si>
    <t>1802</t>
  </si>
  <si>
    <t>행정관리담당관</t>
  </si>
  <si>
    <t>1803</t>
  </si>
  <si>
    <t>통일기반조성담당관</t>
  </si>
  <si>
    <t>1804</t>
  </si>
  <si>
    <t>DMZ정책담당관</t>
  </si>
  <si>
    <t>1805</t>
  </si>
  <si>
    <t>비상기획담당관</t>
  </si>
  <si>
    <t>1806</t>
  </si>
  <si>
    <t>군관협력담당관</t>
  </si>
  <si>
    <t>1807</t>
  </si>
  <si>
    <t>경제실</t>
  </si>
  <si>
    <t>경제정책과</t>
  </si>
  <si>
    <t>1901</t>
  </si>
  <si>
    <t>일자리정책과</t>
  </si>
  <si>
    <t>1902</t>
  </si>
  <si>
    <t>경기일자리센터</t>
  </si>
  <si>
    <t>1903</t>
  </si>
  <si>
    <t>사회적경제과</t>
  </si>
  <si>
    <t>1904</t>
  </si>
  <si>
    <t>기업지원과</t>
  </si>
  <si>
    <t>1905</t>
  </si>
  <si>
    <t>산업정책과</t>
  </si>
  <si>
    <t>1906</t>
  </si>
  <si>
    <t>특화산업과</t>
  </si>
  <si>
    <t>1907</t>
  </si>
  <si>
    <t>과학기술과</t>
  </si>
  <si>
    <t>외교정책과</t>
  </si>
  <si>
    <t>국제통상과</t>
  </si>
  <si>
    <t>투자진흥과</t>
  </si>
  <si>
    <t>기술학교</t>
  </si>
  <si>
    <t>축산정책과</t>
  </si>
  <si>
    <t>2001</t>
  </si>
  <si>
    <t>2002</t>
  </si>
  <si>
    <t>산림과</t>
  </si>
  <si>
    <t>공원녹지과</t>
  </si>
  <si>
    <t>축산위생연구소</t>
  </si>
  <si>
    <t>북부축산위생연구소</t>
  </si>
  <si>
    <t>산림환경연구소</t>
  </si>
  <si>
    <t>교통국</t>
  </si>
  <si>
    <t>교통정책과</t>
  </si>
  <si>
    <t>2101</t>
  </si>
  <si>
    <t>버스정책과</t>
  </si>
  <si>
    <t>2102</t>
  </si>
  <si>
    <t>굿모닝버스추진단</t>
  </si>
  <si>
    <t>2103</t>
  </si>
  <si>
    <t>택시정책과</t>
  </si>
  <si>
    <t>2104</t>
  </si>
  <si>
    <t>교통정보센터</t>
  </si>
  <si>
    <t>건설국</t>
  </si>
  <si>
    <t>건설안전과</t>
  </si>
  <si>
    <t>2201</t>
  </si>
  <si>
    <t>도로정책과</t>
  </si>
  <si>
    <t>2202</t>
  </si>
  <si>
    <t>하천과</t>
  </si>
  <si>
    <t>2203</t>
  </si>
  <si>
    <t>건설기술과</t>
  </si>
  <si>
    <t>농업기술원</t>
  </si>
  <si>
    <t>농업기술원(총무과)</t>
  </si>
  <si>
    <t>2301</t>
  </si>
  <si>
    <t>2302</t>
  </si>
  <si>
    <t>2303</t>
  </si>
  <si>
    <t>2304</t>
  </si>
  <si>
    <t>2305</t>
  </si>
  <si>
    <t>인재개발원</t>
  </si>
  <si>
    <t>2401</t>
  </si>
  <si>
    <t>보건환경연구원</t>
  </si>
  <si>
    <t>보건환경연구원(총무과)</t>
  </si>
  <si>
    <t>2501</t>
  </si>
  <si>
    <t>2502</t>
  </si>
  <si>
    <t>2503</t>
  </si>
  <si>
    <t>2504</t>
  </si>
  <si>
    <t>2505</t>
  </si>
  <si>
    <t>수자원본부</t>
  </si>
  <si>
    <t>2601</t>
  </si>
  <si>
    <t>건설본부</t>
  </si>
  <si>
    <t>2701</t>
  </si>
  <si>
    <t>2702</t>
  </si>
  <si>
    <t>2703</t>
  </si>
  <si>
    <t>2704</t>
  </si>
  <si>
    <t>2705</t>
  </si>
  <si>
    <t>위원회명</t>
    <phoneticPr fontId="76" type="noConversion"/>
  </si>
  <si>
    <t>실국명</t>
    <phoneticPr fontId="76" type="noConversion"/>
  </si>
  <si>
    <t>보건복지위원회</t>
  </si>
  <si>
    <t>보건환경연구원(보건연구부)</t>
  </si>
  <si>
    <t>보건환경연구원북부지원</t>
  </si>
  <si>
    <t>보건환경연구원(수원농산물검사소)</t>
  </si>
  <si>
    <t>농업기술원(작물연구과)</t>
  </si>
  <si>
    <t>농업기술원(원예연구과)</t>
  </si>
  <si>
    <t>농업기술원(환경농업연구과)</t>
  </si>
  <si>
    <t>농업기술원(지원기획과)</t>
  </si>
  <si>
    <t>농업기술원(기술보급과)</t>
  </si>
  <si>
    <t>농업기술원(농촌자원과)</t>
  </si>
  <si>
    <t>농업기술원(종자관리소)</t>
  </si>
  <si>
    <t>농업기술원(버섯연구소)</t>
  </si>
  <si>
    <t>농업기술원(소득자원연구소)</t>
  </si>
  <si>
    <t>농업기술원(선인장다육식물연구소)</t>
  </si>
  <si>
    <t>건설본부(관리과)</t>
  </si>
  <si>
    <t>건설본부(도로건설과)</t>
  </si>
  <si>
    <t>건설본부(북부도로과)</t>
  </si>
  <si>
    <t>건설본부(건축시설과)</t>
  </si>
  <si>
    <t>건설본부(신청사건립추진단)</t>
  </si>
  <si>
    <t>보건환경연구원(대기연구부)</t>
  </si>
  <si>
    <t>보건환경연구원(수질연구부)</t>
  </si>
  <si>
    <t>여성가족교육협력위원회</t>
  </si>
  <si>
    <t>0504</t>
  </si>
  <si>
    <t>0505</t>
  </si>
  <si>
    <t>0506</t>
  </si>
  <si>
    <t>0507</t>
  </si>
  <si>
    <t>0508</t>
  </si>
  <si>
    <t>0509</t>
  </si>
  <si>
    <t>0510</t>
  </si>
  <si>
    <t>0707</t>
  </si>
  <si>
    <t>0708</t>
  </si>
  <si>
    <t>0709</t>
  </si>
  <si>
    <t>0710</t>
  </si>
  <si>
    <t>0711</t>
  </si>
  <si>
    <t>0712</t>
  </si>
  <si>
    <t>0804</t>
  </si>
  <si>
    <t>0805</t>
  </si>
  <si>
    <t>0806</t>
  </si>
  <si>
    <t>0807</t>
  </si>
  <si>
    <t>0808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</si>
  <si>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</si>
  <si>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</si>
  <si>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</si>
  <si>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</si>
  <si>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</si>
  <si>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</si>
  <si>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</si>
  <si>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</si>
  <si>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</si>
  <si>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</si>
  <si>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</si>
  <si>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</si>
  <si>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</si>
  <si>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</si>
  <si>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</si>
  <si>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</si>
  <si>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</si>
  <si>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</si>
  <si>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</si>
  <si>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</si>
  <si>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</si>
  <si>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</si>
  <si>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</si>
  <si>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</si>
  <si>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</si>
  <si>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</si>
  <si>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</si>
  <si>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</si>
  <si>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</si>
  <si>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</si>
  <si>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</si>
  <si>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1606</t>
  </si>
  <si>
    <t>1703</t>
  </si>
  <si>
    <t>1704</t>
  </si>
  <si>
    <t>1705</t>
  </si>
  <si>
    <t>1706</t>
  </si>
  <si>
    <t>1808</t>
  </si>
  <si>
    <t>1809</t>
  </si>
  <si>
    <t>1810</t>
  </si>
  <si>
    <t>1811</t>
  </si>
  <si>
    <t>2402</t>
  </si>
  <si>
    <t>2403</t>
  </si>
  <si>
    <t>2404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</si>
  <si>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</si>
  <si>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</si>
  <si>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</si>
  <si>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</si>
  <si>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</si>
  <si>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</si>
  <si>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</si>
  <si>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</si>
  <si>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</si>
  <si>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2706</t>
  </si>
  <si>
    <t>2801</t>
  </si>
  <si>
    <t>2901</t>
  </si>
  <si>
    <t>2902</t>
  </si>
  <si>
    <t>3001</t>
  </si>
  <si>
    <t>3101</t>
  </si>
  <si>
    <t>3102</t>
  </si>
  <si>
    <t>3103</t>
  </si>
  <si>
    <t>3201</t>
  </si>
  <si>
    <t>3202</t>
  </si>
  <si>
    <t>3203</t>
  </si>
  <si>
    <t>3204</t>
  </si>
  <si>
    <t>3205</t>
  </si>
  <si>
    <t>3206</t>
  </si>
  <si>
    <t>3301</t>
  </si>
  <si>
    <t>3302</t>
  </si>
  <si>
    <t>3303</t>
  </si>
  <si>
    <t>정렬코드</t>
    <phoneticPr fontId="76" type="noConversion"/>
  </si>
  <si>
    <t>실국명 조정</t>
    <phoneticPr fontId="76" type="noConversion"/>
  </si>
  <si>
    <t>위원회명 조정</t>
    <phoneticPr fontId="76" type="noConversion"/>
  </si>
  <si>
    <t>실과명 조정</t>
    <phoneticPr fontId="76" type="noConversion"/>
  </si>
  <si>
    <t>실과명</t>
    <phoneticPr fontId="76" type="noConversion"/>
  </si>
  <si>
    <t>광특</t>
    <phoneticPr fontId="2" type="noConversion"/>
  </si>
  <si>
    <t>기금</t>
    <phoneticPr fontId="2" type="noConversion"/>
  </si>
  <si>
    <t>특교</t>
    <phoneticPr fontId="2" type="noConversion"/>
  </si>
  <si>
    <t>2014재원</t>
    <phoneticPr fontId="2" type="noConversion"/>
  </si>
  <si>
    <t>2015재원</t>
    <phoneticPr fontId="2" type="noConversion"/>
  </si>
  <si>
    <t>지특</t>
    <phoneticPr fontId="2" type="noConversion"/>
  </si>
  <si>
    <t>분권</t>
    <phoneticPr fontId="2" type="noConversion"/>
  </si>
  <si>
    <t>도비</t>
    <phoneticPr fontId="2" type="noConversion"/>
  </si>
  <si>
    <t>여성가족교육협력위원회</t>
    <phoneticPr fontId="6" type="noConversion"/>
  </si>
  <si>
    <t>2회추경 예비비</t>
    <phoneticPr fontId="2" type="noConversion"/>
  </si>
  <si>
    <t>특교</t>
    <phoneticPr fontId="2" type="noConversion"/>
  </si>
  <si>
    <t>위원회명</t>
    <phoneticPr fontId="6" type="noConversion"/>
  </si>
  <si>
    <t>2014년도 제2회 일반회계 및 특별회계 추가경정 세입·세출 예산안</t>
    <phoneticPr fontId="6" type="noConversion"/>
  </si>
  <si>
    <t>2015년도 경기도 일반 및 특별회계 세입·세출 예산안[전체예산총괄]</t>
    <phoneticPr fontId="6" type="noConversion"/>
  </si>
  <si>
    <t>'14년도 제2회 추경 일반 및 특별회계 세입·세출 예산안[전체예산총괄]</t>
    <phoneticPr fontId="6" type="noConversion"/>
  </si>
  <si>
    <t>'14년도 제2회 추경 일반 및 특별회계 세입·세출 예산안[전체예산총괄]</t>
    <phoneticPr fontId="6" type="noConversion"/>
  </si>
  <si>
    <t>2015년도 경기도 일반 및 특별회계 세입·세출 예산안[전체예산총괄]</t>
    <phoneticPr fontId="6" type="noConversion"/>
  </si>
  <si>
    <t>신규</t>
    <phoneticPr fontId="2" type="noConversion"/>
  </si>
  <si>
    <t>본예산</t>
    <phoneticPr fontId="2" type="noConversion"/>
  </si>
  <si>
    <t>2회추경</t>
    <phoneticPr fontId="2" type="noConversion"/>
  </si>
  <si>
    <t>1회추경</t>
    <phoneticPr fontId="2" type="noConversion"/>
  </si>
  <si>
    <t>2회추경 검증</t>
    <phoneticPr fontId="2" type="noConversion"/>
  </si>
  <si>
    <t>예비비 조정액</t>
    <phoneticPr fontId="2" type="noConversion"/>
  </si>
  <si>
    <t>자체 도비</t>
    <phoneticPr fontId="2" type="noConversion"/>
  </si>
  <si>
    <t>예비비 조정잔액</t>
    <phoneticPr fontId="2" type="noConversion"/>
  </si>
  <si>
    <t>2015년 본예산 검증</t>
    <phoneticPr fontId="2" type="noConversion"/>
  </si>
  <si>
    <t>본예산 예비비</t>
    <phoneticPr fontId="2" type="noConversion"/>
  </si>
  <si>
    <t>187</t>
    <phoneticPr fontId="2" type="noConversion"/>
  </si>
  <si>
    <t>기특</t>
    <phoneticPr fontId="6" type="noConversion"/>
  </si>
  <si>
    <t>공특</t>
    <phoneticPr fontId="6" type="noConversion"/>
  </si>
  <si>
    <t>일반</t>
    <phoneticPr fontId="6" type="noConversion"/>
  </si>
  <si>
    <t>실국명</t>
    <phoneticPr fontId="2" type="noConversion"/>
  </si>
  <si>
    <t>안전행정위원회</t>
  </si>
  <si>
    <t>국도비
등
여부</t>
    <phoneticPr fontId="2" type="noConversion"/>
  </si>
  <si>
    <t>국도비</t>
    <phoneticPr fontId="2" type="noConversion"/>
  </si>
  <si>
    <t>도비</t>
    <phoneticPr fontId="2" type="noConversion"/>
  </si>
  <si>
    <t>차액</t>
    <phoneticPr fontId="2" type="noConversion"/>
  </si>
  <si>
    <t>동의여부</t>
    <phoneticPr fontId="2" type="noConversion"/>
  </si>
  <si>
    <t>동의</t>
    <phoneticPr fontId="2" type="noConversion"/>
  </si>
  <si>
    <t>부동의</t>
    <phoneticPr fontId="2" type="noConversion"/>
  </si>
  <si>
    <t>상임위 예산안
조정액(라)</t>
    <phoneticPr fontId="6" type="noConversion"/>
  </si>
  <si>
    <r>
      <t xml:space="preserve">상임위 조정
예산안
</t>
    </r>
    <r>
      <rPr>
        <b/>
        <sz val="8"/>
        <rFont val="돋움"/>
        <family val="3"/>
        <charset val="129"/>
      </rPr>
      <t>(마=가+라)</t>
    </r>
    <phoneticPr fontId="6" type="noConversion"/>
  </si>
  <si>
    <t>세부사업명 및 부기명</t>
    <phoneticPr fontId="2" type="noConversion"/>
  </si>
  <si>
    <t>□세입예산</t>
    <phoneticPr fontId="6" type="noConversion"/>
  </si>
  <si>
    <t>연번</t>
    <phoneticPr fontId="2" type="noConversion"/>
  </si>
  <si>
    <t>연번</t>
    <phoneticPr fontId="2" type="noConversion"/>
  </si>
  <si>
    <t>예산안 변동액
(바=가-라)</t>
    <phoneticPr fontId="2" type="noConversion"/>
  </si>
  <si>
    <t>예산안 
변동액
(바=가-라)</t>
    <phoneticPr fontId="2" type="noConversion"/>
  </si>
  <si>
    <t>합계</t>
    <phoneticPr fontId="2" type="noConversion"/>
  </si>
  <si>
    <t>예산안
(가)</t>
    <phoneticPr fontId="6" type="noConversion"/>
  </si>
  <si>
    <t>비고(부대의견,필요성)</t>
    <phoneticPr fontId="6" type="noConversion"/>
  </si>
  <si>
    <t>비고(부대의견,필요성)</t>
    <phoneticPr fontId="6" type="noConversion"/>
  </si>
  <si>
    <t>번호</t>
  </si>
  <si>
    <t>정책</t>
    <phoneticPr fontId="2" type="noConversion"/>
  </si>
  <si>
    <t>부서명</t>
  </si>
  <si>
    <t>세부사업명 및 부기명</t>
  </si>
  <si>
    <t>예산안
(가)</t>
    <phoneticPr fontId="2" type="noConversion"/>
  </si>
  <si>
    <t>상임위 조정
예산안
(다=가+나)</t>
    <phoneticPr fontId="2" type="noConversion"/>
  </si>
  <si>
    <t>감액</t>
  </si>
  <si>
    <t>증액</t>
  </si>
  <si>
    <t>농정위</t>
    <phoneticPr fontId="2" type="noConversion"/>
  </si>
  <si>
    <t>농정해양국</t>
    <phoneticPr fontId="2" type="noConversion"/>
  </si>
  <si>
    <t>축산산림국</t>
    <phoneticPr fontId="2" type="noConversion"/>
  </si>
  <si>
    <t>농업기술원</t>
    <phoneticPr fontId="2" type="noConversion"/>
  </si>
  <si>
    <t>해양수산과</t>
  </si>
  <si>
    <t>신규</t>
  </si>
  <si>
    <t>본예산</t>
  </si>
  <si>
    <t>축산정책과</t>
    <phoneticPr fontId="2" type="noConversion"/>
  </si>
  <si>
    <t>북부동물위생시험소</t>
  </si>
  <si>
    <t>선진 차단 
방역 시스템 
구축</t>
    <phoneticPr fontId="2" type="noConversion"/>
  </si>
  <si>
    <t>비 고</t>
    <phoneticPr fontId="2" type="noConversion"/>
  </si>
  <si>
    <t>필요성</t>
    <phoneticPr fontId="2" type="noConversion"/>
  </si>
  <si>
    <t>증감 금액(나)</t>
    <phoneticPr fontId="2" type="noConversion"/>
  </si>
  <si>
    <t>예산안
(가)</t>
    <phoneticPr fontId="2" type="noConversion"/>
  </si>
  <si>
    <t>사업설명서
페이지</t>
    <phoneticPr fontId="2" type="noConversion"/>
  </si>
  <si>
    <t>예산서 
페이지</t>
    <phoneticPr fontId="2" type="noConversion"/>
  </si>
  <si>
    <t>(단위 : 천원)</t>
    <phoneticPr fontId="2" type="noConversion"/>
  </si>
  <si>
    <t>2021년도 본예산 경기도 일반회계 세입 예산 조정(안)</t>
    <phoneticPr fontId="6" type="noConversion"/>
  </si>
  <si>
    <t>2021년 본예산 자체사업 세출 조정(안) , (국비 중 도비매칭사업 포함)</t>
    <phoneticPr fontId="2" type="noConversion"/>
  </si>
  <si>
    <t>친환경급식지원센터</t>
  </si>
  <si>
    <t>국고보조금
- 농촌인력중개센터 운영 지원</t>
  </si>
  <si>
    <t>국고보조금
- GAP 위생시설 보완지원</t>
  </si>
  <si>
    <t>국고보조금
- 스마트원예단지 기반조성</t>
  </si>
  <si>
    <t>국고보조금
- 건전한 식생활 확산(바른 식생활교육 지원)</t>
  </si>
  <si>
    <t>농림축산식품부 경영인력과
-5220(2020.11.9.)호</t>
  </si>
  <si>
    <t>농림축산식품부 식생활소비급식
진흥과-4937(2020.11.5.)호</t>
  </si>
  <si>
    <t>농림축산식품부 원예경영과
-5152(2020.11.11.)호</t>
  </si>
  <si>
    <t>농림푹산식품부 식생활소비급식
진흥과-4944(2020.11.6.)호</t>
  </si>
  <si>
    <t>농촌인력중개센터 운영 지원(국비/지원)
- 농촌인력중개센터 운영 지원</t>
  </si>
  <si>
    <t>GAP 위생시설 보완지원(국비/지원)
- GAP 위생시설 보완지원</t>
  </si>
  <si>
    <t>스마트원예단지 기반조성(국비/지원)
- 스마트원예단지 기반조성</t>
  </si>
  <si>
    <t>건전한 식생활확산(바른 식생활교육지원)(국비/직접)
- 바른 식생활교육지원</t>
  </si>
  <si>
    <t>농림축산식품부 경영인력과
-5220(2020.11.9.)호</t>
    <phoneticPr fontId="2" type="noConversion"/>
  </si>
  <si>
    <t>농림축산식품부 식생활소비급식
진흥과-4937(2020.11.5.)호</t>
    <phoneticPr fontId="2" type="noConversion"/>
  </si>
  <si>
    <t>농림축산식품부 원예경영과
-5152(2020.11.11.)호</t>
    <phoneticPr fontId="2" type="noConversion"/>
  </si>
  <si>
    <t>농림푹산식품부 식생활소비급식
진흥과-4944(2020.11.6.)호</t>
    <phoneticPr fontId="2" type="noConversion"/>
  </si>
  <si>
    <t>국고보조금 등
- 축산 ICT 융복합 확산사업</t>
  </si>
  <si>
    <t>국고보조금 등
- FTA폐업지원금</t>
  </si>
  <si>
    <t>국고보조금 등
- 축산 악취개선 지원</t>
  </si>
  <si>
    <t>국고보조금 등
- 말벌퇴치기 지원사업</t>
  </si>
  <si>
    <t>국고보조금 등
- 축산물 HACCP 컨설팅</t>
  </si>
  <si>
    <t>농림축산식품부 축산경영과-5580(2020.10.14.)호</t>
  </si>
  <si>
    <t>농림축산식품부 농업정책과-4150(2020.11.16.)호</t>
  </si>
  <si>
    <t>농림축산식품부 축산환경자원과-
5772(2020.10.30.)</t>
  </si>
  <si>
    <t>농림축산식품부 축산경영과
5815(2020.10.23.)</t>
  </si>
  <si>
    <t>농림축산식품부 농축산물위생품질관리팀-5426(2020.10.22.)</t>
  </si>
  <si>
    <t>1. 산림청 기획재정담당관실-3768(2020.9.16.)호
2. 산림청 산지정책과-7492(2020.10.26.)호</t>
  </si>
  <si>
    <t>산림청 산림정책과 - 4584(2020.10.28.)</t>
  </si>
  <si>
    <t>기술보급과</t>
  </si>
  <si>
    <t>국비추가내시
농촌진흥청 지도정책과-4605(2020.11.03)호</t>
  </si>
  <si>
    <t>스마트농업 테스트베드 교육장 조성(국비/지원)
 - 스마트농업 테스트베드 교육장 조성</t>
  </si>
  <si>
    <t>축산 ICT 융복합 확산사업(기금/지원)
- 축산 ICT 융복합 확산사업</t>
  </si>
  <si>
    <t>FTA폐업지원금(기금/지원)
- FTA폐업지원금</t>
  </si>
  <si>
    <t>축산 악취개선 지원(기금/지원)
- 축산 악취개선 지원</t>
  </si>
  <si>
    <t>말벌퇴치기 지원사업(기금/지원)
- 말벌퇴치기 지원사업</t>
  </si>
  <si>
    <t>축산물 HACCP 컨설팅(기금/지원)
- 농가 등 축산물 HACCP 컨설팅 지원</t>
  </si>
  <si>
    <t>산림조합특화(국비/지원)
-산림조합특화</t>
  </si>
  <si>
    <t>ASF 생물안전실험실(BL3) 건립(국비/직접)
-ASF 생물안전실험실(BL3) 건립 (시설비)</t>
  </si>
  <si>
    <t>ASF 생물안전실험실(BL3) 건립(국비/직접)
-ASF 생물안전실험실(BL3) 건립 (감리비)</t>
  </si>
  <si>
    <t>ASF 생물안전실험실(BL3) 건립(국비/직접)
-ASF 생물안전실험실(BL3) 건립 (시설부대비)</t>
  </si>
  <si>
    <t>농림축산식품부-
5772(2020.10.30.)</t>
  </si>
  <si>
    <t>통계목에 따른 부기 분리
(총 사업비 변동 없음)</t>
  </si>
  <si>
    <t>2020년도 제3회 추경 경기도 일반회계 세입 예산 조정(안)</t>
    <phoneticPr fontId="6" type="noConversion"/>
  </si>
  <si>
    <t>2추</t>
  </si>
  <si>
    <t>3추</t>
  </si>
  <si>
    <t>제3회 추경
예산안
(가)</t>
    <phoneticPr fontId="6" type="noConversion"/>
  </si>
  <si>
    <t>국고보조금
- 논 타작물재배지원</t>
  </si>
  <si>
    <t>기금
- 기본형 공익직접지불금</t>
  </si>
  <si>
    <t>기금
- 밭농업직불제(논이모작)</t>
  </si>
  <si>
    <t>기금
- FTA 피해보전직불제(녹두)</t>
  </si>
  <si>
    <t>국고보조금
- 한발대비용수개발</t>
  </si>
  <si>
    <t>국고보조금
- 수리시설수해복구(농식품부)(성립전)(부기명변경)
  (당초) 수리시설수해복구(농식품부)</t>
  </si>
  <si>
    <t>농림축산식품부 식량산업과
-4111(2020.10.21.)호</t>
  </si>
  <si>
    <t>농림축산식품부 공익직불
정책과-434(2020.11.6.)호</t>
  </si>
  <si>
    <t>농림축산식품부 공익직불
정책과-353(2020.10.30.)호</t>
  </si>
  <si>
    <t>농림축산식품부 농업정책과
-4072(2020.11.10.)호</t>
  </si>
  <si>
    <t>농림축산식품부 농업기반과
-5174(2020.10.22.)호</t>
  </si>
  <si>
    <t xml:space="preserve">농림축산식품부 재해보험
정책과-3176(2020.9.18.)호
예산담당관-19328
(2020. 10.29.)호 </t>
  </si>
  <si>
    <t xml:space="preserve">경기도 자연재난과
-18587(2020.9.14.)호
예산담당관-19328
(2020. 10.29.)호 </t>
  </si>
  <si>
    <t>2020년도 제3회 추경 상임위 세출조정(안),국비</t>
    <phoneticPr fontId="6" type="noConversion"/>
  </si>
  <si>
    <t>제3회 추경
예산안
(가)</t>
    <phoneticPr fontId="6" type="noConversion"/>
  </si>
  <si>
    <t>상임위 예산안
조정액(나)</t>
    <phoneticPr fontId="6" type="noConversion"/>
  </si>
  <si>
    <t>논 타작물재배지원(국비/지원)
- 논 타작물재배지원</t>
  </si>
  <si>
    <t>기본형 공익직접지불금(기금/지원)
- 기본형 공익직접지불금</t>
  </si>
  <si>
    <t>밭농업직불제(논이모작)(기금/지원)
- 밭농업직불제(논이모작)</t>
  </si>
  <si>
    <t>FTA 피해보전 직불제(녹두)(기금/지원)
- FTA 피해보전 직불제(녹두)</t>
  </si>
  <si>
    <t>한발대비 용수개발(국비/지원)
- 한발대비 용수개발</t>
  </si>
  <si>
    <t>수리시설 수해복구(농식품부)(국비/지원)
- 수리시설 수해복구(농식품부)(성립전)(부기명변경)
  (당초) 수리시설 수해복구(농식품부)</t>
  </si>
  <si>
    <t>수리시설 수해복구(행안부)(국비/지원)
- 수리시설 수해복구(행안부)(성립전)(부기명변경)
  (당초) 수리시설 수해복구(행안부)</t>
  </si>
  <si>
    <t>농림축산식품부 공익직불정책과
-434(2020.11.6.)호</t>
  </si>
  <si>
    <t>농림축산식품부 공익직불정책과
-353(2020.10.30.)호</t>
  </si>
  <si>
    <t xml:space="preserve">농림축산식품부 재해보험정책과
-3176(2020.9.18.)호
예산담당관
-19328
(2020. 10.29.)호 </t>
  </si>
  <si>
    <t xml:space="preserve">경기도 자연재난과
-18587(2020.9.14.)호
예산담당관
-19328(2020. 10.29.)호 </t>
  </si>
  <si>
    <t>먹거리 보장 시민활동 지원(자체/직접)
- 먹거리 보장 시민활동 지원</t>
  </si>
  <si>
    <t>경기농식품유통진흥원 지원(자체/직접)
- 경기농식품유통진흥원 출연</t>
  </si>
  <si>
    <t>도시농업 활성화(자체/직접)
- 도시농업 활성화</t>
  </si>
  <si>
    <t>(백승기)</t>
  </si>
  <si>
    <t>전문농업인육성(자체/직접)
- 농업경영인 육성</t>
  </si>
  <si>
    <t>경기도 먹거리전략 아카데미(주민참여예산)
(자체/직접)
- 경기도 먹거리전략 아카데미(주민참여예산)</t>
  </si>
  <si>
    <t>경기도 먹거리문화 혁신 주간(주민참여예산)
(자체/직접)
- 경기도 먹거리문화 혁신 주간(주민참여예산)</t>
  </si>
  <si>
    <t>경기미 우수단지 농기계 공급(자체/지원)
- 경기미 우수단지 농기계 공급</t>
  </si>
  <si>
    <t>농업용관리기 등 소형농기계 지원</t>
  </si>
  <si>
    <t>축산환경 개선사업(자체/지원)
- 축산환경개선사업</t>
  </si>
  <si>
    <t>다용도 축분처리장비 지원(자체/지원)
- 다용도 축산분뇨 처리장비 지원</t>
  </si>
  <si>
    <t>가축거래시장 시설 개선 지원(자체/지원)
-가축거래시장 시설 개선지원</t>
  </si>
  <si>
    <t>조사료생산용 기계장비구입 지원(기금/지원)
- 조사료생산용 기계장비구입 지원</t>
    <phoneticPr fontId="2" type="noConversion"/>
  </si>
  <si>
    <t>(백승기)
기금 80,000  도비 48,000
도비 48,000 → 320,000원으로 증액</t>
    <phoneticPr fontId="2" type="noConversion"/>
  </si>
  <si>
    <t xml:space="preserve">경기한우 명품화사업(자체/지원)
- 경기한우 명품화사업 </t>
  </si>
  <si>
    <t>낙농산업경쟁력 강화사업(자체/지원)
- 낙농산업경쟁력 강화사업</t>
  </si>
  <si>
    <t>양돈경쟁력 강화(자체/지원)
- 양돈경쟁력 강화</t>
  </si>
  <si>
    <t>긴급 가축방역비(자체/직접)
- 긴급가축방역비</t>
  </si>
  <si>
    <t>1추</t>
  </si>
  <si>
    <t>국고보조금 등
- FTA피해보전직불금</t>
  </si>
  <si>
    <t>국고보조금 등
- ASF 소득안정자금</t>
  </si>
  <si>
    <t>특별교부세
- 아프리카돼지열병 방역대책비(성립전)</t>
  </si>
  <si>
    <t>국고보조금 등
- 살처분보상금</t>
  </si>
  <si>
    <t>국고보조금 등
- 축산물위생검사기관 운영비 지원</t>
  </si>
  <si>
    <t>국고보조금 등
- 소나무 재선충병 방제(성립전)</t>
  </si>
  <si>
    <t>농림축산식품부 농업정책과-4072(2020.11.10.)호</t>
  </si>
  <si>
    <t>농림축산식품부 방역정책과-
6433(2020.11.13.)호</t>
  </si>
  <si>
    <t>행정안전부 재난관리정책과-3988(2020.10.15.)</t>
  </si>
  <si>
    <t>농림축산식품부 구제역방역과-8220(2020.10.21.)</t>
  </si>
  <si>
    <t>농림축산식품부 방역정책과-5956(2020.10.21.)</t>
  </si>
  <si>
    <t>농림축산식품부 농축산물위생품질관리팀-5461(2020.10.23.)</t>
  </si>
  <si>
    <t>성립전예산 편성에 따른 부기명 수정</t>
  </si>
  <si>
    <t>FTA피해보전직불금(기금/지원)
- FTA피해보전직불금</t>
  </si>
  <si>
    <t>ASF 소득안정자금(기금/지원)
- ASF 소득안정자금</t>
  </si>
  <si>
    <t>아프리카돼지열병 방역대책비(교부세/지원)
- 아프리카돼지열병 방역대책비(성립전)</t>
  </si>
  <si>
    <t>살처분보상금(국비/지원)
- 살처분보상금 지원</t>
  </si>
  <si>
    <t>가축전염병 발생농가 생계 및 소득안정(기금/지원)
- 생계안정자금(성립전)</t>
  </si>
  <si>
    <t>소나무재선충병 방제(경상)(국비/지원)
- 소나무재선충병 방제(성립전)</t>
  </si>
  <si>
    <t>축산물위생검사기관 운영비 지원(기금/직접)
-원료축산물 검사재료비</t>
  </si>
  <si>
    <t>마을공동체 공유부엌 설치 및 운영지원
(자체/지원)
- 마을공동체 공유부엌 설치 및 운영지원</t>
  </si>
  <si>
    <t>농촌지역 교통안전 지원사업(주민참여예산)
(자체/지원)
- 농촌지역 교통안전 지원사업(주민참여예산)</t>
  </si>
  <si>
    <t>(민경선)
도민텃밭 신규조성 필요</t>
  </si>
  <si>
    <t>해외시장 개척(자체/직접)
- 해외수출상담 및 판촉지원</t>
  </si>
  <si>
    <t>(민경선)
고양 국제 꽃 박람회 판촉행사 지원 필요</t>
  </si>
  <si>
    <t>(민경선)
기존 4개시군 →  8개시군 신청한 상태로 증액 필요</t>
  </si>
  <si>
    <t>지역특화품목 도매시장 출하용 포장재 지원
(자체/지원)
- 지역특화품목 도매시장 출하용 포장재 지원</t>
  </si>
  <si>
    <t>(김인영)
(백승기)</t>
  </si>
  <si>
    <t>과수 새기술보급(자체/지원)
 - 이상기후 대응 과원재해예방시스템 구축시범</t>
  </si>
  <si>
    <t>(김철환)</t>
  </si>
  <si>
    <t>(김철환)</t>
    <phoneticPr fontId="2" type="noConversion"/>
  </si>
  <si>
    <t>농촌자원과</t>
  </si>
  <si>
    <t>도시농업 활성화 지원(자체/지원)
- 농촌치유농장 육성</t>
  </si>
  <si>
    <t>(진용복)
1,500,000 증액
(백승기)
일몰사업이나 농촌인력 고령화 문제가 심각한 상황임을 고려할 때  활성화 필요</t>
  </si>
  <si>
    <t>경기미 가공산업 육성지원(자체/직접)</t>
  </si>
  <si>
    <t>(김경호)
예산편성요구하였으나 예산실에서 삭감된 사업으로
북부지역 쌀값안정화를 위해 필요</t>
  </si>
  <si>
    <t>지역단위 푸드플랜 구축지원(국비/지원)
-지역단위 푸드플랜 구축지원</t>
  </si>
  <si>
    <t>(김경호)
국비사업으로 도비매칭 필요(50:50)</t>
  </si>
  <si>
    <t>전통주 소비활성화 지원(자체/지원)
- 전통주 소비활성화 지원</t>
  </si>
  <si>
    <t>(김경호)
전통주 생산 및 판매 활성화 필요</t>
  </si>
  <si>
    <t>경기 명품쌀 생산 새기술보급(자체/지원)
 - 국내육성 품종 최고급쌀 생산단지 육성</t>
  </si>
  <si>
    <t>ICT융합 원예스마트팜 기술보급(자체/지원)
 - ICT 활용 화훼재배 기반구축 시범</t>
  </si>
  <si>
    <t>곤충산업육성 지원(자체/지원)
 - 기능성 양봉산물 생산을 위한 기술보급 시범</t>
  </si>
  <si>
    <t>푸드투어리즘 거점도시, 경기(자체/직접)
- 푸드투어리즘 거점도시, 경기</t>
  </si>
  <si>
    <t>화훼 농가 상토 등 농자재 지원(자체/지원)
- 화훼 농가 상토 등 농자재 지원</t>
  </si>
  <si>
    <t>(진용복)
경기G마크 컬리너리 챔피언십, 향토음식 테마투어, 경기 농산물 착한가격 공동구매 등을 통한 지역농가 소득증대 및 경기도 홍보</t>
  </si>
  <si>
    <t>축산분뇨 악취개선 시설지원(자체/지원)
- 축산분뇨 악취개선 시설지원</t>
  </si>
  <si>
    <t>축사악취 저감시설 지원(자체/지원)
- 축사악취 저감시설 지원</t>
  </si>
  <si>
    <t>(진용복)</t>
    <phoneticPr fontId="2" type="noConversion"/>
  </si>
  <si>
    <t>조사료 영농지원센터(자체/지원)
- 조사료 영농지원센터</t>
  </si>
  <si>
    <t>(진용복)
(정승현)
(백승기)</t>
    <phoneticPr fontId="2" type="noConversion"/>
  </si>
  <si>
    <t>(진용복)
예산편성요구하였으나 예산실에서 삭감된 사업</t>
    <phoneticPr fontId="2" type="noConversion"/>
  </si>
  <si>
    <t>(김인영)
(백승기)
(김철환)  104,000 증액
수요에 맞게 사업량 조절 필요</t>
    <phoneticPr fontId="2" type="noConversion"/>
  </si>
  <si>
    <t>(진용복)
축산농가의 고가 농기계 구입 어려움 해소 및 
일손부족 문제 해결
(백승기) 300,000 증액
(김철환) 500,000 증액
퇴비부숙도 시행과 악취민원 지속발생</t>
    <phoneticPr fontId="2" type="noConversion"/>
  </si>
  <si>
    <t>(백승기)
(김철환) 283,000 증액
퇴비부숙도 시행과 수요에 맞는 사업량 조절 필요</t>
    <phoneticPr fontId="2" type="noConversion"/>
  </si>
  <si>
    <t>가축행복농장 지원사업(자체/지원)
- 가축행복농장 지원사업</t>
    <phoneticPr fontId="2" type="noConversion"/>
  </si>
  <si>
    <t>(김철환)
동물복지 향상과 악취민원 대응</t>
    <phoneticPr fontId="2" type="noConversion"/>
  </si>
  <si>
    <t>(백승기)
(김철환)
명푼한우 육성 필요(전년도 수준으로 지원)</t>
    <phoneticPr fontId="2" type="noConversion"/>
  </si>
  <si>
    <t>(백승기)
(김철환)
전국 50%를 차지하는 낙농사업 육성 필요
(전년도 수준으로 지원)</t>
    <phoneticPr fontId="2" type="noConversion"/>
  </si>
  <si>
    <t>(백승기)
(김철환) 
ASF로 인한 희생농가 회복 필요(전년도 수준으로 지원)</t>
    <phoneticPr fontId="2" type="noConversion"/>
  </si>
  <si>
    <t>잣향기푸른숲 시설보완(자체/직접)
-잣향기푸른숲 시설보완</t>
  </si>
  <si>
    <t>(김철환)
전년도 수준으로 복귀 요망</t>
    <phoneticPr fontId="2" type="noConversion"/>
  </si>
  <si>
    <t>내수면 어선정박시설(자체/지원)
- 내수면 어선정박시설</t>
  </si>
  <si>
    <t>(김철환)
내수면 정박시설 미흡으로 안전사고 우려</t>
  </si>
  <si>
    <t>(진용복)
화훼소비 급감에 따른 농자재 지원으로 화훼농가 
경영안정 도모
20년도 추경에 편성되었으나 본예산에 미반영</t>
  </si>
  <si>
    <t>해양레저 인력양성(자체/직접)
- 해양레저 인력양성</t>
  </si>
  <si>
    <t>(김철환)
마리나항만법 통과로 정비자격증 의무화(전년수준지원)</t>
  </si>
  <si>
    <t>(백승기)
(김봉균)
농업농촌 통합판촉 사업(유통부문) 등 도민의
호응도 높은 사업의 활성화 필요
(민경선)
560,000 증액필요(농업농촌 통합판촉 사업)
(김인영)(김경호)
700,000 증액필요(농업농촌 통합판촉 사업)
(김철환) 
2,670,000 감액필요</t>
  </si>
  <si>
    <t>경기인삼 명품화(자체/직접)
- 경기인삼 명품화</t>
  </si>
  <si>
    <t>(김철환)
코로나로 인한 수험생 면역력 증강과 홍삼 수출산업 활력 도모(전년수준지원)</t>
  </si>
  <si>
    <t>로컬푸드 직매장설치 등 지원(전환)(자체/지원)
- 직매장별 포장재 제작구매 비용 지원</t>
  </si>
  <si>
    <t>로컬푸드 직매장설치 등 지원(전환)(자체/지원)
- 직매장별 농가-소비자교류행사 비용 지원</t>
  </si>
  <si>
    <t>(백승기)
(김철환) 600,000 중액
농민대표 권위향상 필요(전년수준)</t>
  </si>
  <si>
    <t>(민경선)
자부담 10% 반영하여 감액
(김철환)
실질적인 사용률 낮음</t>
  </si>
  <si>
    <t>(백승기)
(김철환) 중복사업</t>
  </si>
  <si>
    <t>향토산업육성사업(전환)(자체/지원)
- 향토산업육성사업</t>
  </si>
  <si>
    <t>농촌마을공동체 농식품가공 지원(자체/지원)</t>
  </si>
  <si>
    <t>고령화된 농촌마을과 청년활동을 통한 농촌활성화 도모
예산편성 요구하였으나 예산실에서 삭감됨</t>
  </si>
  <si>
    <t>(김철환)
미반영 사업으로 활성화 필요
예산편성 요구하였으나 예산실에서 삭감됨</t>
  </si>
  <si>
    <t>(민경선)
도민텃밭 신규조성 필요
(김철환) 130,000 증액</t>
    <phoneticPr fontId="2" type="noConversion"/>
  </si>
  <si>
    <t>(백승기)
(김철환) 600,000 증액
농민대표 권위향상 필요(전년수준)</t>
    <phoneticPr fontId="2" type="noConversion"/>
  </si>
  <si>
    <t>(민경선)
자부담 10% 반영하여 감액
(김철환) 138,200 감액
실질적인 사용률 낮음</t>
    <phoneticPr fontId="2" type="noConversion"/>
  </si>
  <si>
    <t>(김철환)
고령화된 농촌마을과 청년활동을 통한 농촌활성화 도모
예산편성 요구하였으나 예산실에서 삭감됨</t>
    <phoneticPr fontId="2" type="noConversion"/>
  </si>
  <si>
    <t>기금(목 변경)
- 친환경농업직불
(당초) 국고보조금</t>
  </si>
  <si>
    <t>재원변경(국비→기금)
농식품부 변경내시 시달 예정</t>
  </si>
  <si>
    <t>친환경농업직불(기금/지원)(재원변경)
- 친환경농업직불
(당초) 친환경농업직불(국비/지원)</t>
  </si>
  <si>
    <t>농식품유통과</t>
    <phoneticPr fontId="2" type="noConversion"/>
  </si>
  <si>
    <t>국고보조금(목 변경)
- 로컬푸드 복함센터 등 설치 지원
(당초) 기금</t>
  </si>
  <si>
    <t>농림축산식품부 식생활소비급식진흥과-5127(2020.11.19.)</t>
  </si>
  <si>
    <t>국고보조금
- 임산부 친환경농산물 지원</t>
  </si>
  <si>
    <t>기금
- 광역단위 친환경 산지조직 육성</t>
  </si>
  <si>
    <t>기금(목변경)
- 친환경농업직불
(당초) 국고보조금</t>
  </si>
  <si>
    <t>농림축산식품부 친환경농업과-4446(2020.11.19.)호</t>
  </si>
  <si>
    <t>농림축산식품부 친환경농업과-4437(2020.11.19.)호</t>
  </si>
  <si>
    <t>재원변경(국비→기금)</t>
  </si>
  <si>
    <t>농산물 직매장 지원(국비/지원)(재원변경)
- 로컬푸드 복합센터 등 설치지원
(당초) 농산물 직매장 지원(기금/지원)</t>
  </si>
  <si>
    <t>재원 변경
(기금-&gt; 국비)
농림축산식품부 식생활소비급식진흥과-5127(2020.11.19.)</t>
  </si>
  <si>
    <t>임산부 친환경농산물 지원(국비/지원)
- 임산부 친환경농산물 지원</t>
  </si>
  <si>
    <t>광역단위 친환경 산지조직 육성(기금/직접)
- 광역단위 친환경 산지조직 육성</t>
  </si>
  <si>
    <r>
      <t xml:space="preserve">상임위 조정
예산안
</t>
    </r>
    <r>
      <rPr>
        <b/>
        <sz val="8"/>
        <rFont val="돋움"/>
        <family val="3"/>
        <charset val="129"/>
      </rPr>
      <t>(마=가+나)</t>
    </r>
    <phoneticPr fontId="6" type="noConversion"/>
  </si>
  <si>
    <t>예산안 
변동액
(바=가-나)</t>
    <phoneticPr fontId="2" type="noConversion"/>
  </si>
  <si>
    <t>국고보조금 등
- 방역차량 및 질병 검사장비 등 지원</t>
  </si>
  <si>
    <t>반환금 기타(국비반납액)
- 국비 반납액</t>
  </si>
  <si>
    <t>방역차량 및 질병검사장비 등 지원(국비/직접)
- 검사시설(BL3) 신축</t>
  </si>
  <si>
    <t>국고보조금
- 스마트농업 테스트베드 교육장 조성</t>
  </si>
  <si>
    <t>2021년도 본예산 상임위 세출조정(안), 국비</t>
    <phoneticPr fontId="6" type="noConversion"/>
  </si>
  <si>
    <t>국고보조금
- 수리시설수해복구(행안부)(성립전)
(부기명변경)
  (당초) 수리시설수해복구(행안부)</t>
    <phoneticPr fontId="2" type="noConversion"/>
  </si>
  <si>
    <t>국고보조금 등
- 가축전염병 발생농가 생계 및 소득안정
(성립전)</t>
    <phoneticPr fontId="2" type="noConversion"/>
  </si>
  <si>
    <t>국고보조금 등
-산림조합특화</t>
    <phoneticPr fontId="2" type="noConversion"/>
  </si>
  <si>
    <t>국고보조금 등
- 석재산업 진흥 기반구축 및 산업활성화
(석재기반 구축)</t>
    <phoneticPr fontId="2" type="noConversion"/>
  </si>
  <si>
    <t>석재산업 진흥 기반구축 및 산업활성화(석재기반 구축)
(국비/지원)
- 석재기반 구축</t>
    <phoneticPr fontId="2" type="noConversion"/>
  </si>
  <si>
    <t>국비 직접사업 이자 재정산에 
따른 세출 예산 미편성</t>
  </si>
  <si>
    <t>농림축산식품부 방역정책과-6675(2020.11.24.)</t>
  </si>
  <si>
    <t>재원변경(국비→기금)
농림축산식품부 친환경농업과-4515(2020.11.24.)</t>
  </si>
  <si>
    <t>재원변경(국비→기금)
농림축산식품부 친환경농업과-4515(2020.11.24.)</t>
    <phoneticPr fontId="2" type="noConversion"/>
  </si>
  <si>
    <t xml:space="preserve">  </t>
    <phoneticPr fontId="2" type="noConversion"/>
  </si>
  <si>
    <t>농업기반정비(전환)(자체/지원)
- 소규모배수개선</t>
    <phoneticPr fontId="2" type="noConversion"/>
  </si>
  <si>
    <t>친환경농업단지 조성(자체/지원)
친환경농업단지 조성</t>
    <phoneticPr fontId="2" type="noConversion"/>
  </si>
  <si>
    <t>ICT융합 원예스마트팜 기술보급(자체/지원)
- ICT 활용 화훼재배 기반구축 시범</t>
    <phoneticPr fontId="2" type="noConversion"/>
  </si>
  <si>
    <t>과수 새기술보급(자체/지원)
- 이상기후 대응 과원재해예방시스템 구축시범</t>
    <phoneticPr fontId="2" type="noConversion"/>
  </si>
  <si>
    <t>도시농업 활성화 지원(자체/지원)
- 농촌치유농장 육성</t>
    <phoneticPr fontId="2" type="noConversion"/>
  </si>
  <si>
    <t>곤충산업육성 지원(자체/지원)
- 기능성 양봉산물 생산을 위한 기술보급 시범</t>
    <phoneticPr fontId="2" type="noConversion"/>
  </si>
  <si>
    <t>경기 명품쌀 생산 새기술보급(자체/지원)
- 국내육성 품종 최고급쌀 생산단지 육성</t>
    <phoneticPr fontId="2" type="noConversion"/>
  </si>
  <si>
    <t>농업기술원</t>
    <phoneticPr fontId="2" type="noConversion"/>
  </si>
  <si>
    <t>양봉산업 육성(자체/지원)
-양봉산업 현대화 지원</t>
    <phoneticPr fontId="2" type="noConversion"/>
  </si>
  <si>
    <t>축산정책과</t>
    <phoneticPr fontId="2" type="noConversion"/>
  </si>
  <si>
    <t>조사료생산용 기계장비구입 지원(기금/지원)
- 조사료생산용 기계장비구입 지원</t>
    <phoneticPr fontId="2" type="noConversion"/>
  </si>
  <si>
    <t>경기미 가공산업 육성지원(자체/직접)
- 경기미 가공산업 육성지원</t>
    <phoneticPr fontId="2" type="noConversion"/>
  </si>
  <si>
    <t>환경친화형 농자재 지원(자체/지원)
- 환경친화형 농자재 지원</t>
    <phoneticPr fontId="2" type="noConversion"/>
  </si>
  <si>
    <t>수리시설정비(전환)(자체/지원)
- 수리시설정비</t>
    <phoneticPr fontId="2" type="noConversion"/>
  </si>
  <si>
    <t>농업용관리기 등 소형농기계 지원(자체/지원)
-농업용관리기 등 소형농기계 지원</t>
    <phoneticPr fontId="2" type="noConversion"/>
  </si>
  <si>
    <t>도시농업 활성화(자체/직접)
- 도시농업 활성화</t>
    <phoneticPr fontId="2" type="noConversion"/>
  </si>
  <si>
    <t>비 고</t>
    <phoneticPr fontId="2" type="noConversion"/>
  </si>
  <si>
    <t>증감 금액(나)</t>
    <phoneticPr fontId="2" type="noConversion"/>
  </si>
  <si>
    <t>예산서 
페이지</t>
    <phoneticPr fontId="2" type="noConversion"/>
  </si>
  <si>
    <t>정책</t>
    <phoneticPr fontId="2" type="noConversion"/>
  </si>
  <si>
    <t>여성농업인 복지 증진(자체/지원)
- 농가도우미 지원</t>
  </si>
  <si>
    <t>2021년도 기금운용 수입 계획 조정(안)</t>
    <phoneticPr fontId="6" type="noConversion"/>
  </si>
  <si>
    <t>2021년 본예산 자체사업 세출 조정(안) , (국비 중 도비매칭사업)</t>
    <phoneticPr fontId="2" type="noConversion"/>
  </si>
  <si>
    <t>사회공익 승마사업(자체/지원)
- 사회공익 승마사업</t>
  </si>
  <si>
    <t>말산업 청년인턴 취업지원(자체/지원)
- 말산업 청년인턴 취업지원</t>
  </si>
  <si>
    <t>말 사육농가 지원(자체/지원) - 승마장 육성지원 - 
- 승마장 육성지원(경상)</t>
  </si>
  <si>
    <t>말 사육농가 지원(자체/지원) - 승마장 육성지원 - 
- 승마장 육성지원(자본)</t>
  </si>
  <si>
    <t>미래축산 육성 연찬회(자체/직접)
- 미래축산 육성 연찬회</t>
  </si>
  <si>
    <t xml:space="preserve">     (단위 : 천원)</t>
    <phoneticPr fontId="2" type="noConversion"/>
  </si>
  <si>
    <t>2021년도 기금운용 지출 계획 조정(안)</t>
    <phoneticPr fontId="6" type="noConversion"/>
  </si>
  <si>
    <t>2020년도 제3회 추경 상임위 세출조정(안), 자체</t>
    <phoneticPr fontId="6" type="noConversion"/>
  </si>
  <si>
    <t>3추</t>
    <phoneticPr fontId="2" type="noConversion"/>
  </si>
  <si>
    <t xml:space="preserve">말산업육성기금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</si>
</sst>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176" formatCode="#,##0;[Red]&quot;△&quot;#,##0"/>
    <numFmt numFmtId="177" formatCode="_ * #,##0_ ;_ * \-#,##0_ ;_ * &quot;-&quot;_ ;_ @_ "/>
    <numFmt numFmtId="178" formatCode="#,##0.00&quot;₩&quot;\!\ &quot;F&quot;;[Red]&quot;₩&quot;\!\-#,##0.00&quot;₩&quot;\!\ &quot;F&quot;"/>
    <numFmt numFmtId="179" formatCode="&quot;?#,##0;\-&quot;&quot;?&quot;#,##0"/>
    <numFmt numFmtId="180" formatCode="&quot;?#,##0.00;\-&quot;&quot;?&quot;#,##0.00"/>
    <numFmt numFmtId="181" formatCode="&quot;RM&quot;#,##0.00_);[Red]&quot;₩&quot;\!\(&quot;RM&quot;#,##0.00&quot;₩&quot;\!\)"/>
    <numFmt numFmtId="182" formatCode="0.000"/>
    <numFmt numFmtId="183" formatCode="#,##0&quot;건&quot;;[Red]&quot;△&quot;#,##0&quot;건&quot;"/>
    <numFmt numFmtId="184" formatCode="#,##0;[Red]\▲#,##0"/>
    <numFmt numFmtId="185" formatCode="#,##0_ ;[Red]\-#,##0\ "/>
    <numFmt numFmtId="186" formatCode="#,##0_ "/>
    <numFmt numFmtId="187" formatCode="#,##0;[Red]\△#,##0"/>
  </numFmts>
  <fonts count="10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sz val="8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b/>
      <sz val="13"/>
      <color indexed="12"/>
      <name val="굴림체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4"/>
      <name val="궁서체"/>
      <family val="1"/>
      <charset val="129"/>
    </font>
    <font>
      <b/>
      <sz val="11"/>
      <name val="돋움"/>
      <family val="3"/>
      <charset val="129"/>
    </font>
    <font>
      <b/>
      <sz val="13"/>
      <name val="궁서체"/>
      <family val="1"/>
      <charset val="129"/>
    </font>
    <font>
      <b/>
      <sz val="36"/>
      <color indexed="12"/>
      <name val="HY견명조"/>
      <family val="1"/>
      <charset val="129"/>
    </font>
    <font>
      <b/>
      <sz val="15"/>
      <color indexed="8"/>
      <name val="휴먼명조,한컴돋움"/>
      <family val="3"/>
      <charset val="129"/>
    </font>
    <font>
      <b/>
      <sz val="26"/>
      <color indexed="12"/>
      <name val="HY견명조"/>
      <family val="1"/>
      <charset val="129"/>
    </font>
    <font>
      <sz val="26"/>
      <name val="돋움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8"/>
      <name val="굴림"/>
      <family val="3"/>
      <charset val="129"/>
    </font>
    <font>
      <b/>
      <sz val="10"/>
      <name val="굴림"/>
      <family val="3"/>
      <charset val="129"/>
    </font>
    <font>
      <b/>
      <sz val="11"/>
      <name val="굴림"/>
      <family val="3"/>
      <charset val="129"/>
    </font>
    <font>
      <b/>
      <sz val="16"/>
      <name val="굴림"/>
      <family val="3"/>
      <charset val="129"/>
    </font>
    <font>
      <b/>
      <sz val="14"/>
      <name val="굴림"/>
      <family val="3"/>
      <charset val="129"/>
    </font>
    <font>
      <b/>
      <sz val="10"/>
      <color indexed="8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b/>
      <sz val="10"/>
      <color indexed="2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7030A0"/>
      <name val="굴림"/>
      <family val="3"/>
      <charset val="129"/>
    </font>
    <font>
      <b/>
      <sz val="11"/>
      <color indexed="8"/>
      <name val="굴림"/>
      <family val="3"/>
      <charset val="129"/>
    </font>
    <font>
      <b/>
      <sz val="10"/>
      <name val="Arial"/>
      <family val="2"/>
    </font>
    <font>
      <b/>
      <sz val="11"/>
      <color theme="0" tint="-0.14999847407452621"/>
      <name val="돋움"/>
      <family val="3"/>
      <charset val="129"/>
    </font>
    <font>
      <sz val="11"/>
      <color indexed="8"/>
      <name val="돋움"/>
      <family val="3"/>
      <charset val="129"/>
    </font>
    <font>
      <sz val="12"/>
      <name val="¹UAAA¼"/>
      <family val="3"/>
    </font>
    <font>
      <b/>
      <i/>
      <sz val="10"/>
      <color indexed="23"/>
      <name val="굴림"/>
      <family val="3"/>
      <charset val="129"/>
    </font>
    <font>
      <b/>
      <sz val="11"/>
      <name val="Arial"/>
      <family val="2"/>
    </font>
    <font>
      <b/>
      <sz val="9"/>
      <color indexed="81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0"/>
      <color rgb="FFFF0000"/>
      <name val="돋움"/>
      <family val="3"/>
      <charset val="129"/>
    </font>
    <font>
      <b/>
      <sz val="8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2"/>
      <name val="굴림"/>
      <family val="3"/>
      <charset val="129"/>
    </font>
    <font>
      <b/>
      <sz val="10"/>
      <color theme="0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8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8"/>
      <color rgb="FF0000FF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22"/>
      <color theme="1"/>
      <name val="맑은 고딕"/>
      <family val="3"/>
      <charset val="129"/>
      <scheme val="minor"/>
    </font>
    <font>
      <b/>
      <sz val="10"/>
      <color rgb="FF0000CC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rgb="FF0000CC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24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b/>
      <sz val="10"/>
      <color rgb="FF0070C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b/>
      <sz val="10"/>
      <color rgb="FF0070C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</font>
    <font>
      <sz val="9"/>
      <color rgb="FF0000FF"/>
      <name val="맑은 고딕"/>
      <family val="2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0"/>
      <color rgb="FF0000FF"/>
      <name val="돋움"/>
      <family val="3"/>
      <charset val="129"/>
    </font>
    <font>
      <sz val="9"/>
      <color rgb="FFFF0000"/>
      <name val="맑은 고딕"/>
      <family val="2"/>
      <charset val="129"/>
      <scheme val="minor"/>
    </font>
    <font>
      <sz val="9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ck">
        <color rgb="FF0000FF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rgb="FF0000FF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rgb="FF0000CC"/>
      </left>
      <right style="thin">
        <color indexed="64"/>
      </right>
      <top style="thick">
        <color rgb="FF0000CC"/>
      </top>
      <bottom style="thin">
        <color indexed="64"/>
      </bottom>
      <diagonal/>
    </border>
    <border>
      <left style="thin">
        <color indexed="64"/>
      </left>
      <right style="thick">
        <color rgb="FF0000CC"/>
      </right>
      <top style="thick">
        <color rgb="FF0000CC"/>
      </top>
      <bottom style="thin">
        <color indexed="64"/>
      </bottom>
      <diagonal/>
    </border>
    <border>
      <left style="thick">
        <color rgb="FF0000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CC"/>
      </right>
      <top style="thin">
        <color indexed="64"/>
      </top>
      <bottom style="thin">
        <color indexed="64"/>
      </bottom>
      <diagonal/>
    </border>
    <border>
      <left style="thick">
        <color rgb="FF0000CC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rgb="FF0000CC"/>
      </right>
      <top style="hair">
        <color indexed="64"/>
      </top>
      <bottom style="hair">
        <color indexed="64"/>
      </bottom>
      <diagonal/>
    </border>
    <border>
      <left style="thick">
        <color rgb="FF0000CC"/>
      </left>
      <right style="thin">
        <color indexed="64"/>
      </right>
      <top style="hair">
        <color indexed="64"/>
      </top>
      <bottom style="thick">
        <color rgb="FF0000CC"/>
      </bottom>
      <diagonal/>
    </border>
    <border>
      <left style="thin">
        <color indexed="64"/>
      </left>
      <right style="thick">
        <color rgb="FF0000CC"/>
      </right>
      <top style="hair">
        <color indexed="64"/>
      </top>
      <bottom style="thick">
        <color rgb="FF0000CC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0000CC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rgb="FF0000CC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0000CC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00CC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ck">
        <color rgb="FF0000CC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00CC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rgb="FF0000FF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rgb="FF0000FF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00CC"/>
      </right>
      <top style="thin">
        <color auto="1"/>
      </top>
      <bottom style="thin">
        <color auto="1"/>
      </bottom>
      <diagonal/>
    </border>
    <border>
      <left style="thick">
        <color rgb="FF0000CC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1" borderId="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4" borderId="3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8" borderId="1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35" fillId="0" borderId="0"/>
    <xf numFmtId="41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7" fillId="0" borderId="0" applyFont="0" applyFill="0" applyBorder="0" applyAlignment="0" applyProtection="0"/>
    <xf numFmtId="181" fontId="10" fillId="0" borderId="0" applyFont="0" applyFill="0" applyBorder="0" applyAlignment="0" applyProtection="0"/>
    <xf numFmtId="38" fontId="38" fillId="21" borderId="0" applyNumberFormat="0" applyBorder="0" applyAlignment="0" applyProtection="0"/>
    <xf numFmtId="0" fontId="39" fillId="0" borderId="17" applyNumberFormat="0" applyAlignment="0" applyProtection="0">
      <alignment horizontal="left" vertical="center"/>
    </xf>
    <xf numFmtId="0" fontId="39" fillId="0" borderId="16">
      <alignment horizontal="left" vertical="center"/>
    </xf>
    <xf numFmtId="10" fontId="38" fillId="22" borderId="10" applyNumberFormat="0" applyBorder="0" applyAlignment="0" applyProtection="0"/>
    <xf numFmtId="181" fontId="10" fillId="0" borderId="0"/>
    <xf numFmtId="0" fontId="40" fillId="0" borderId="0"/>
    <xf numFmtId="10" fontId="40" fillId="0" borderId="0" applyFont="0" applyFill="0" applyBorder="0" applyAlignment="0" applyProtection="0"/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7" borderId="1" applyNumberFormat="0" applyAlignment="0" applyProtection="0">
      <alignment vertical="center"/>
    </xf>
    <xf numFmtId="0" fontId="14" fillId="47" borderId="1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48" borderId="2" applyNumberFormat="0" applyFont="0" applyAlignment="0" applyProtection="0">
      <alignment vertical="center"/>
    </xf>
    <xf numFmtId="0" fontId="10" fillId="48" borderId="2" applyNumberFormat="0" applyFont="0" applyAlignment="0" applyProtection="0">
      <alignment vertical="center"/>
    </xf>
    <xf numFmtId="9" fontId="57" fillId="0" borderId="0" applyFont="0" applyFill="0" applyAlignment="0" applyProtection="0"/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0" borderId="3" applyNumberFormat="0" applyAlignment="0" applyProtection="0">
      <alignment vertical="center"/>
    </xf>
    <xf numFmtId="0" fontId="18" fillId="50" borderId="3" applyNumberFormat="0" applyAlignment="0" applyProtection="0">
      <alignment vertical="center"/>
    </xf>
    <xf numFmtId="182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34" borderId="1" applyNumberFormat="0" applyAlignment="0" applyProtection="0">
      <alignment vertical="center"/>
    </xf>
    <xf numFmtId="0" fontId="21" fillId="34" borderId="1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47" borderId="9" applyNumberFormat="0" applyAlignment="0" applyProtection="0">
      <alignment vertical="center"/>
    </xf>
    <xf numFmtId="0" fontId="27" fillId="47" borderId="9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/>
    <xf numFmtId="181" fontId="10" fillId="0" borderId="0"/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4" fillId="47" borderId="1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48" borderId="2" applyNumberFormat="0" applyFont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8" fillId="50" borderId="3" applyNumberFormat="0" applyAlignment="0" applyProtection="0">
      <alignment vertical="center"/>
    </xf>
    <xf numFmtId="0" fontId="21" fillId="34" borderId="1" applyNumberFormat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47" borderId="9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40" fillId="0" borderId="0" applyNumberFormat="0" applyFont="0" applyFill="0" applyBorder="0" applyAlignment="0" applyProtection="0"/>
    <xf numFmtId="0" fontId="77" fillId="0" borderId="0">
      <alignment vertical="center"/>
    </xf>
    <xf numFmtId="0" fontId="40" fillId="0" borderId="0" applyNumberFormat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88" fillId="5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619">
    <xf numFmtId="0" fontId="0" fillId="0" borderId="0" xfId="0">
      <alignment vertical="center"/>
    </xf>
    <xf numFmtId="0" fontId="10" fillId="0" borderId="0" xfId="2"/>
    <xf numFmtId="0" fontId="28" fillId="0" borderId="0" xfId="2" applyNumberFormat="1" applyFont="1" applyAlignment="1">
      <alignment horizontal="centerContinuous"/>
    </xf>
    <xf numFmtId="0" fontId="29" fillId="0" borderId="0" xfId="2" applyNumberFormat="1" applyFont="1" applyAlignment="1">
      <alignment horizontal="centerContinuous"/>
    </xf>
    <xf numFmtId="0" fontId="30" fillId="0" borderId="0" xfId="2" applyFont="1" applyAlignment="1">
      <alignment horizontal="centerContinuous"/>
    </xf>
    <xf numFmtId="0" fontId="29" fillId="0" borderId="0" xfId="2" applyFont="1" applyAlignment="1">
      <alignment horizontal="centerContinuous"/>
    </xf>
    <xf numFmtId="0" fontId="28" fillId="0" borderId="0" xfId="2" applyFont="1" applyAlignment="1">
      <alignment horizontal="left"/>
    </xf>
    <xf numFmtId="0" fontId="31" fillId="0" borderId="0" xfId="2" applyNumberFormat="1" applyFont="1" applyAlignment="1">
      <alignment horizontal="centerContinuous"/>
    </xf>
    <xf numFmtId="0" fontId="10" fillId="0" borderId="0" xfId="2" applyNumberFormat="1" applyAlignment="1">
      <alignment horizontal="centerContinuous"/>
    </xf>
    <xf numFmtId="0" fontId="32" fillId="0" borderId="0" xfId="2" applyNumberFormat="1" applyFont="1" applyAlignment="1">
      <alignment horizontal="centerContinuous"/>
    </xf>
    <xf numFmtId="0" fontId="34" fillId="0" borderId="0" xfId="2" applyFont="1"/>
    <xf numFmtId="176" fontId="48" fillId="0" borderId="0" xfId="45" applyNumberFormat="1" applyFont="1" applyFill="1" applyBorder="1" applyAlignment="1">
      <alignment horizontal="right" vertical="center" shrinkToFit="1"/>
    </xf>
    <xf numFmtId="176" fontId="48" fillId="0" borderId="0" xfId="45" applyNumberFormat="1" applyFont="1" applyFill="1" applyBorder="1" applyAlignment="1">
      <alignment horizontal="center" vertical="center" shrinkToFit="1"/>
    </xf>
    <xf numFmtId="176" fontId="29" fillId="0" borderId="0" xfId="2" applyNumberFormat="1" applyFont="1" applyAlignment="1">
      <alignment vertical="center"/>
    </xf>
    <xf numFmtId="176" fontId="56" fillId="0" borderId="0" xfId="2" applyNumberFormat="1" applyFont="1" applyAlignment="1">
      <alignment vertical="center"/>
    </xf>
    <xf numFmtId="176" fontId="48" fillId="0" borderId="10" xfId="45" applyNumberFormat="1" applyFont="1" applyFill="1" applyBorder="1" applyAlignment="1">
      <alignment horizontal="right" vertical="center" shrinkToFit="1"/>
    </xf>
    <xf numFmtId="176" fontId="48" fillId="0" borderId="37" xfId="45" applyNumberFormat="1" applyFont="1" applyFill="1" applyBorder="1" applyAlignment="1">
      <alignment horizontal="right" vertical="center" shrinkToFit="1"/>
    </xf>
    <xf numFmtId="176" fontId="0" fillId="0" borderId="0" xfId="0" applyNumberFormat="1">
      <alignment vertical="center"/>
    </xf>
    <xf numFmtId="176" fontId="65" fillId="52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65" fillId="51" borderId="10" xfId="0" applyNumberFormat="1" applyFont="1" applyFill="1" applyBorder="1" applyAlignment="1">
      <alignment horizontal="center" vertical="center"/>
    </xf>
    <xf numFmtId="176" fontId="65" fillId="53" borderId="10" xfId="0" applyNumberFormat="1" applyFont="1" applyFill="1" applyBorder="1" applyAlignment="1">
      <alignment horizontal="center" vertical="center"/>
    </xf>
    <xf numFmtId="176" fontId="65" fillId="52" borderId="10" xfId="1" applyNumberFormat="1" applyFont="1" applyFill="1" applyBorder="1" applyAlignment="1">
      <alignment horizontal="right" vertical="center"/>
    </xf>
    <xf numFmtId="176" fontId="65" fillId="53" borderId="10" xfId="1" applyNumberFormat="1" applyFont="1" applyFill="1" applyBorder="1" applyAlignment="1">
      <alignment horizontal="right" vertical="center"/>
    </xf>
    <xf numFmtId="176" fontId="71" fillId="0" borderId="10" xfId="0" applyNumberFormat="1" applyFont="1" applyBorder="1" applyAlignment="1">
      <alignment horizontal="center" vertical="center"/>
    </xf>
    <xf numFmtId="176" fontId="71" fillId="0" borderId="10" xfId="1" applyNumberFormat="1" applyFont="1" applyBorder="1" applyAlignment="1">
      <alignment horizontal="right" vertical="center"/>
    </xf>
    <xf numFmtId="176" fontId="0" fillId="0" borderId="0" xfId="0" applyNumberFormat="1" applyFill="1">
      <alignment vertical="center"/>
    </xf>
    <xf numFmtId="176" fontId="72" fillId="0" borderId="0" xfId="0" applyNumberFormat="1" applyFont="1">
      <alignment vertical="center"/>
    </xf>
    <xf numFmtId="176" fontId="72" fillId="0" borderId="0" xfId="0" applyNumberFormat="1" applyFont="1" applyAlignment="1">
      <alignment horizontal="center" vertical="center"/>
    </xf>
    <xf numFmtId="176" fontId="0" fillId="0" borderId="0" xfId="0" applyNumberFormat="1" applyAlignment="1"/>
    <xf numFmtId="176" fontId="0" fillId="0" borderId="0" xfId="0" applyNumberFormat="1" applyAlignment="1">
      <alignment horizontal="right"/>
    </xf>
    <xf numFmtId="176" fontId="73" fillId="0" borderId="0" xfId="0" applyNumberFormat="1" applyFont="1">
      <alignment vertical="center"/>
    </xf>
    <xf numFmtId="176" fontId="65" fillId="0" borderId="10" xfId="0" applyNumberFormat="1" applyFont="1" applyFill="1" applyBorder="1" applyAlignment="1">
      <alignment horizontal="center" vertical="center"/>
    </xf>
    <xf numFmtId="176" fontId="65" fillId="0" borderId="10" xfId="1" applyNumberFormat="1" applyFont="1" applyFill="1" applyBorder="1" applyAlignment="1">
      <alignment horizontal="right" vertical="center"/>
    </xf>
    <xf numFmtId="176" fontId="67" fillId="0" borderId="0" xfId="0" applyNumberFormat="1" applyFont="1" applyAlignment="1">
      <alignment vertical="center"/>
    </xf>
    <xf numFmtId="176" fontId="74" fillId="0" borderId="0" xfId="2" applyNumberFormat="1" applyFont="1"/>
    <xf numFmtId="176" fontId="45" fillId="0" borderId="10" xfId="2" applyNumberFormat="1" applyFont="1" applyBorder="1" applyAlignment="1">
      <alignment horizontal="center" vertical="center"/>
    </xf>
    <xf numFmtId="176" fontId="45" fillId="0" borderId="25" xfId="2" applyNumberFormat="1" applyFont="1" applyBorder="1" applyAlignment="1">
      <alignment horizontal="center" vertical="center"/>
    </xf>
    <xf numFmtId="176" fontId="45" fillId="0" borderId="0" xfId="2" applyNumberFormat="1" applyFont="1"/>
    <xf numFmtId="176" fontId="4" fillId="25" borderId="41" xfId="1" applyNumberFormat="1" applyFont="1" applyFill="1" applyBorder="1" applyAlignment="1">
      <alignment horizontal="right" vertical="center" shrinkToFit="1"/>
    </xf>
    <xf numFmtId="176" fontId="66" fillId="54" borderId="10" xfId="0" applyNumberFormat="1" applyFont="1" applyFill="1" applyBorder="1" applyAlignment="1">
      <alignment horizontal="center" vertical="center"/>
    </xf>
    <xf numFmtId="176" fontId="44" fillId="0" borderId="0" xfId="2" applyNumberFormat="1" applyFont="1"/>
    <xf numFmtId="176" fontId="43" fillId="0" borderId="0" xfId="2" applyNumberFormat="1" applyFont="1" applyAlignment="1">
      <alignment horizontal="center" vertical="center" wrapText="1"/>
    </xf>
    <xf numFmtId="176" fontId="43" fillId="0" borderId="0" xfId="2" applyNumberFormat="1" applyFont="1" applyAlignment="1">
      <alignment horizontal="center" vertical="center"/>
    </xf>
    <xf numFmtId="176" fontId="46" fillId="0" borderId="0" xfId="2" applyNumberFormat="1" applyFont="1" applyAlignment="1">
      <alignment vertical="center"/>
    </xf>
    <xf numFmtId="176" fontId="46" fillId="0" borderId="0" xfId="2" applyNumberFormat="1" applyFont="1" applyAlignment="1"/>
    <xf numFmtId="176" fontId="47" fillId="0" borderId="0" xfId="2" applyNumberFormat="1" applyFont="1" applyAlignment="1">
      <alignment vertical="center"/>
    </xf>
    <xf numFmtId="176" fontId="45" fillId="0" borderId="0" xfId="2" applyNumberFormat="1" applyFont="1" applyAlignment="1">
      <alignment vertical="center"/>
    </xf>
    <xf numFmtId="176" fontId="45" fillId="0" borderId="0" xfId="2" applyNumberFormat="1" applyFont="1" applyAlignment="1">
      <alignment horizontal="right" vertical="center"/>
    </xf>
    <xf numFmtId="176" fontId="44" fillId="0" borderId="0" xfId="2" applyNumberFormat="1" applyFont="1" applyAlignment="1">
      <alignment vertical="center"/>
    </xf>
    <xf numFmtId="176" fontId="44" fillId="0" borderId="18" xfId="2" applyNumberFormat="1" applyFont="1" applyBorder="1" applyAlignment="1">
      <alignment vertical="center"/>
    </xf>
    <xf numFmtId="176" fontId="45" fillId="28" borderId="10" xfId="2" applyNumberFormat="1" applyFont="1" applyFill="1" applyBorder="1" applyAlignment="1">
      <alignment horizontal="center" vertical="center"/>
    </xf>
    <xf numFmtId="176" fontId="44" fillId="0" borderId="15" xfId="2" applyNumberFormat="1" applyFont="1" applyBorder="1" applyAlignment="1">
      <alignment horizontal="center" vertical="center"/>
    </xf>
    <xf numFmtId="176" fontId="44" fillId="0" borderId="14" xfId="2" applyNumberFormat="1" applyFont="1" applyBorder="1" applyAlignment="1">
      <alignment horizontal="center" vertical="center"/>
    </xf>
    <xf numFmtId="176" fontId="44" fillId="0" borderId="15" xfId="2" applyNumberFormat="1" applyFont="1" applyBorder="1" applyAlignment="1">
      <alignment horizontal="center" vertical="center" wrapText="1"/>
    </xf>
    <xf numFmtId="176" fontId="44" fillId="0" borderId="10" xfId="2" applyNumberFormat="1" applyFont="1" applyBorder="1" applyAlignment="1">
      <alignment horizontal="center" vertical="center" wrapText="1"/>
    </xf>
    <xf numFmtId="176" fontId="44" fillId="0" borderId="34" xfId="2" applyNumberFormat="1" applyFont="1" applyBorder="1" applyAlignment="1">
      <alignment horizontal="center" vertical="center"/>
    </xf>
    <xf numFmtId="176" fontId="44" fillId="0" borderId="10" xfId="45" applyNumberFormat="1" applyFont="1" applyBorder="1" applyAlignment="1">
      <alignment horizontal="right" vertical="center"/>
    </xf>
    <xf numFmtId="176" fontId="44" fillId="0" borderId="35" xfId="45" applyNumberFormat="1" applyFont="1" applyBorder="1" applyAlignment="1">
      <alignment horizontal="right" vertical="center"/>
    </xf>
    <xf numFmtId="176" fontId="49" fillId="28" borderId="15" xfId="2" applyNumberFormat="1" applyFont="1" applyFill="1" applyBorder="1" applyAlignment="1">
      <alignment horizontal="right" vertical="center"/>
    </xf>
    <xf numFmtId="176" fontId="44" fillId="0" borderId="14" xfId="2" applyNumberFormat="1" applyFont="1" applyBorder="1" applyAlignment="1">
      <alignment horizontal="right" vertical="center"/>
    </xf>
    <xf numFmtId="176" fontId="50" fillId="0" borderId="27" xfId="2" applyNumberFormat="1" applyFont="1" applyBorder="1" applyAlignment="1">
      <alignment vertical="center"/>
    </xf>
    <xf numFmtId="176" fontId="51" fillId="12" borderId="28" xfId="2" applyNumberFormat="1" applyFont="1" applyFill="1" applyBorder="1" applyAlignment="1">
      <alignment vertical="center" wrapText="1"/>
    </xf>
    <xf numFmtId="176" fontId="49" fillId="0" borderId="15" xfId="45" applyNumberFormat="1" applyFont="1" applyBorder="1" applyAlignment="1">
      <alignment vertical="center"/>
    </xf>
    <xf numFmtId="176" fontId="44" fillId="0" borderId="10" xfId="45" applyNumberFormat="1" applyFont="1" applyBorder="1" applyAlignment="1">
      <alignment vertical="center"/>
    </xf>
    <xf numFmtId="176" fontId="44" fillId="0" borderId="10" xfId="2" applyNumberFormat="1" applyFont="1" applyBorder="1" applyAlignment="1">
      <alignment vertical="center"/>
    </xf>
    <xf numFmtId="176" fontId="44" fillId="0" borderId="34" xfId="2" applyNumberFormat="1" applyFont="1" applyBorder="1" applyAlignment="1">
      <alignment horizontal="center" vertical="center" wrapText="1"/>
    </xf>
    <xf numFmtId="176" fontId="49" fillId="28" borderId="16" xfId="2" applyNumberFormat="1" applyFont="1" applyFill="1" applyBorder="1" applyAlignment="1">
      <alignment vertical="center"/>
    </xf>
    <xf numFmtId="176" fontId="44" fillId="0" borderId="16" xfId="2" applyNumberFormat="1" applyFont="1" applyBorder="1" applyAlignment="1">
      <alignment horizontal="center" vertical="center"/>
    </xf>
    <xf numFmtId="176" fontId="50" fillId="0" borderId="0" xfId="2" applyNumberFormat="1" applyFont="1" applyBorder="1" applyAlignment="1">
      <alignment vertical="center"/>
    </xf>
    <xf numFmtId="176" fontId="51" fillId="12" borderId="0" xfId="2" applyNumberFormat="1" applyFont="1" applyFill="1" applyBorder="1" applyAlignment="1">
      <alignment vertical="center" wrapText="1"/>
    </xf>
    <xf numFmtId="176" fontId="49" fillId="0" borderId="0" xfId="45" applyNumberFormat="1" applyFont="1" applyBorder="1" applyAlignment="1">
      <alignment vertical="center"/>
    </xf>
    <xf numFmtId="176" fontId="44" fillId="0" borderId="0" xfId="45" applyNumberFormat="1" applyFont="1" applyBorder="1" applyAlignment="1">
      <alignment vertical="center"/>
    </xf>
    <xf numFmtId="176" fontId="44" fillId="0" borderId="0" xfId="2" applyNumberFormat="1" applyFont="1" applyBorder="1" applyAlignment="1">
      <alignment vertical="center"/>
    </xf>
    <xf numFmtId="176" fontId="44" fillId="0" borderId="34" xfId="2" applyNumberFormat="1" applyFont="1" applyFill="1" applyBorder="1" applyAlignment="1">
      <alignment horizontal="center" vertical="center"/>
    </xf>
    <xf numFmtId="176" fontId="52" fillId="0" borderId="10" xfId="45" applyNumberFormat="1" applyFont="1" applyBorder="1" applyAlignment="1">
      <alignment horizontal="right" vertical="center"/>
    </xf>
    <xf numFmtId="176" fontId="44" fillId="0" borderId="36" xfId="2" applyNumberFormat="1" applyFont="1" applyBorder="1" applyAlignment="1">
      <alignment horizontal="center" vertical="center"/>
    </xf>
    <xf numFmtId="176" fontId="53" fillId="0" borderId="15" xfId="2" applyNumberFormat="1" applyFont="1" applyBorder="1" applyAlignment="1">
      <alignment horizontal="right" vertical="center" wrapText="1"/>
    </xf>
    <xf numFmtId="176" fontId="53" fillId="0" borderId="10" xfId="2" applyNumberFormat="1" applyFont="1" applyBorder="1" applyAlignment="1">
      <alignment horizontal="right" vertical="center" wrapText="1"/>
    </xf>
    <xf numFmtId="176" fontId="52" fillId="8" borderId="29" xfId="2" applyNumberFormat="1" applyFont="1" applyFill="1" applyBorder="1" applyAlignment="1">
      <alignment vertical="center"/>
    </xf>
    <xf numFmtId="176" fontId="44" fillId="0" borderId="0" xfId="2" applyNumberFormat="1" applyFont="1" applyAlignment="1">
      <alignment horizontal="center" wrapText="1"/>
    </xf>
    <xf numFmtId="176" fontId="44" fillId="0" borderId="0" xfId="2" applyNumberFormat="1" applyFont="1" applyAlignment="1">
      <alignment wrapText="1"/>
    </xf>
    <xf numFmtId="176" fontId="59" fillId="0" borderId="0" xfId="2" applyNumberFormat="1" applyFont="1"/>
    <xf numFmtId="176" fontId="50" fillId="0" borderId="0" xfId="2" applyNumberFormat="1" applyFont="1" applyAlignment="1">
      <alignment wrapText="1"/>
    </xf>
    <xf numFmtId="176" fontId="44" fillId="0" borderId="10" xfId="45" applyNumberFormat="1" applyFont="1" applyFill="1" applyBorder="1" applyAlignment="1">
      <alignment horizontal="right" vertical="center"/>
    </xf>
    <xf numFmtId="176" fontId="44" fillId="0" borderId="0" xfId="2" applyNumberFormat="1" applyFont="1" applyFill="1"/>
    <xf numFmtId="176" fontId="45" fillId="0" borderId="0" xfId="2" applyNumberFormat="1" applyFont="1" applyFill="1"/>
    <xf numFmtId="176" fontId="52" fillId="0" borderId="34" xfId="2" applyNumberFormat="1" applyFont="1" applyFill="1" applyBorder="1" applyAlignment="1">
      <alignment horizontal="center" vertical="center"/>
    </xf>
    <xf numFmtId="176" fontId="52" fillId="0" borderId="10" xfId="45" applyNumberFormat="1" applyFont="1" applyFill="1" applyBorder="1" applyAlignment="1">
      <alignment horizontal="right" vertical="center"/>
    </xf>
    <xf numFmtId="176" fontId="52" fillId="0" borderId="0" xfId="2" applyNumberFormat="1" applyFont="1" applyFill="1"/>
    <xf numFmtId="176" fontId="54" fillId="0" borderId="0" xfId="2" applyNumberFormat="1" applyFont="1" applyFill="1"/>
    <xf numFmtId="176" fontId="44" fillId="0" borderId="27" xfId="2" applyNumberFormat="1" applyFont="1" applyFill="1" applyBorder="1" applyAlignment="1">
      <alignment horizontal="center" vertical="center"/>
    </xf>
    <xf numFmtId="176" fontId="44" fillId="0" borderId="37" xfId="45" applyNumberFormat="1" applyFont="1" applyFill="1" applyBorder="1" applyAlignment="1">
      <alignment horizontal="right" vertical="center"/>
    </xf>
    <xf numFmtId="176" fontId="44" fillId="0" borderId="28" xfId="45" applyNumberFormat="1" applyFont="1" applyBorder="1" applyAlignment="1">
      <alignment horizontal="right" vertical="center"/>
    </xf>
    <xf numFmtId="176" fontId="46" fillId="0" borderId="0" xfId="2" applyNumberFormat="1" applyFont="1" applyAlignment="1">
      <alignment horizontal="left" vertical="center"/>
    </xf>
    <xf numFmtId="176" fontId="46" fillId="0" borderId="0" xfId="2" applyNumberFormat="1" applyFont="1" applyAlignment="1">
      <alignment horizontal="right" vertical="center"/>
    </xf>
    <xf numFmtId="176" fontId="44" fillId="0" borderId="27" xfId="2" applyNumberFormat="1" applyFont="1" applyBorder="1" applyAlignment="1">
      <alignment horizontal="center" vertical="center"/>
    </xf>
    <xf numFmtId="176" fontId="44" fillId="0" borderId="37" xfId="45" applyNumberFormat="1" applyFont="1" applyBorder="1" applyAlignment="1">
      <alignment horizontal="right" vertical="center"/>
    </xf>
    <xf numFmtId="176" fontId="55" fillId="0" borderId="30" xfId="2" applyNumberFormat="1" applyFont="1" applyFill="1" applyBorder="1" applyAlignment="1"/>
    <xf numFmtId="176" fontId="45" fillId="0" borderId="10" xfId="2" applyNumberFormat="1" applyFont="1" applyBorder="1" applyAlignment="1">
      <alignment horizontal="center"/>
    </xf>
    <xf numFmtId="176" fontId="5" fillId="0" borderId="10" xfId="2" applyNumberFormat="1" applyFont="1" applyFill="1" applyBorder="1" applyAlignment="1">
      <alignment horizontal="center"/>
    </xf>
    <xf numFmtId="176" fontId="55" fillId="0" borderId="13" xfId="2" applyNumberFormat="1" applyFont="1" applyFill="1" applyBorder="1" applyAlignment="1"/>
    <xf numFmtId="176" fontId="60" fillId="54" borderId="10" xfId="2" applyNumberFormat="1" applyFont="1" applyFill="1" applyBorder="1" applyAlignment="1"/>
    <xf numFmtId="176" fontId="60" fillId="0" borderId="10" xfId="2" applyNumberFormat="1" applyFont="1" applyFill="1" applyBorder="1" applyAlignment="1"/>
    <xf numFmtId="176" fontId="5" fillId="0" borderId="13" xfId="2" applyNumberFormat="1" applyFont="1" applyFill="1" applyBorder="1" applyAlignment="1"/>
    <xf numFmtId="176" fontId="44" fillId="27" borderId="0" xfId="2" applyNumberFormat="1" applyFont="1" applyFill="1"/>
    <xf numFmtId="176" fontId="46" fillId="0" borderId="0" xfId="2" applyNumberFormat="1" applyFont="1"/>
    <xf numFmtId="184" fontId="78" fillId="54" borderId="10" xfId="195" applyNumberFormat="1" applyFont="1" applyFill="1" applyBorder="1" applyAlignment="1">
      <alignment horizontal="center" vertical="center" wrapText="1"/>
    </xf>
    <xf numFmtId="0" fontId="79" fillId="0" borderId="0" xfId="0" applyFont="1">
      <alignment vertical="center"/>
    </xf>
    <xf numFmtId="184" fontId="78" fillId="56" borderId="10" xfId="195" applyNumberFormat="1" applyFont="1" applyFill="1" applyBorder="1" applyAlignment="1">
      <alignment horizontal="center" vertical="center" wrapText="1"/>
    </xf>
    <xf numFmtId="49" fontId="78" fillId="56" borderId="10" xfId="195" applyNumberFormat="1" applyFont="1" applyFill="1" applyBorder="1" applyAlignment="1">
      <alignment horizontal="center" vertical="center" wrapText="1"/>
    </xf>
    <xf numFmtId="0" fontId="79" fillId="0" borderId="10" xfId="0" applyFont="1" applyBorder="1">
      <alignment vertical="center"/>
    </xf>
    <xf numFmtId="49" fontId="79" fillId="0" borderId="10" xfId="0" applyNumberFormat="1" applyFont="1" applyBorder="1">
      <alignment vertical="center"/>
    </xf>
    <xf numFmtId="49" fontId="80" fillId="0" borderId="10" xfId="0" applyNumberFormat="1" applyFont="1" applyFill="1" applyBorder="1" applyAlignment="1">
      <alignment vertical="center" wrapText="1"/>
    </xf>
    <xf numFmtId="49" fontId="80" fillId="0" borderId="10" xfId="0" applyNumberFormat="1" applyFont="1" applyFill="1" applyBorder="1" applyAlignment="1">
      <alignment horizontal="left" vertical="center" wrapText="1"/>
    </xf>
    <xf numFmtId="49" fontId="79" fillId="0" borderId="10" xfId="196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49" fontId="79" fillId="0" borderId="0" xfId="0" applyNumberFormat="1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176" fontId="4" fillId="0" borderId="41" xfId="1" applyNumberFormat="1" applyFont="1" applyBorder="1" applyAlignment="1" applyProtection="1">
      <alignment horizontal="right" vertical="center" shrinkToFit="1"/>
      <protection locked="0"/>
    </xf>
    <xf numFmtId="176" fontId="4" fillId="26" borderId="41" xfId="1" applyNumberFormat="1" applyFont="1" applyFill="1" applyBorder="1" applyAlignment="1" applyProtection="1">
      <alignment horizontal="right" vertical="center" shrinkToFit="1"/>
      <protection locked="0"/>
    </xf>
    <xf numFmtId="176" fontId="66" fillId="55" borderId="10" xfId="0" applyNumberFormat="1" applyFont="1" applyFill="1" applyBorder="1" applyAlignment="1">
      <alignment vertical="center"/>
    </xf>
    <xf numFmtId="0" fontId="79" fillId="54" borderId="10" xfId="0" applyFont="1" applyFill="1" applyBorder="1">
      <alignment vertical="center"/>
    </xf>
    <xf numFmtId="49" fontId="79" fillId="54" borderId="10" xfId="0" applyNumberFormat="1" applyFont="1" applyFill="1" applyBorder="1">
      <alignment vertical="center"/>
    </xf>
    <xf numFmtId="0" fontId="79" fillId="54" borderId="0" xfId="0" applyFont="1" applyFill="1">
      <alignment vertical="center"/>
    </xf>
    <xf numFmtId="49" fontId="80" fillId="54" borderId="10" xfId="0" applyNumberFormat="1" applyFont="1" applyFill="1" applyBorder="1" applyAlignment="1">
      <alignment vertical="center" wrapText="1"/>
    </xf>
    <xf numFmtId="49" fontId="80" fillId="54" borderId="10" xfId="0" applyNumberFormat="1" applyFont="1" applyFill="1" applyBorder="1" applyAlignment="1">
      <alignment horizontal="left" vertical="center" wrapText="1"/>
    </xf>
    <xf numFmtId="49" fontId="79" fillId="54" borderId="10" xfId="196" applyNumberFormat="1" applyFont="1" applyFill="1" applyBorder="1" applyAlignment="1">
      <alignment horizontal="center" vertical="center"/>
    </xf>
    <xf numFmtId="0" fontId="79" fillId="54" borderId="10" xfId="0" applyFont="1" applyFill="1" applyBorder="1" applyAlignment="1">
      <alignment horizontal="center" vertical="center"/>
    </xf>
    <xf numFmtId="176" fontId="82" fillId="0" borderId="10" xfId="2" applyNumberFormat="1" applyFont="1" applyFill="1" applyBorder="1" applyAlignment="1"/>
    <xf numFmtId="176" fontId="10" fillId="0" borderId="10" xfId="2" applyNumberFormat="1" applyFont="1" applyFill="1" applyBorder="1" applyAlignment="1"/>
    <xf numFmtId="176" fontId="82" fillId="0" borderId="10" xfId="2" applyNumberFormat="1" applyFont="1" applyFill="1" applyBorder="1" applyAlignment="1">
      <alignment horizontal="center" vertical="center"/>
    </xf>
    <xf numFmtId="176" fontId="10" fillId="54" borderId="10" xfId="2" applyNumberFormat="1" applyFont="1" applyFill="1" applyBorder="1" applyAlignment="1"/>
    <xf numFmtId="176" fontId="10" fillId="54" borderId="10" xfId="2" applyNumberFormat="1" applyFont="1" applyFill="1" applyBorder="1"/>
    <xf numFmtId="176" fontId="83" fillId="0" borderId="10" xfId="2" applyNumberFormat="1" applyFont="1" applyFill="1" applyBorder="1" applyAlignment="1">
      <alignment horizontal="center" vertical="center"/>
    </xf>
    <xf numFmtId="176" fontId="10" fillId="0" borderId="10" xfId="2" applyNumberFormat="1" applyFont="1" applyBorder="1" applyAlignment="1">
      <alignment horizontal="center" vertical="center"/>
    </xf>
    <xf numFmtId="176" fontId="10" fillId="0" borderId="10" xfId="2" applyNumberFormat="1" applyFont="1" applyFill="1" applyBorder="1" applyAlignment="1">
      <alignment vertical="center"/>
    </xf>
    <xf numFmtId="176" fontId="10" fillId="54" borderId="10" xfId="2" applyNumberFormat="1" applyFont="1" applyFill="1" applyBorder="1" applyAlignment="1">
      <alignment vertical="center"/>
    </xf>
    <xf numFmtId="0" fontId="79" fillId="0" borderId="0" xfId="0" applyFont="1" applyAlignment="1">
      <alignment vertical="center" wrapText="1"/>
    </xf>
    <xf numFmtId="176" fontId="65" fillId="53" borderId="10" xfId="0" applyNumberFormat="1" applyFont="1" applyFill="1" applyBorder="1" applyAlignment="1">
      <alignment horizontal="right" vertical="center"/>
    </xf>
    <xf numFmtId="176" fontId="65" fillId="52" borderId="10" xfId="0" applyNumberFormat="1" applyFont="1" applyFill="1" applyBorder="1" applyAlignment="1">
      <alignment horizontal="right" vertical="center"/>
    </xf>
    <xf numFmtId="176" fontId="65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 shrinkToFit="1"/>
    </xf>
    <xf numFmtId="176" fontId="64" fillId="0" borderId="0" xfId="0" applyNumberFormat="1" applyFont="1">
      <alignment vertical="center"/>
    </xf>
    <xf numFmtId="176" fontId="7" fillId="0" borderId="10" xfId="0" applyNumberFormat="1" applyFont="1" applyBorder="1" applyAlignment="1">
      <alignment horizontal="left" vertical="center" wrapText="1"/>
    </xf>
    <xf numFmtId="176" fontId="9" fillId="0" borderId="0" xfId="0" applyNumberFormat="1" applyFont="1" applyAlignment="1">
      <alignment horizontal="center" vertical="center"/>
    </xf>
    <xf numFmtId="183" fontId="62" fillId="0" borderId="0" xfId="0" applyNumberFormat="1" applyFont="1" applyFill="1" applyAlignment="1">
      <alignment horizontal="center" vertical="center"/>
    </xf>
    <xf numFmtId="176" fontId="75" fillId="0" borderId="0" xfId="0" applyNumberFormat="1" applyFont="1">
      <alignment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4" fillId="57" borderId="4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41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>
      <alignment vertical="center"/>
    </xf>
    <xf numFmtId="176" fontId="3" fillId="0" borderId="41" xfId="0" applyNumberFormat="1" applyFont="1" applyBorder="1" applyAlignment="1">
      <alignment vertical="center" wrapText="1"/>
    </xf>
    <xf numFmtId="176" fontId="3" fillId="57" borderId="41" xfId="0" applyNumberFormat="1" applyFont="1" applyFill="1" applyBorder="1" applyAlignment="1" applyProtection="1">
      <alignment vertical="center" wrapText="1"/>
      <protection locked="0"/>
    </xf>
    <xf numFmtId="176" fontId="7" fillId="0" borderId="14" xfId="0" applyNumberFormat="1" applyFont="1" applyBorder="1" applyAlignment="1">
      <alignment horizontal="center" vertical="center" wrapText="1"/>
    </xf>
    <xf numFmtId="176" fontId="3" fillId="0" borderId="42" xfId="0" applyNumberFormat="1" applyFont="1" applyBorder="1" applyAlignment="1">
      <alignment vertical="center" wrapText="1"/>
    </xf>
    <xf numFmtId="176" fontId="4" fillId="0" borderId="46" xfId="1" applyNumberFormat="1" applyFont="1" applyBorder="1" applyAlignment="1" applyProtection="1">
      <alignment horizontal="right" vertical="center" shrinkToFit="1"/>
      <protection locked="0"/>
    </xf>
    <xf numFmtId="176" fontId="4" fillId="26" borderId="46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51" xfId="0" applyNumberFormat="1" applyFont="1" applyBorder="1">
      <alignment vertical="center"/>
    </xf>
    <xf numFmtId="176" fontId="3" fillId="57" borderId="52" xfId="0" applyNumberFormat="1" applyFont="1" applyFill="1" applyBorder="1" applyAlignment="1" applyProtection="1">
      <alignment vertical="center" wrapText="1"/>
      <protection locked="0"/>
    </xf>
    <xf numFmtId="176" fontId="4" fillId="57" borderId="41" xfId="0" applyNumberFormat="1" applyFont="1" applyFill="1" applyBorder="1" applyAlignment="1" applyProtection="1">
      <alignment horizontal="center" vertical="center" wrapText="1"/>
      <protection locked="0"/>
    </xf>
    <xf numFmtId="176" fontId="3" fillId="57" borderId="43" xfId="0" applyNumberFormat="1" applyFont="1" applyFill="1" applyBorder="1" applyAlignment="1" applyProtection="1">
      <alignment vertical="center" wrapText="1"/>
      <protection locked="0"/>
    </xf>
    <xf numFmtId="176" fontId="4" fillId="0" borderId="43" xfId="1" applyNumberFormat="1" applyFont="1" applyBorder="1" applyAlignment="1" applyProtection="1">
      <alignment horizontal="right" vertical="center" shrinkToFit="1"/>
      <protection locked="0"/>
    </xf>
    <xf numFmtId="176" fontId="64" fillId="0" borderId="41" xfId="0" applyNumberFormat="1" applyFont="1" applyBorder="1" applyAlignment="1">
      <alignment vertical="center" wrapText="1"/>
    </xf>
    <xf numFmtId="176" fontId="64" fillId="0" borderId="42" xfId="0" applyNumberFormat="1" applyFont="1" applyBorder="1" applyAlignment="1">
      <alignment vertical="center" wrapText="1"/>
    </xf>
    <xf numFmtId="176" fontId="64" fillId="57" borderId="52" xfId="0" applyNumberFormat="1" applyFont="1" applyFill="1" applyBorder="1" applyAlignment="1" applyProtection="1">
      <alignment vertical="center" wrapText="1"/>
      <protection locked="0"/>
    </xf>
    <xf numFmtId="176" fontId="63" fillId="0" borderId="0" xfId="0" applyNumberFormat="1" applyFont="1">
      <alignment vertical="center"/>
    </xf>
    <xf numFmtId="176" fontId="3" fillId="57" borderId="53" xfId="0" applyNumberFormat="1" applyFont="1" applyFill="1" applyBorder="1" applyAlignment="1" applyProtection="1">
      <alignment vertical="center" wrapText="1"/>
      <protection locked="0"/>
    </xf>
    <xf numFmtId="176" fontId="3" fillId="57" borderId="54" xfId="0" applyNumberFormat="1" applyFont="1" applyFill="1" applyBorder="1" applyAlignment="1" applyProtection="1">
      <alignment vertical="center" wrapText="1"/>
      <protection locked="0"/>
    </xf>
    <xf numFmtId="176" fontId="3" fillId="57" borderId="56" xfId="0" applyNumberFormat="1" applyFont="1" applyFill="1" applyBorder="1" applyAlignment="1" applyProtection="1">
      <alignment vertical="center" wrapText="1"/>
      <protection locked="0"/>
    </xf>
    <xf numFmtId="176" fontId="4" fillId="57" borderId="55" xfId="0" applyNumberFormat="1" applyFont="1" applyFill="1" applyBorder="1" applyAlignment="1" applyProtection="1">
      <alignment horizontal="center" vertical="center" wrapText="1"/>
      <protection locked="0"/>
    </xf>
    <xf numFmtId="176" fontId="64" fillId="57" borderId="56" xfId="0" applyNumberFormat="1" applyFont="1" applyFill="1" applyBorder="1" applyAlignment="1" applyProtection="1">
      <alignment vertical="center" wrapText="1"/>
      <protection locked="0"/>
    </xf>
    <xf numFmtId="176" fontId="64" fillId="57" borderId="55" xfId="0" applyNumberFormat="1" applyFont="1" applyFill="1" applyBorder="1" applyAlignment="1" applyProtection="1">
      <alignment horizontal="center" vertical="center" wrapText="1"/>
      <protection locked="0"/>
    </xf>
    <xf numFmtId="176" fontId="64" fillId="57" borderId="43" xfId="0" applyNumberFormat="1" applyFont="1" applyFill="1" applyBorder="1" applyAlignment="1" applyProtection="1">
      <alignment vertical="center" wrapText="1"/>
      <protection locked="0"/>
    </xf>
    <xf numFmtId="176" fontId="64" fillId="0" borderId="43" xfId="1" applyNumberFormat="1" applyFont="1" applyBorder="1" applyAlignment="1" applyProtection="1">
      <alignment horizontal="right" vertical="center" shrinkToFit="1"/>
      <protection locked="0"/>
    </xf>
    <xf numFmtId="176" fontId="64" fillId="0" borderId="46" xfId="1" applyNumberFormat="1" applyFont="1" applyBorder="1" applyAlignment="1" applyProtection="1">
      <alignment horizontal="right" vertical="center" shrinkToFit="1"/>
      <protection locked="0"/>
    </xf>
    <xf numFmtId="176" fontId="64" fillId="0" borderId="41" xfId="1" applyNumberFormat="1" applyFont="1" applyBorder="1" applyAlignment="1" applyProtection="1">
      <alignment horizontal="right" vertical="center" shrinkToFit="1"/>
      <protection locked="0"/>
    </xf>
    <xf numFmtId="176" fontId="64" fillId="25" borderId="41" xfId="1" applyNumberFormat="1" applyFont="1" applyFill="1" applyBorder="1" applyAlignment="1">
      <alignment horizontal="right" vertical="center" shrinkToFit="1"/>
    </xf>
    <xf numFmtId="176" fontId="64" fillId="0" borderId="41" xfId="0" applyNumberFormat="1" applyFont="1" applyBorder="1" applyAlignment="1" applyProtection="1">
      <alignment vertical="center" wrapText="1"/>
      <protection locked="0"/>
    </xf>
    <xf numFmtId="176" fontId="64" fillId="57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>
      <alignment vertical="center"/>
    </xf>
    <xf numFmtId="176" fontId="7" fillId="0" borderId="15" xfId="0" applyNumberFormat="1" applyFont="1" applyBorder="1" applyAlignment="1">
      <alignment horizontal="right" vertical="center" shrinkToFit="1"/>
    </xf>
    <xf numFmtId="176" fontId="3" fillId="0" borderId="41" xfId="0" applyNumberFormat="1" applyFont="1" applyBorder="1" applyAlignment="1">
      <alignment vertical="center" wrapText="1"/>
    </xf>
    <xf numFmtId="176" fontId="8" fillId="53" borderId="60" xfId="0" applyNumberFormat="1" applyFont="1" applyFill="1" applyBorder="1" applyAlignment="1">
      <alignment horizontal="center" vertical="center"/>
    </xf>
    <xf numFmtId="176" fontId="8" fillId="53" borderId="61" xfId="0" applyNumberFormat="1" applyFont="1" applyFill="1" applyBorder="1" applyAlignment="1">
      <alignment horizontal="center" vertical="center"/>
    </xf>
    <xf numFmtId="176" fontId="7" fillId="0" borderId="60" xfId="0" applyNumberFormat="1" applyFont="1" applyBorder="1" applyAlignment="1">
      <alignment horizontal="right" vertical="center" shrinkToFit="1"/>
    </xf>
    <xf numFmtId="176" fontId="7" fillId="0" borderId="61" xfId="0" applyNumberFormat="1" applyFont="1" applyBorder="1" applyAlignment="1">
      <alignment horizontal="right" vertical="center" shrinkToFit="1"/>
    </xf>
    <xf numFmtId="176" fontId="85" fillId="0" borderId="41" xfId="0" applyNumberFormat="1" applyFont="1" applyBorder="1" applyAlignment="1">
      <alignment vertical="center" wrapText="1"/>
    </xf>
    <xf numFmtId="176" fontId="86" fillId="0" borderId="10" xfId="0" applyNumberFormat="1" applyFont="1" applyBorder="1" applyAlignment="1">
      <alignment horizontal="left" vertical="center" wrapText="1"/>
    </xf>
    <xf numFmtId="176" fontId="3" fillId="0" borderId="0" xfId="0" applyNumberFormat="1" applyFont="1">
      <alignment vertical="center"/>
    </xf>
    <xf numFmtId="176" fontId="7" fillId="0" borderId="10" xfId="0" applyNumberFormat="1" applyFont="1" applyBorder="1" applyAlignment="1">
      <alignment horizontal="right" vertical="center" shrinkToFit="1"/>
    </xf>
    <xf numFmtId="176" fontId="3" fillId="0" borderId="0" xfId="0" applyNumberFormat="1" applyFont="1">
      <alignment vertical="center"/>
    </xf>
    <xf numFmtId="176" fontId="7" fillId="0" borderId="14" xfId="0" applyNumberFormat="1" applyFont="1" applyBorder="1" applyAlignment="1">
      <alignment horizontal="center" vertical="center" wrapText="1"/>
    </xf>
    <xf numFmtId="176" fontId="84" fillId="0" borderId="0" xfId="0" applyNumberFormat="1" applyFont="1" applyAlignment="1">
      <alignment horizontal="center" vertical="center"/>
    </xf>
    <xf numFmtId="176" fontId="63" fillId="0" borderId="44" xfId="0" applyNumberFormat="1" applyFont="1" applyFill="1" applyBorder="1" applyAlignment="1" applyProtection="1">
      <alignment horizontal="center" vertical="center" wrapText="1"/>
      <protection locked="0"/>
    </xf>
    <xf numFmtId="176" fontId="64" fillId="0" borderId="41" xfId="0" applyNumberFormat="1" applyFont="1" applyBorder="1" applyAlignment="1">
      <alignment horizontal="center" vertical="center" wrapText="1"/>
    </xf>
    <xf numFmtId="176" fontId="63" fillId="0" borderId="52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68" xfId="0" applyNumberFormat="1" applyFont="1" applyBorder="1" applyAlignment="1">
      <alignment horizontal="right" vertical="center" shrinkToFit="1"/>
    </xf>
    <xf numFmtId="176" fontId="85" fillId="0" borderId="62" xfId="1" applyNumberFormat="1" applyFont="1" applyFill="1" applyBorder="1" applyAlignment="1" applyProtection="1">
      <alignment horizontal="right" vertical="center" shrinkToFit="1"/>
      <protection locked="0"/>
    </xf>
    <xf numFmtId="176" fontId="8" fillId="53" borderId="67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vertical="center" wrapText="1"/>
    </xf>
    <xf numFmtId="176" fontId="63" fillId="0" borderId="41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67" xfId="0" applyNumberFormat="1" applyFont="1" applyBorder="1" applyAlignment="1">
      <alignment horizontal="right" vertical="center" shrinkToFit="1"/>
    </xf>
    <xf numFmtId="176" fontId="4" fillId="0" borderId="52" xfId="0" applyNumberFormat="1" applyFont="1" applyFill="1" applyBorder="1" applyAlignment="1" applyProtection="1">
      <alignment horizontal="center" vertical="center" wrapText="1"/>
      <protection locked="0"/>
    </xf>
    <xf numFmtId="176" fontId="63" fillId="0" borderId="41" xfId="1" applyNumberFormat="1" applyFont="1" applyFill="1" applyBorder="1" applyAlignment="1" applyProtection="1">
      <alignment horizontal="right" vertical="center" shrinkToFit="1"/>
      <protection locked="0"/>
    </xf>
    <xf numFmtId="176" fontId="63" fillId="0" borderId="46" xfId="1" applyNumberFormat="1" applyFont="1" applyFill="1" applyBorder="1" applyAlignment="1">
      <alignment horizontal="right" vertical="center" shrinkToFit="1"/>
    </xf>
    <xf numFmtId="176" fontId="4" fillId="0" borderId="71" xfId="1" applyNumberFormat="1" applyFont="1" applyBorder="1" applyAlignment="1" applyProtection="1">
      <alignment horizontal="right" vertical="center" shrinkToFit="1"/>
      <protection locked="0"/>
    </xf>
    <xf numFmtId="176" fontId="63" fillId="0" borderId="42" xfId="0" applyNumberFormat="1" applyFont="1" applyFill="1" applyBorder="1" applyAlignment="1">
      <alignment horizontal="center" vertical="center" wrapText="1"/>
    </xf>
    <xf numFmtId="176" fontId="63" fillId="0" borderId="41" xfId="0" applyNumberFormat="1" applyFont="1" applyFill="1" applyBorder="1" applyAlignment="1" applyProtection="1">
      <alignment vertical="center" wrapText="1"/>
      <protection locked="0"/>
    </xf>
    <xf numFmtId="176" fontId="63" fillId="0" borderId="41" xfId="0" applyNumberFormat="1" applyFont="1" applyFill="1" applyBorder="1" applyAlignment="1" applyProtection="1">
      <alignment horizontal="right" vertical="center" wrapText="1"/>
      <protection locked="0"/>
    </xf>
    <xf numFmtId="176" fontId="63" fillId="0" borderId="46" xfId="1" applyNumberFormat="1" applyFont="1" applyFill="1" applyBorder="1" applyAlignment="1">
      <alignment vertical="center" shrinkToFit="1"/>
    </xf>
    <xf numFmtId="176" fontId="4" fillId="0" borderId="69" xfId="1" applyNumberFormat="1" applyFont="1" applyBorder="1" applyAlignment="1" applyProtection="1">
      <alignment horizontal="right" vertical="center" shrinkToFit="1"/>
      <protection locked="0"/>
    </xf>
    <xf numFmtId="176" fontId="3" fillId="0" borderId="42" xfId="0" applyNumberFormat="1" applyFont="1" applyFill="1" applyBorder="1" applyAlignment="1">
      <alignment vertical="center" wrapText="1"/>
    </xf>
    <xf numFmtId="176" fontId="63" fillId="0" borderId="63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64" xfId="1" applyNumberFormat="1" applyFont="1" applyBorder="1" applyAlignment="1" applyProtection="1">
      <alignment horizontal="right" vertical="center" shrinkToFit="1"/>
      <protection locked="0"/>
    </xf>
    <xf numFmtId="176" fontId="4" fillId="0" borderId="70" xfId="1" applyNumberFormat="1" applyFont="1" applyBorder="1" applyAlignment="1" applyProtection="1">
      <alignment horizontal="right" vertical="center" shrinkToFit="1"/>
      <protection locked="0"/>
    </xf>
    <xf numFmtId="176" fontId="8" fillId="53" borderId="68" xfId="0" applyNumberFormat="1" applyFont="1" applyFill="1" applyBorder="1" applyAlignment="1">
      <alignment horizontal="center" vertical="center"/>
    </xf>
    <xf numFmtId="176" fontId="4" fillId="0" borderId="72" xfId="1" applyNumberFormat="1" applyFont="1" applyBorder="1" applyAlignment="1" applyProtection="1">
      <alignment horizontal="right" vertical="center" shrinkToFit="1"/>
      <protection locked="0"/>
    </xf>
    <xf numFmtId="176" fontId="7" fillId="0" borderId="15" xfId="0" applyNumberFormat="1" applyFont="1" applyBorder="1" applyAlignment="1">
      <alignment horizontal="right" vertical="center" shrinkToFit="1"/>
    </xf>
    <xf numFmtId="176" fontId="4" fillId="0" borderId="43" xfId="1" applyNumberFormat="1" applyFont="1" applyBorder="1" applyAlignment="1" applyProtection="1">
      <alignment horizontal="right" vertical="center" shrinkToFit="1"/>
      <protection locked="0"/>
    </xf>
    <xf numFmtId="176" fontId="7" fillId="0" borderId="14" xfId="0" applyNumberFormat="1" applyFont="1" applyBorder="1" applyAlignment="1">
      <alignment horizontal="right" vertical="center" shrinkToFit="1"/>
    </xf>
    <xf numFmtId="176" fontId="4" fillId="0" borderId="62" xfId="1" applyNumberFormat="1" applyFont="1" applyBorder="1" applyAlignment="1" applyProtection="1">
      <alignment horizontal="right" vertical="center" shrinkToFit="1"/>
      <protection locked="0"/>
    </xf>
    <xf numFmtId="176" fontId="85" fillId="0" borderId="62" xfId="1" applyNumberFormat="1" applyFont="1" applyBorder="1" applyAlignment="1" applyProtection="1">
      <alignment horizontal="right" vertical="center" shrinkToFit="1"/>
      <protection locked="0"/>
    </xf>
    <xf numFmtId="176" fontId="4" fillId="0" borderId="63" xfId="1" applyNumberFormat="1" applyFont="1" applyBorder="1" applyAlignment="1" applyProtection="1">
      <alignment horizontal="right" vertical="center" shrinkToFit="1"/>
      <protection locked="0"/>
    </xf>
    <xf numFmtId="176" fontId="3" fillId="0" borderId="5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41" xfId="0" applyNumberFormat="1" applyFont="1" applyFill="1" applyBorder="1" applyAlignment="1" applyProtection="1">
      <alignment vertical="center" wrapText="1"/>
      <protection locked="0"/>
    </xf>
    <xf numFmtId="176" fontId="4" fillId="0" borderId="46" xfId="1" applyNumberFormat="1" applyFont="1" applyFill="1" applyBorder="1" applyAlignment="1">
      <alignment horizontal="right" vertical="center" shrinkToFit="1"/>
    </xf>
    <xf numFmtId="176" fontId="4" fillId="0" borderId="41" xfId="1" applyNumberFormat="1" applyFont="1" applyBorder="1" applyAlignment="1" applyProtection="1">
      <alignment horizontal="right" vertical="center" shrinkToFit="1"/>
      <protection locked="0"/>
    </xf>
    <xf numFmtId="176" fontId="4" fillId="0" borderId="41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>
      <alignment vertical="center"/>
    </xf>
    <xf numFmtId="176" fontId="3" fillId="0" borderId="42" xfId="0" applyNumberFormat="1" applyFont="1" applyBorder="1" applyAlignment="1">
      <alignment vertical="center" wrapText="1"/>
    </xf>
    <xf numFmtId="176" fontId="85" fillId="0" borderId="41" xfId="0" applyNumberFormat="1" applyFont="1" applyBorder="1" applyAlignment="1">
      <alignment vertical="center" wrapText="1"/>
    </xf>
    <xf numFmtId="176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Alignment="1">
      <alignment horizontal="right" vertical="center"/>
    </xf>
    <xf numFmtId="176" fontId="3" fillId="0" borderId="52" xfId="0" applyNumberFormat="1" applyFont="1" applyFill="1" applyBorder="1" applyAlignment="1" applyProtection="1">
      <alignment vertical="center" wrapText="1"/>
      <protection locked="0"/>
    </xf>
    <xf numFmtId="176" fontId="3" fillId="0" borderId="0" xfId="0" applyNumberFormat="1" applyFont="1">
      <alignment vertical="center"/>
    </xf>
    <xf numFmtId="176" fontId="85" fillId="0" borderId="41" xfId="0" applyNumberFormat="1" applyFont="1" applyBorder="1" applyAlignment="1">
      <alignment vertical="center" wrapText="1"/>
    </xf>
    <xf numFmtId="176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41" xfId="0" applyNumberFormat="1" applyFont="1" applyFill="1" applyBorder="1" applyAlignment="1" applyProtection="1">
      <alignment vertical="center" wrapText="1"/>
      <protection locked="0"/>
    </xf>
    <xf numFmtId="176" fontId="4" fillId="0" borderId="46" xfId="1" applyNumberFormat="1" applyFont="1" applyFill="1" applyBorder="1" applyAlignment="1">
      <alignment horizontal="right" vertical="center" shrinkToFit="1"/>
    </xf>
    <xf numFmtId="176" fontId="84" fillId="0" borderId="0" xfId="0" applyNumberFormat="1" applyFont="1" applyAlignment="1">
      <alignment horizontal="right" vertical="center" wrapText="1"/>
    </xf>
    <xf numFmtId="176" fontId="89" fillId="0" borderId="42" xfId="0" applyNumberFormat="1" applyFont="1" applyFill="1" applyBorder="1" applyAlignment="1">
      <alignment horizontal="center" vertical="center" wrapText="1"/>
    </xf>
    <xf numFmtId="176" fontId="89" fillId="0" borderId="52" xfId="0" applyNumberFormat="1" applyFont="1" applyFill="1" applyBorder="1" applyAlignment="1" applyProtection="1">
      <alignment horizontal="center" vertical="center" wrapText="1"/>
      <protection locked="0"/>
    </xf>
    <xf numFmtId="176" fontId="89" fillId="0" borderId="41" xfId="0" applyNumberFormat="1" applyFont="1" applyFill="1" applyBorder="1" applyAlignment="1" applyProtection="1">
      <alignment horizontal="left" vertical="center" wrapText="1"/>
      <protection locked="0"/>
    </xf>
    <xf numFmtId="176" fontId="84" fillId="0" borderId="0" xfId="0" applyNumberFormat="1" applyFont="1" applyAlignment="1">
      <alignment horizontal="right" vertical="center" wrapText="1"/>
    </xf>
    <xf numFmtId="176" fontId="84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176" fontId="68" fillId="60" borderId="76" xfId="0" applyNumberFormat="1" applyFont="1" applyFill="1" applyBorder="1" applyAlignment="1" applyProtection="1">
      <alignment horizontal="center" vertical="center"/>
    </xf>
    <xf numFmtId="176" fontId="68" fillId="60" borderId="77" xfId="0" applyNumberFormat="1" applyFont="1" applyFill="1" applyBorder="1" applyAlignment="1" applyProtection="1">
      <alignment horizontal="center" vertical="center"/>
    </xf>
    <xf numFmtId="0" fontId="3" fillId="25" borderId="10" xfId="0" applyFont="1" applyFill="1" applyBorder="1" applyAlignment="1" applyProtection="1">
      <alignment horizontal="center" vertical="center"/>
    </xf>
    <xf numFmtId="0" fontId="70" fillId="25" borderId="10" xfId="0" applyFont="1" applyFill="1" applyBorder="1" applyAlignment="1" applyProtection="1">
      <alignment horizontal="centerContinuous" vertical="center"/>
    </xf>
    <xf numFmtId="0" fontId="91" fillId="25" borderId="10" xfId="0" applyFont="1" applyFill="1" applyBorder="1" applyAlignment="1" applyProtection="1">
      <alignment horizontal="centerContinuous" vertical="center"/>
    </xf>
    <xf numFmtId="176" fontId="91" fillId="25" borderId="14" xfId="0" applyNumberFormat="1" applyFont="1" applyFill="1" applyBorder="1" applyAlignment="1" applyProtection="1">
      <alignment horizontal="centerContinuous" vertical="center"/>
    </xf>
    <xf numFmtId="185" fontId="7" fillId="25" borderId="10" xfId="1" applyNumberFormat="1" applyFont="1" applyFill="1" applyBorder="1" applyAlignment="1" applyProtection="1">
      <alignment horizontal="right" vertical="center"/>
    </xf>
    <xf numFmtId="0" fontId="92" fillId="60" borderId="10" xfId="0" applyNumberFormat="1" applyFont="1" applyFill="1" applyBorder="1" applyAlignment="1" applyProtection="1">
      <alignment horizontal="center" vertical="center"/>
    </xf>
    <xf numFmtId="0" fontId="92" fillId="60" borderId="10" xfId="0" applyFont="1" applyFill="1" applyBorder="1" applyAlignment="1" applyProtection="1">
      <alignment horizontal="left" vertical="center" shrinkToFit="1"/>
    </xf>
    <xf numFmtId="176" fontId="92" fillId="60" borderId="10" xfId="0" applyNumberFormat="1" applyFont="1" applyFill="1" applyBorder="1" applyAlignment="1" applyProtection="1">
      <alignment vertical="center" shrinkToFit="1"/>
      <protection locked="0"/>
    </xf>
    <xf numFmtId="176" fontId="93" fillId="60" borderId="14" xfId="0" applyNumberFormat="1" applyFont="1" applyFill="1" applyBorder="1" applyAlignment="1" applyProtection="1">
      <alignment horizontal="centerContinuous" vertical="center"/>
    </xf>
    <xf numFmtId="176" fontId="93" fillId="60" borderId="79" xfId="0" applyNumberFormat="1" applyFont="1" applyFill="1" applyBorder="1" applyAlignment="1" applyProtection="1">
      <alignment horizontal="centerContinuous" vertical="center"/>
    </xf>
    <xf numFmtId="176" fontId="93" fillId="60" borderId="75" xfId="0" applyNumberFormat="1" applyFont="1" applyFill="1" applyBorder="1" applyAlignment="1" applyProtection="1">
      <alignment horizontal="centerContinuous" vertical="center"/>
    </xf>
    <xf numFmtId="176" fontId="93" fillId="60" borderId="16" xfId="0" applyNumberFormat="1" applyFont="1" applyFill="1" applyBorder="1" applyAlignment="1" applyProtection="1">
      <alignment horizontal="centerContinuous" vertical="center"/>
    </xf>
    <xf numFmtId="185" fontId="94" fillId="60" borderId="10" xfId="1" applyNumberFormat="1" applyFont="1" applyFill="1" applyBorder="1" applyAlignment="1" applyProtection="1">
      <alignment vertical="center" wrapText="1"/>
    </xf>
    <xf numFmtId="185" fontId="94" fillId="60" borderId="10" xfId="1" applyNumberFormat="1" applyFont="1" applyFill="1" applyBorder="1" applyAlignment="1" applyProtection="1">
      <alignment horizontal="right" vertical="center"/>
    </xf>
    <xf numFmtId="176" fontId="95" fillId="0" borderId="10" xfId="0" applyNumberFormat="1" applyFont="1" applyFill="1" applyBorder="1" applyAlignment="1" applyProtection="1">
      <alignment vertical="center" wrapText="1"/>
      <protection locked="0"/>
    </xf>
    <xf numFmtId="185" fontId="3" fillId="0" borderId="10" xfId="1" applyNumberFormat="1" applyFont="1" applyFill="1" applyBorder="1" applyAlignment="1" applyProtection="1">
      <alignment horizontal="left" vertical="center" wrapText="1"/>
    </xf>
    <xf numFmtId="0" fontId="92" fillId="60" borderId="10" xfId="0" applyFont="1" applyFill="1" applyBorder="1" applyAlignment="1" applyProtection="1">
      <alignment vertical="center" wrapText="1"/>
    </xf>
    <xf numFmtId="186" fontId="92" fillId="60" borderId="14" xfId="0" applyNumberFormat="1" applyFont="1" applyFill="1" applyBorder="1" applyAlignment="1" applyProtection="1">
      <alignment vertical="center" wrapText="1"/>
    </xf>
    <xf numFmtId="185" fontId="94" fillId="60" borderId="80" xfId="1" applyNumberFormat="1" applyFont="1" applyFill="1" applyBorder="1" applyAlignment="1" applyProtection="1">
      <alignment horizontal="right" vertical="center"/>
    </xf>
    <xf numFmtId="185" fontId="94" fillId="60" borderId="81" xfId="1" applyNumberFormat="1" applyFont="1" applyFill="1" applyBorder="1" applyAlignment="1" applyProtection="1">
      <alignment horizontal="right" vertical="center"/>
    </xf>
    <xf numFmtId="185" fontId="94" fillId="60" borderId="15" xfId="1" applyNumberFormat="1" applyFont="1" applyFill="1" applyBorder="1" applyAlignment="1" applyProtection="1">
      <alignment horizontal="right" vertical="center"/>
    </xf>
    <xf numFmtId="185" fontId="94" fillId="60" borderId="10" xfId="1" applyNumberFormat="1" applyFont="1" applyFill="1" applyBorder="1" applyAlignment="1" applyProtection="1">
      <alignment vertical="center"/>
    </xf>
    <xf numFmtId="0" fontId="95" fillId="0" borderId="10" xfId="0" applyFont="1" applyFill="1" applyBorder="1" applyAlignment="1" applyProtection="1">
      <alignment horizontal="center" vertical="center" shrinkToFit="1"/>
    </xf>
    <xf numFmtId="41" fontId="97" fillId="0" borderId="10" xfId="1" applyFont="1" applyFill="1" applyBorder="1" applyAlignment="1" applyProtection="1">
      <alignment horizontal="right" vertical="center" wrapText="1"/>
    </xf>
    <xf numFmtId="41" fontId="4" fillId="0" borderId="81" xfId="1" applyFont="1" applyFill="1" applyBorder="1" applyAlignment="1" applyProtection="1">
      <alignment horizontal="right" vertical="center"/>
    </xf>
    <xf numFmtId="0" fontId="97" fillId="0" borderId="10" xfId="0" applyFont="1" applyFill="1" applyBorder="1" applyAlignment="1" applyProtection="1">
      <alignment vertical="center" wrapText="1"/>
    </xf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85" fillId="0" borderId="41" xfId="0" applyNumberFormat="1" applyFont="1" applyBorder="1" applyAlignment="1">
      <alignment vertical="center" wrapText="1"/>
    </xf>
    <xf numFmtId="176" fontId="64" fillId="0" borderId="41" xfId="0" applyNumberFormat="1" applyFont="1" applyBorder="1" applyAlignment="1">
      <alignment horizontal="center" vertical="center" wrapText="1"/>
    </xf>
    <xf numFmtId="176" fontId="63" fillId="0" borderId="52" xfId="0" applyNumberFormat="1" applyFont="1" applyFill="1" applyBorder="1" applyAlignment="1" applyProtection="1">
      <alignment horizontal="center" vertical="center" wrapText="1"/>
      <protection locked="0"/>
    </xf>
    <xf numFmtId="176" fontId="63" fillId="26" borderId="52" xfId="0" applyNumberFormat="1" applyFont="1" applyFill="1" applyBorder="1" applyAlignment="1" applyProtection="1">
      <alignment horizontal="center" vertical="center" wrapText="1"/>
      <protection locked="0"/>
    </xf>
    <xf numFmtId="176" fontId="63" fillId="0" borderId="41" xfId="0" applyNumberFormat="1" applyFont="1" applyFill="1" applyBorder="1" applyAlignment="1" applyProtection="1">
      <alignment horizontal="left" vertical="center" wrapText="1"/>
      <protection locked="0"/>
    </xf>
    <xf numFmtId="176" fontId="63" fillId="26" borderId="41" xfId="0" applyNumberFormat="1" applyFont="1" applyFill="1" applyBorder="1" applyAlignment="1" applyProtection="1">
      <alignment horizontal="left" vertical="center" wrapText="1"/>
      <protection locked="0"/>
    </xf>
    <xf numFmtId="176" fontId="63" fillId="0" borderId="46" xfId="1" applyNumberFormat="1" applyFont="1" applyFill="1" applyBorder="1" applyAlignment="1">
      <alignment horizontal="right" vertical="center" shrinkToFit="1"/>
    </xf>
    <xf numFmtId="176" fontId="63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95" fillId="0" borderId="10" xfId="0" applyNumberFormat="1" applyFont="1" applyFill="1" applyBorder="1" applyAlignment="1" applyProtection="1">
      <alignment horizontal="center" vertical="center"/>
    </xf>
    <xf numFmtId="185" fontId="3" fillId="0" borderId="15" xfId="1" applyNumberFormat="1" applyFont="1" applyFill="1" applyBorder="1" applyAlignment="1" applyProtection="1">
      <alignment horizontal="right" vertical="center"/>
    </xf>
    <xf numFmtId="185" fontId="4" fillId="0" borderId="80" xfId="1" applyNumberFormat="1" applyFont="1" applyFill="1" applyBorder="1" applyAlignment="1" applyProtection="1">
      <alignment horizontal="right" vertical="center"/>
    </xf>
    <xf numFmtId="176" fontId="63" fillId="0" borderId="46" xfId="1" applyNumberFormat="1" applyFont="1" applyFill="1" applyBorder="1" applyAlignment="1">
      <alignment vertical="center" shrinkToFit="1"/>
    </xf>
    <xf numFmtId="176" fontId="85" fillId="0" borderId="62" xfId="1" applyNumberFormat="1" applyFont="1" applyFill="1" applyBorder="1" applyAlignment="1" applyProtection="1">
      <alignment horizontal="right" vertical="center" shrinkToFit="1"/>
      <protection locked="0"/>
    </xf>
    <xf numFmtId="176" fontId="63" fillId="0" borderId="41" xfId="1" applyNumberFormat="1" applyFont="1" applyFill="1" applyBorder="1" applyAlignment="1" applyProtection="1">
      <alignment horizontal="right" vertical="center" shrinkToFit="1"/>
      <protection locked="0"/>
    </xf>
    <xf numFmtId="176" fontId="63" fillId="0" borderId="46" xfId="1" applyNumberFormat="1" applyFont="1" applyFill="1" applyBorder="1" applyAlignment="1">
      <alignment horizontal="right" vertical="center" shrinkToFit="1"/>
    </xf>
    <xf numFmtId="176" fontId="63" fillId="0" borderId="42" xfId="0" applyNumberFormat="1" applyFont="1" applyFill="1" applyBorder="1" applyAlignment="1">
      <alignment horizontal="center" vertical="center" wrapText="1"/>
    </xf>
    <xf numFmtId="176" fontId="63" fillId="0" borderId="63" xfId="1" applyNumberFormat="1" applyFont="1" applyFill="1" applyBorder="1" applyAlignment="1" applyProtection="1">
      <alignment horizontal="right" vertical="center" shrinkToFit="1"/>
      <protection locked="0"/>
    </xf>
    <xf numFmtId="0" fontId="97" fillId="0" borderId="10" xfId="0" applyFont="1" applyFill="1" applyBorder="1" applyAlignment="1" applyProtection="1">
      <alignment horizontal="center" vertical="center" shrinkToFit="1"/>
    </xf>
    <xf numFmtId="185" fontId="63" fillId="0" borderId="80" xfId="1" applyNumberFormat="1" applyFont="1" applyFill="1" applyBorder="1" applyAlignment="1" applyProtection="1">
      <alignment horizontal="right" vertical="center"/>
    </xf>
    <xf numFmtId="176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42" xfId="0" applyNumberFormat="1" applyFont="1" applyFill="1" applyBorder="1" applyAlignment="1">
      <alignment horizontal="center" vertical="center" wrapText="1"/>
    </xf>
    <xf numFmtId="176" fontId="4" fillId="0" borderId="83" xfId="1" applyNumberFormat="1" applyFont="1" applyBorder="1" applyAlignment="1" applyProtection="1">
      <alignment horizontal="right" vertical="center" shrinkToFit="1"/>
      <protection locked="0"/>
    </xf>
    <xf numFmtId="176" fontId="4" fillId="0" borderId="84" xfId="1" applyNumberFormat="1" applyFont="1" applyBorder="1" applyAlignment="1" applyProtection="1">
      <alignment horizontal="right" vertical="center" shrinkToFit="1"/>
      <protection locked="0"/>
    </xf>
    <xf numFmtId="176" fontId="62" fillId="0" borderId="62" xfId="1" applyNumberFormat="1" applyFont="1" applyFill="1" applyBorder="1" applyAlignment="1" applyProtection="1">
      <alignment horizontal="right" vertical="center" shrinkToFit="1"/>
      <protection locked="0"/>
    </xf>
    <xf numFmtId="176" fontId="63" fillId="26" borderId="42" xfId="0" applyNumberFormat="1" applyFont="1" applyFill="1" applyBorder="1" applyAlignment="1">
      <alignment horizontal="center" vertical="center" wrapText="1"/>
    </xf>
    <xf numFmtId="176" fontId="63" fillId="26" borderId="70" xfId="1" applyNumberFormat="1" applyFont="1" applyFill="1" applyBorder="1" applyAlignment="1" applyProtection="1">
      <alignment vertical="center" shrinkToFit="1"/>
      <protection locked="0"/>
    </xf>
    <xf numFmtId="176" fontId="63" fillId="26" borderId="46" xfId="1" applyNumberFormat="1" applyFont="1" applyFill="1" applyBorder="1" applyAlignment="1">
      <alignment vertical="center" shrinkToFit="1"/>
    </xf>
    <xf numFmtId="0" fontId="90" fillId="0" borderId="0" xfId="0" applyFont="1" applyAlignment="1" applyProtection="1">
      <alignment horizontal="center" vertical="center"/>
    </xf>
    <xf numFmtId="185" fontId="99" fillId="0" borderId="10" xfId="1" applyNumberFormat="1" applyFont="1" applyFill="1" applyBorder="1" applyAlignment="1" applyProtection="1">
      <alignment horizontal="center" vertical="center"/>
    </xf>
    <xf numFmtId="185" fontId="100" fillId="60" borderId="10" xfId="1" applyNumberFormat="1" applyFont="1" applyFill="1" applyBorder="1" applyAlignment="1" applyProtection="1">
      <alignment horizontal="center" vertical="center"/>
    </xf>
    <xf numFmtId="0" fontId="92" fillId="60" borderId="14" xfId="0" applyFont="1" applyFill="1" applyBorder="1" applyAlignment="1" applyProtection="1">
      <alignment horizontal="center" vertical="center" wrapText="1"/>
    </xf>
    <xf numFmtId="0" fontId="95" fillId="0" borderId="10" xfId="0" applyFont="1" applyFill="1" applyBorder="1" applyAlignment="1" applyProtection="1">
      <alignment horizontal="center" vertical="center" wrapText="1"/>
    </xf>
    <xf numFmtId="41" fontId="63" fillId="26" borderId="81" xfId="1" applyFont="1" applyFill="1" applyBorder="1" applyAlignment="1" applyProtection="1">
      <alignment horizontal="right" vertical="center"/>
    </xf>
    <xf numFmtId="185" fontId="63" fillId="26" borderId="80" xfId="1" applyNumberFormat="1" applyFont="1" applyFill="1" applyBorder="1" applyAlignment="1" applyProtection="1">
      <alignment horizontal="right" vertical="center"/>
    </xf>
    <xf numFmtId="41" fontId="95" fillId="26" borderId="10" xfId="1" applyFont="1" applyFill="1" applyBorder="1" applyAlignment="1" applyProtection="1">
      <alignment horizontal="right" vertical="center" wrapText="1"/>
      <protection locked="0"/>
    </xf>
    <xf numFmtId="0" fontId="95" fillId="26" borderId="10" xfId="0" applyFont="1" applyFill="1" applyBorder="1" applyAlignment="1" applyProtection="1">
      <alignment horizontal="center" vertical="center" wrapText="1"/>
    </xf>
    <xf numFmtId="0" fontId="95" fillId="26" borderId="10" xfId="0" applyFont="1" applyFill="1" applyBorder="1" applyAlignment="1" applyProtection="1">
      <alignment horizontal="center" vertical="center" shrinkToFit="1"/>
    </xf>
    <xf numFmtId="185" fontId="99" fillId="0" borderId="10" xfId="1" applyNumberFormat="1" applyFont="1" applyFill="1" applyBorder="1" applyAlignment="1" applyProtection="1">
      <alignment horizontal="center" vertical="center" wrapText="1"/>
    </xf>
    <xf numFmtId="41" fontId="63" fillId="26" borderId="81" xfId="1" applyFont="1" applyFill="1" applyBorder="1" applyAlignment="1">
      <alignment horizontal="right" vertical="center"/>
    </xf>
    <xf numFmtId="187" fontId="63" fillId="26" borderId="80" xfId="1" applyNumberFormat="1" applyFont="1" applyFill="1" applyBorder="1" applyAlignment="1">
      <alignment horizontal="right" vertical="center"/>
    </xf>
    <xf numFmtId="41" fontId="63" fillId="26" borderId="14" xfId="1" applyFont="1" applyFill="1" applyBorder="1" applyAlignment="1">
      <alignment horizontal="right" vertical="center"/>
    </xf>
    <xf numFmtId="0" fontId="95" fillId="26" borderId="14" xfId="0" applyFont="1" applyFill="1" applyBorder="1" applyAlignment="1">
      <alignment horizontal="center" vertical="center" wrapText="1"/>
    </xf>
    <xf numFmtId="41" fontId="97" fillId="0" borderId="14" xfId="1" applyFont="1" applyFill="1" applyBorder="1" applyAlignment="1" applyProtection="1">
      <alignment horizontal="right" vertical="center" wrapText="1"/>
    </xf>
    <xf numFmtId="0" fontId="95" fillId="0" borderId="14" xfId="0" applyFont="1" applyFill="1" applyBorder="1" applyAlignment="1" applyProtection="1">
      <alignment horizontal="center" vertical="center" wrapText="1"/>
    </xf>
    <xf numFmtId="176" fontId="92" fillId="60" borderId="14" xfId="0" applyNumberFormat="1" applyFont="1" applyFill="1" applyBorder="1" applyAlignment="1" applyProtection="1">
      <alignment vertical="center" shrinkToFit="1"/>
      <protection locked="0"/>
    </xf>
    <xf numFmtId="0" fontId="91" fillId="25" borderId="14" xfId="0" applyFont="1" applyFill="1" applyBorder="1" applyAlignment="1" applyProtection="1">
      <alignment horizontal="centerContinuous" vertical="center"/>
    </xf>
    <xf numFmtId="0" fontId="101" fillId="0" borderId="0" xfId="0" applyFont="1" applyAlignment="1" applyProtection="1">
      <alignment horizontal="left" vertical="center"/>
    </xf>
    <xf numFmtId="185" fontId="103" fillId="0" borderId="10" xfId="1" applyNumberFormat="1" applyFont="1" applyFill="1" applyBorder="1" applyAlignment="1" applyProtection="1">
      <alignment horizontal="center" vertical="center" wrapText="1"/>
    </xf>
    <xf numFmtId="176" fontId="4" fillId="26" borderId="69" xfId="1" applyNumberFormat="1" applyFont="1" applyFill="1" applyBorder="1" applyAlignment="1" applyProtection="1">
      <alignment vertical="center" shrinkToFit="1"/>
      <protection locked="0"/>
    </xf>
    <xf numFmtId="176" fontId="63" fillId="26" borderId="42" xfId="1" applyNumberFormat="1" applyFont="1" applyFill="1" applyBorder="1" applyAlignment="1" applyProtection="1">
      <alignment horizontal="right" vertical="center" shrinkToFit="1"/>
      <protection locked="0"/>
    </xf>
    <xf numFmtId="176" fontId="63" fillId="26" borderId="82" xfId="0" applyNumberFormat="1" applyFont="1" applyFill="1" applyBorder="1" applyAlignment="1" applyProtection="1">
      <alignment horizontal="left" vertical="center" wrapText="1"/>
      <protection locked="0"/>
    </xf>
    <xf numFmtId="176" fontId="63" fillId="0" borderId="69" xfId="1" applyNumberFormat="1" applyFont="1" applyFill="1" applyBorder="1" applyAlignment="1" applyProtection="1">
      <alignment vertical="center" shrinkToFit="1"/>
      <protection locked="0"/>
    </xf>
    <xf numFmtId="176" fontId="63" fillId="0" borderId="70" xfId="1" applyNumberFormat="1" applyFont="1" applyFill="1" applyBorder="1" applyAlignment="1" applyProtection="1">
      <alignment vertical="center" shrinkToFit="1"/>
      <protection locked="0"/>
    </xf>
    <xf numFmtId="176" fontId="4" fillId="0" borderId="69" xfId="1" applyNumberFormat="1" applyFont="1" applyFill="1" applyBorder="1" applyAlignment="1" applyProtection="1">
      <alignment vertical="center" shrinkToFit="1"/>
      <protection locked="0"/>
    </xf>
    <xf numFmtId="0" fontId="90" fillId="0" borderId="0" xfId="0" applyFont="1" applyAlignment="1" applyProtection="1">
      <alignment horizontal="center" vertical="center"/>
    </xf>
    <xf numFmtId="176" fontId="3" fillId="0" borderId="86" xfId="0" applyNumberFormat="1" applyFont="1" applyBorder="1" applyAlignment="1">
      <alignment vertical="center" wrapText="1"/>
    </xf>
    <xf numFmtId="0" fontId="95" fillId="26" borderId="14" xfId="0" applyFont="1" applyFill="1" applyBorder="1" applyAlignment="1" applyProtection="1">
      <alignment horizontal="center" vertical="center" wrapText="1"/>
    </xf>
    <xf numFmtId="176" fontId="95" fillId="26" borderId="10" xfId="0" applyNumberFormat="1" applyFont="1" applyFill="1" applyBorder="1" applyAlignment="1" applyProtection="1">
      <alignment vertical="center" wrapText="1"/>
      <protection locked="0"/>
    </xf>
    <xf numFmtId="185" fontId="4" fillId="26" borderId="80" xfId="1" applyNumberFormat="1" applyFont="1" applyFill="1" applyBorder="1" applyAlignment="1" applyProtection="1">
      <alignment horizontal="right" vertical="center"/>
    </xf>
    <xf numFmtId="41" fontId="4" fillId="26" borderId="81" xfId="1" applyFont="1" applyFill="1" applyBorder="1" applyAlignment="1" applyProtection="1">
      <alignment horizontal="right" vertical="center"/>
    </xf>
    <xf numFmtId="185" fontId="3" fillId="26" borderId="15" xfId="1" applyNumberFormat="1" applyFont="1" applyFill="1" applyBorder="1" applyAlignment="1" applyProtection="1">
      <alignment horizontal="right" vertical="center"/>
    </xf>
    <xf numFmtId="185" fontId="99" fillId="0" borderId="85" xfId="1" applyNumberFormat="1" applyFont="1" applyFill="1" applyBorder="1" applyAlignment="1" applyProtection="1">
      <alignment horizontal="center" vertical="center" wrapText="1"/>
    </xf>
    <xf numFmtId="185" fontId="99" fillId="0" borderId="85" xfId="1" applyNumberFormat="1" applyFont="1" applyFill="1" applyBorder="1" applyAlignment="1" applyProtection="1">
      <alignment horizontal="center" vertical="center"/>
    </xf>
    <xf numFmtId="0" fontId="95" fillId="26" borderId="10" xfId="0" applyNumberFormat="1" applyFont="1" applyFill="1" applyBorder="1" applyAlignment="1" applyProtection="1">
      <alignment horizontal="center" vertical="center"/>
    </xf>
    <xf numFmtId="176" fontId="95" fillId="26" borderId="10" xfId="0" applyNumberFormat="1" applyFont="1" applyFill="1" applyBorder="1" applyAlignment="1" applyProtection="1">
      <alignment horizontal="center" vertical="center" wrapText="1"/>
      <protection locked="0"/>
    </xf>
    <xf numFmtId="185" fontId="3" fillId="26" borderId="80" xfId="1" applyNumberFormat="1" applyFont="1" applyFill="1" applyBorder="1" applyAlignment="1" applyProtection="1">
      <alignment horizontal="right" vertical="center"/>
    </xf>
    <xf numFmtId="185" fontId="3" fillId="26" borderId="81" xfId="1" applyNumberFormat="1" applyFont="1" applyFill="1" applyBorder="1" applyAlignment="1" applyProtection="1">
      <alignment horizontal="right" vertical="center"/>
    </xf>
    <xf numFmtId="185" fontId="3" fillId="26" borderId="10" xfId="1" applyNumberFormat="1" applyFont="1" applyFill="1" applyBorder="1" applyAlignment="1" applyProtection="1">
      <alignment horizontal="left" vertical="center" wrapText="1"/>
    </xf>
    <xf numFmtId="0" fontId="95" fillId="26" borderId="85" xfId="0" applyNumberFormat="1" applyFont="1" applyFill="1" applyBorder="1" applyAlignment="1" applyProtection="1">
      <alignment horizontal="center" vertical="center"/>
    </xf>
    <xf numFmtId="0" fontId="95" fillId="26" borderId="85" xfId="0" applyFont="1" applyFill="1" applyBorder="1" applyAlignment="1" applyProtection="1">
      <alignment horizontal="center" vertical="center" shrinkToFit="1"/>
    </xf>
    <xf numFmtId="176" fontId="95" fillId="26" borderId="85" xfId="0" applyNumberFormat="1" applyFont="1" applyFill="1" applyBorder="1" applyAlignment="1" applyProtection="1">
      <alignment vertical="center" wrapText="1"/>
      <protection locked="0"/>
    </xf>
    <xf numFmtId="176" fontId="95" fillId="26" borderId="85" xfId="0" applyNumberFormat="1" applyFont="1" applyFill="1" applyBorder="1" applyAlignment="1" applyProtection="1">
      <alignment horizontal="center" vertical="center" wrapText="1"/>
      <protection locked="0"/>
    </xf>
    <xf numFmtId="176" fontId="95" fillId="26" borderId="10" xfId="0" applyNumberFormat="1" applyFont="1" applyFill="1" applyBorder="1" applyAlignment="1" applyProtection="1">
      <alignment horizontal="right" vertical="center" wrapText="1"/>
      <protection locked="0"/>
    </xf>
    <xf numFmtId="185" fontId="104" fillId="26" borderId="10" xfId="1" applyNumberFormat="1" applyFont="1" applyFill="1" applyBorder="1" applyAlignment="1" applyProtection="1">
      <alignment horizontal="left" vertical="center" wrapText="1"/>
    </xf>
    <xf numFmtId="0" fontId="97" fillId="26" borderId="10" xfId="0" applyFont="1" applyFill="1" applyBorder="1" applyAlignment="1" applyProtection="1">
      <alignment horizontal="center" vertical="center" shrinkToFit="1"/>
    </xf>
    <xf numFmtId="0" fontId="97" fillId="26" borderId="10" xfId="0" applyFont="1" applyFill="1" applyBorder="1" applyAlignment="1" applyProtection="1">
      <alignment vertical="center" wrapText="1"/>
    </xf>
    <xf numFmtId="41" fontId="97" fillId="26" borderId="10" xfId="1" applyFont="1" applyFill="1" applyBorder="1" applyAlignment="1" applyProtection="1">
      <alignment horizontal="right" vertical="center" wrapText="1"/>
    </xf>
    <xf numFmtId="41" fontId="97" fillId="26" borderId="14" xfId="1" applyFont="1" applyFill="1" applyBorder="1" applyAlignment="1" applyProtection="1">
      <alignment horizontal="right" vertical="center" wrapText="1"/>
    </xf>
    <xf numFmtId="0" fontId="95" fillId="26" borderId="73" xfId="0" applyNumberFormat="1" applyFont="1" applyFill="1" applyBorder="1" applyAlignment="1" applyProtection="1">
      <alignment horizontal="center" vertical="center" wrapText="1"/>
    </xf>
    <xf numFmtId="0" fontId="95" fillId="26" borderId="11" xfId="0" applyNumberFormat="1" applyFont="1" applyFill="1" applyBorder="1" applyAlignment="1" applyProtection="1">
      <alignment horizontal="center" vertical="center" wrapText="1"/>
    </xf>
    <xf numFmtId="41" fontId="97" fillId="26" borderId="10" xfId="1" applyFont="1" applyFill="1" applyBorder="1" applyAlignment="1" applyProtection="1">
      <alignment horizontal="right" vertical="center" wrapText="1"/>
      <protection locked="0"/>
    </xf>
    <xf numFmtId="185" fontId="3" fillId="26" borderId="91" xfId="1" applyNumberFormat="1" applyFont="1" applyFill="1" applyBorder="1" applyAlignment="1" applyProtection="1">
      <alignment horizontal="right" vertical="center"/>
    </xf>
    <xf numFmtId="185" fontId="3" fillId="26" borderId="85" xfId="1" applyNumberFormat="1" applyFont="1" applyFill="1" applyBorder="1" applyAlignment="1" applyProtection="1">
      <alignment horizontal="left" vertical="center" wrapText="1"/>
    </xf>
    <xf numFmtId="185" fontId="103" fillId="0" borderId="85" xfId="1" applyNumberFormat="1" applyFont="1" applyFill="1" applyBorder="1" applyAlignment="1" applyProtection="1">
      <alignment horizontal="center" vertical="center" wrapText="1"/>
    </xf>
    <xf numFmtId="185" fontId="104" fillId="26" borderId="85" xfId="1" applyNumberFormat="1" applyFont="1" applyFill="1" applyBorder="1" applyAlignment="1" applyProtection="1">
      <alignment horizontal="left" vertical="center" wrapText="1"/>
    </xf>
    <xf numFmtId="0" fontId="95" fillId="57" borderId="10" xfId="0" applyFont="1" applyFill="1" applyBorder="1" applyAlignment="1" applyProtection="1">
      <alignment horizontal="center" vertical="center" shrinkToFit="1"/>
    </xf>
    <xf numFmtId="176" fontId="95" fillId="57" borderId="10" xfId="0" applyNumberFormat="1" applyFont="1" applyFill="1" applyBorder="1" applyAlignment="1" applyProtection="1">
      <alignment vertical="center" wrapText="1"/>
      <protection locked="0"/>
    </xf>
    <xf numFmtId="176" fontId="95" fillId="57" borderId="10" xfId="0" applyNumberFormat="1" applyFont="1" applyFill="1" applyBorder="1" applyAlignment="1" applyProtection="1">
      <alignment horizontal="center" vertical="center" wrapText="1"/>
      <protection locked="0"/>
    </xf>
    <xf numFmtId="185" fontId="3" fillId="57" borderId="80" xfId="1" applyNumberFormat="1" applyFont="1" applyFill="1" applyBorder="1" applyAlignment="1" applyProtection="1">
      <alignment horizontal="right" vertical="center"/>
    </xf>
    <xf numFmtId="185" fontId="3" fillId="57" borderId="81" xfId="1" applyNumberFormat="1" applyFont="1" applyFill="1" applyBorder="1" applyAlignment="1" applyProtection="1">
      <alignment horizontal="right" vertical="center"/>
    </xf>
    <xf numFmtId="185" fontId="3" fillId="57" borderId="15" xfId="1" applyNumberFormat="1" applyFont="1" applyFill="1" applyBorder="1" applyAlignment="1" applyProtection="1">
      <alignment horizontal="right" vertical="center"/>
    </xf>
    <xf numFmtId="185" fontId="104" fillId="57" borderId="10" xfId="1" applyNumberFormat="1" applyFont="1" applyFill="1" applyBorder="1" applyAlignment="1" applyProtection="1">
      <alignment horizontal="left" vertical="center" wrapText="1"/>
    </xf>
    <xf numFmtId="0" fontId="95" fillId="0" borderId="14" xfId="0" applyFont="1" applyFill="1" applyBorder="1" applyAlignment="1">
      <alignment horizontal="center" vertical="center" wrapText="1"/>
    </xf>
    <xf numFmtId="41" fontId="63" fillId="0" borderId="14" xfId="1" applyFont="1" applyFill="1" applyBorder="1" applyAlignment="1">
      <alignment horizontal="right" vertical="center"/>
    </xf>
    <xf numFmtId="187" fontId="63" fillId="0" borderId="80" xfId="1" applyNumberFormat="1" applyFont="1" applyFill="1" applyBorder="1" applyAlignment="1">
      <alignment horizontal="right" vertical="center"/>
    </xf>
    <xf numFmtId="41" fontId="63" fillId="0" borderId="81" xfId="1" applyFont="1" applyFill="1" applyBorder="1" applyAlignment="1">
      <alignment horizontal="right" vertical="center"/>
    </xf>
    <xf numFmtId="41" fontId="95" fillId="0" borderId="10" xfId="1" applyFont="1" applyFill="1" applyBorder="1" applyAlignment="1" applyProtection="1">
      <alignment horizontal="right" vertical="center" wrapText="1"/>
      <protection locked="0"/>
    </xf>
    <xf numFmtId="41" fontId="63" fillId="0" borderId="81" xfId="1" applyFont="1" applyFill="1" applyBorder="1" applyAlignment="1" applyProtection="1">
      <alignment horizontal="right" vertical="center"/>
    </xf>
    <xf numFmtId="185" fontId="103" fillId="57" borderId="10" xfId="1" applyNumberFormat="1" applyFont="1" applyFill="1" applyBorder="1" applyAlignment="1" applyProtection="1">
      <alignment horizontal="center" vertical="center" wrapText="1"/>
    </xf>
    <xf numFmtId="0" fontId="97" fillId="61" borderId="10" xfId="0" applyFont="1" applyFill="1" applyBorder="1" applyAlignment="1" applyProtection="1">
      <alignment horizontal="center" vertical="center" shrinkToFit="1"/>
    </xf>
    <xf numFmtId="0" fontId="97" fillId="61" borderId="10" xfId="0" applyFont="1" applyFill="1" applyBorder="1" applyAlignment="1" applyProtection="1">
      <alignment vertical="center" wrapText="1"/>
    </xf>
    <xf numFmtId="0" fontId="95" fillId="61" borderId="14" xfId="0" applyFont="1" applyFill="1" applyBorder="1" applyAlignment="1" applyProtection="1">
      <alignment horizontal="center" vertical="center" wrapText="1"/>
    </xf>
    <xf numFmtId="41" fontId="97" fillId="61" borderId="14" xfId="1" applyFont="1" applyFill="1" applyBorder="1" applyAlignment="1" applyProtection="1">
      <alignment horizontal="right" vertical="center" wrapText="1"/>
    </xf>
    <xf numFmtId="185" fontId="4" fillId="61" borderId="80" xfId="1" applyNumberFormat="1" applyFont="1" applyFill="1" applyBorder="1" applyAlignment="1" applyProtection="1">
      <alignment horizontal="right" vertical="center"/>
    </xf>
    <xf numFmtId="41" fontId="4" fillId="61" borderId="81" xfId="1" applyFont="1" applyFill="1" applyBorder="1" applyAlignment="1" applyProtection="1">
      <alignment horizontal="right" vertical="center"/>
    </xf>
    <xf numFmtId="185" fontId="3" fillId="61" borderId="15" xfId="1" applyNumberFormat="1" applyFont="1" applyFill="1" applyBorder="1" applyAlignment="1" applyProtection="1">
      <alignment horizontal="right" vertical="center"/>
    </xf>
    <xf numFmtId="185" fontId="3" fillId="61" borderId="10" xfId="1" applyNumberFormat="1" applyFont="1" applyFill="1" applyBorder="1" applyAlignment="1" applyProtection="1">
      <alignment horizontal="left" vertical="center" wrapText="1"/>
    </xf>
    <xf numFmtId="185" fontId="99" fillId="61" borderId="10" xfId="1" applyNumberFormat="1" applyFont="1" applyFill="1" applyBorder="1" applyAlignment="1" applyProtection="1">
      <alignment horizontal="center" vertical="center" wrapText="1"/>
    </xf>
    <xf numFmtId="0" fontId="95" fillId="61" borderId="10" xfId="0" applyNumberFormat="1" applyFont="1" applyFill="1" applyBorder="1" applyAlignment="1" applyProtection="1">
      <alignment horizontal="center" vertical="center"/>
    </xf>
    <xf numFmtId="0" fontId="95" fillId="57" borderId="85" xfId="0" applyFont="1" applyFill="1" applyBorder="1" applyAlignment="1" applyProtection="1">
      <alignment horizontal="center" vertical="center" shrinkToFit="1"/>
    </xf>
    <xf numFmtId="176" fontId="95" fillId="57" borderId="85" xfId="0" applyNumberFormat="1" applyFont="1" applyFill="1" applyBorder="1" applyAlignment="1" applyProtection="1">
      <alignment vertical="center" wrapText="1"/>
      <protection locked="0"/>
    </xf>
    <xf numFmtId="176" fontId="95" fillId="57" borderId="85" xfId="0" applyNumberFormat="1" applyFont="1" applyFill="1" applyBorder="1" applyAlignment="1" applyProtection="1">
      <alignment horizontal="center" vertical="center" wrapText="1"/>
      <protection locked="0"/>
    </xf>
    <xf numFmtId="185" fontId="104" fillId="57" borderId="85" xfId="1" applyNumberFormat="1" applyFont="1" applyFill="1" applyBorder="1" applyAlignment="1" applyProtection="1">
      <alignment horizontal="left" vertical="center" wrapText="1"/>
    </xf>
    <xf numFmtId="185" fontId="103" fillId="57" borderId="85" xfId="1" applyNumberFormat="1" applyFont="1" applyFill="1" applyBorder="1" applyAlignment="1" applyProtection="1">
      <alignment horizontal="center" vertical="center" wrapText="1"/>
    </xf>
    <xf numFmtId="0" fontId="95" fillId="61" borderId="85" xfId="0" applyFont="1" applyFill="1" applyBorder="1" applyAlignment="1" applyProtection="1">
      <alignment horizontal="center" vertical="center" shrinkToFit="1"/>
    </xf>
    <xf numFmtId="176" fontId="95" fillId="61" borderId="85" xfId="0" applyNumberFormat="1" applyFont="1" applyFill="1" applyBorder="1" applyAlignment="1" applyProtection="1">
      <alignment vertical="center" wrapText="1"/>
      <protection locked="0"/>
    </xf>
    <xf numFmtId="176" fontId="95" fillId="61" borderId="85" xfId="0" applyNumberFormat="1" applyFont="1" applyFill="1" applyBorder="1" applyAlignment="1" applyProtection="1">
      <alignment horizontal="center" vertical="center" wrapText="1"/>
      <protection locked="0"/>
    </xf>
    <xf numFmtId="185" fontId="3" fillId="61" borderId="80" xfId="1" applyNumberFormat="1" applyFont="1" applyFill="1" applyBorder="1" applyAlignment="1" applyProtection="1">
      <alignment horizontal="right" vertical="center"/>
    </xf>
    <xf numFmtId="185" fontId="3" fillId="61" borderId="81" xfId="1" applyNumberFormat="1" applyFont="1" applyFill="1" applyBorder="1" applyAlignment="1" applyProtection="1">
      <alignment horizontal="right" vertical="center"/>
    </xf>
    <xf numFmtId="185" fontId="104" fillId="61" borderId="85" xfId="1" applyNumberFormat="1" applyFont="1" applyFill="1" applyBorder="1" applyAlignment="1" applyProtection="1">
      <alignment horizontal="left" vertical="center" wrapText="1"/>
    </xf>
    <xf numFmtId="185" fontId="103" fillId="61" borderId="85" xfId="1" applyNumberFormat="1" applyFont="1" applyFill="1" applyBorder="1" applyAlignment="1" applyProtection="1">
      <alignment horizontal="center" vertical="center" wrapText="1"/>
    </xf>
    <xf numFmtId="0" fontId="97" fillId="26" borderId="85" xfId="0" applyFont="1" applyFill="1" applyBorder="1" applyAlignment="1" applyProtection="1">
      <alignment horizontal="center" vertical="center" shrinkToFit="1"/>
    </xf>
    <xf numFmtId="0" fontId="97" fillId="26" borderId="85" xfId="0" applyFont="1" applyFill="1" applyBorder="1" applyAlignment="1" applyProtection="1">
      <alignment vertical="center" wrapText="1"/>
    </xf>
    <xf numFmtId="0" fontId="95" fillId="26" borderId="87" xfId="0" applyFont="1" applyFill="1" applyBorder="1" applyAlignment="1" applyProtection="1">
      <alignment horizontal="center" vertical="center" wrapText="1"/>
    </xf>
    <xf numFmtId="41" fontId="97" fillId="26" borderId="87" xfId="1" applyFont="1" applyFill="1" applyBorder="1" applyAlignment="1" applyProtection="1">
      <alignment horizontal="right" vertical="center" wrapText="1"/>
    </xf>
    <xf numFmtId="0" fontId="95" fillId="26" borderId="85" xfId="0" applyFont="1" applyFill="1" applyBorder="1" applyAlignment="1" applyProtection="1">
      <alignment horizontal="center" vertical="center" wrapText="1"/>
    </xf>
    <xf numFmtId="41" fontId="95" fillId="26" borderId="85" xfId="1" applyFont="1" applyFill="1" applyBorder="1" applyAlignment="1" applyProtection="1">
      <alignment horizontal="right" vertical="center" wrapText="1"/>
      <protection locked="0"/>
    </xf>
    <xf numFmtId="0" fontId="96" fillId="26" borderId="73" xfId="0" applyNumberFormat="1" applyFont="1" applyFill="1" applyBorder="1" applyAlignment="1" applyProtection="1">
      <alignment vertical="center" wrapText="1"/>
    </xf>
    <xf numFmtId="0" fontId="95" fillId="26" borderId="73" xfId="0" applyNumberFormat="1" applyFont="1" applyFill="1" applyBorder="1" applyAlignment="1" applyProtection="1">
      <alignment vertical="center" wrapText="1"/>
    </xf>
    <xf numFmtId="176" fontId="95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80" xfId="1" applyNumberFormat="1" applyFont="1" applyFill="1" applyBorder="1" applyAlignment="1" applyProtection="1">
      <alignment horizontal="right" vertical="center"/>
    </xf>
    <xf numFmtId="185" fontId="3" fillId="0" borderId="81" xfId="1" applyNumberFormat="1" applyFont="1" applyFill="1" applyBorder="1" applyAlignment="1" applyProtection="1">
      <alignment horizontal="right" vertical="center"/>
    </xf>
    <xf numFmtId="0" fontId="95" fillId="0" borderId="85" xfId="0" applyFont="1" applyFill="1" applyBorder="1" applyAlignment="1" applyProtection="1">
      <alignment horizontal="center" vertical="center" shrinkToFit="1"/>
    </xf>
    <xf numFmtId="176" fontId="95" fillId="0" borderId="85" xfId="0" applyNumberFormat="1" applyFont="1" applyFill="1" applyBorder="1" applyAlignment="1" applyProtection="1">
      <alignment vertical="center" wrapText="1"/>
      <protection locked="0"/>
    </xf>
    <xf numFmtId="176" fontId="95" fillId="0" borderId="85" xfId="0" applyNumberFormat="1" applyFont="1" applyFill="1" applyBorder="1" applyAlignment="1" applyProtection="1">
      <alignment horizontal="center" vertical="center" wrapText="1"/>
      <protection locked="0"/>
    </xf>
    <xf numFmtId="185" fontId="104" fillId="0" borderId="10" xfId="1" applyNumberFormat="1" applyFont="1" applyFill="1" applyBorder="1" applyAlignment="1" applyProtection="1">
      <alignment horizontal="left" vertical="center" wrapText="1"/>
    </xf>
    <xf numFmtId="176" fontId="95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104" fillId="0" borderId="85" xfId="1" applyNumberFormat="1" applyFont="1" applyFill="1" applyBorder="1" applyAlignment="1" applyProtection="1">
      <alignment horizontal="left" vertical="center" wrapText="1"/>
    </xf>
    <xf numFmtId="185" fontId="3" fillId="0" borderId="91" xfId="1" applyNumberFormat="1" applyFont="1" applyFill="1" applyBorder="1" applyAlignment="1" applyProtection="1">
      <alignment horizontal="right" vertical="center"/>
    </xf>
    <xf numFmtId="0" fontId="95" fillId="0" borderId="85" xfId="0" applyNumberFormat="1" applyFont="1" applyFill="1" applyBorder="1" applyAlignment="1" applyProtection="1">
      <alignment horizontal="center" vertical="center"/>
    </xf>
    <xf numFmtId="0" fontId="96" fillId="0" borderId="73" xfId="0" applyNumberFormat="1" applyFont="1" applyFill="1" applyBorder="1" applyAlignment="1" applyProtection="1">
      <alignment vertical="center" wrapText="1"/>
    </xf>
    <xf numFmtId="176" fontId="62" fillId="0" borderId="0" xfId="0" applyNumberFormat="1" applyFont="1" applyAlignment="1">
      <alignment horizontal="right" vertical="center"/>
    </xf>
    <xf numFmtId="176" fontId="64" fillId="0" borderId="42" xfId="0" applyNumberFormat="1" applyFont="1" applyFill="1" applyBorder="1" applyAlignment="1">
      <alignment horizontal="center" vertical="center" wrapText="1"/>
    </xf>
    <xf numFmtId="176" fontId="63" fillId="0" borderId="42" xfId="1" applyNumberFormat="1" applyFont="1" applyFill="1" applyBorder="1" applyAlignment="1" applyProtection="1">
      <alignment vertical="center" shrinkToFit="1"/>
      <protection locked="0"/>
    </xf>
    <xf numFmtId="176" fontId="63" fillId="0" borderId="42" xfId="0" applyNumberFormat="1" applyFont="1" applyFill="1" applyBorder="1" applyAlignment="1" applyProtection="1">
      <alignment horizontal="right" vertical="center" wrapText="1"/>
      <protection locked="0"/>
    </xf>
    <xf numFmtId="176" fontId="63" fillId="0" borderId="42" xfId="1" applyNumberFormat="1" applyFont="1" applyFill="1" applyBorder="1" applyAlignment="1" applyProtection="1">
      <alignment horizontal="right" vertical="center" shrinkToFit="1"/>
      <protection locked="0"/>
    </xf>
    <xf numFmtId="176" fontId="85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63" fillId="0" borderId="70" xfId="1" applyNumberFormat="1" applyFont="1" applyFill="1" applyBorder="1" applyAlignment="1" applyProtection="1">
      <alignment horizontal="right" vertical="center" shrinkToFit="1"/>
      <protection locked="0"/>
    </xf>
    <xf numFmtId="176" fontId="63" fillId="0" borderId="92" xfId="0" applyNumberFormat="1" applyFont="1" applyFill="1" applyBorder="1" applyAlignment="1" applyProtection="1">
      <alignment vertical="center" wrapText="1"/>
      <protection locked="0"/>
    </xf>
    <xf numFmtId="176" fontId="63" fillId="0" borderId="43" xfId="0" applyNumberFormat="1" applyFont="1" applyFill="1" applyBorder="1" applyAlignment="1" applyProtection="1">
      <alignment vertical="center" wrapText="1"/>
      <protection locked="0"/>
    </xf>
    <xf numFmtId="176" fontId="63" fillId="0" borderId="41" xfId="1" applyNumberFormat="1" applyFont="1" applyFill="1" applyBorder="1" applyAlignment="1" applyProtection="1">
      <alignment vertical="center" shrinkToFit="1"/>
      <protection locked="0"/>
    </xf>
    <xf numFmtId="176" fontId="4" fillId="0" borderId="46" xfId="1" applyNumberFormat="1" applyFont="1" applyFill="1" applyBorder="1" applyAlignment="1">
      <alignment vertical="center" shrinkToFit="1"/>
    </xf>
    <xf numFmtId="176" fontId="4" fillId="0" borderId="41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70" xfId="1" applyNumberFormat="1" applyFont="1" applyFill="1" applyBorder="1" applyAlignment="1" applyProtection="1">
      <alignment vertical="center" shrinkToFit="1"/>
      <protection locked="0"/>
    </xf>
    <xf numFmtId="176" fontId="89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63" fillId="0" borderId="41" xfId="0" applyNumberFormat="1" applyFont="1" applyFill="1" applyBorder="1" applyAlignment="1" applyProtection="1">
      <alignment horizontal="center" vertical="center" wrapText="1"/>
      <protection locked="0"/>
    </xf>
    <xf numFmtId="176" fontId="63" fillId="0" borderId="42" xfId="0" applyNumberFormat="1" applyFont="1" applyFill="1" applyBorder="1" applyAlignment="1" applyProtection="1">
      <alignment horizontal="left" vertical="center" wrapText="1"/>
      <protection locked="0"/>
    </xf>
    <xf numFmtId="176" fontId="63" fillId="0" borderId="42" xfId="0" applyNumberFormat="1" applyFont="1" applyFill="1" applyBorder="1" applyAlignment="1">
      <alignment vertical="center" wrapText="1"/>
    </xf>
    <xf numFmtId="176" fontId="89" fillId="0" borderId="69" xfId="1" applyNumberFormat="1" applyFont="1" applyFill="1" applyBorder="1" applyAlignment="1" applyProtection="1">
      <alignment vertical="center" shrinkToFit="1"/>
      <protection locked="0"/>
    </xf>
    <xf numFmtId="176" fontId="63" fillId="0" borderId="82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87" fillId="0" borderId="62" xfId="1" applyNumberFormat="1" applyFont="1" applyFill="1" applyBorder="1" applyAlignment="1" applyProtection="1">
      <alignment horizontal="right" vertical="center" shrinkToFit="1"/>
      <protection locked="0"/>
    </xf>
    <xf numFmtId="176" fontId="89" fillId="0" borderId="62" xfId="1" applyNumberFormat="1" applyFont="1" applyFill="1" applyBorder="1" applyAlignment="1" applyProtection="1">
      <alignment horizontal="right" vertical="center" shrinkToFit="1"/>
      <protection locked="0"/>
    </xf>
    <xf numFmtId="176" fontId="87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73" xfId="0" applyNumberFormat="1" applyFont="1" applyFill="1" applyBorder="1" applyAlignment="1" applyProtection="1">
      <alignment horizontal="center" vertical="center" wrapText="1"/>
      <protection locked="0"/>
    </xf>
    <xf numFmtId="176" fontId="63" fillId="0" borderId="95" xfId="0" applyNumberFormat="1" applyFont="1" applyFill="1" applyBorder="1" applyAlignment="1" applyProtection="1">
      <alignment horizontal="center" vertical="center" wrapText="1"/>
      <protection locked="0"/>
    </xf>
    <xf numFmtId="186" fontId="98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90" fillId="0" borderId="0" xfId="0" applyFont="1" applyAlignment="1" applyProtection="1">
      <alignment horizontal="center" vertical="center"/>
    </xf>
    <xf numFmtId="0" fontId="95" fillId="26" borderId="73" xfId="0" applyNumberFormat="1" applyFont="1" applyFill="1" applyBorder="1" applyAlignment="1" applyProtection="1">
      <alignment horizontal="center" vertical="center" wrapText="1"/>
    </xf>
    <xf numFmtId="176" fontId="68" fillId="60" borderId="98" xfId="0" applyNumberFormat="1" applyFont="1" applyFill="1" applyBorder="1" applyAlignment="1" applyProtection="1">
      <alignment horizontal="center" vertical="center"/>
    </xf>
    <xf numFmtId="0" fontId="3" fillId="25" borderId="85" xfId="0" applyFont="1" applyFill="1" applyBorder="1" applyAlignment="1" applyProtection="1">
      <alignment horizontal="center" vertical="center"/>
    </xf>
    <xf numFmtId="0" fontId="70" fillId="25" borderId="85" xfId="0" applyFont="1" applyFill="1" applyBorder="1" applyAlignment="1" applyProtection="1">
      <alignment horizontal="centerContinuous" vertical="center"/>
    </xf>
    <xf numFmtId="0" fontId="91" fillId="25" borderId="85" xfId="0" applyFont="1" applyFill="1" applyBorder="1" applyAlignment="1" applyProtection="1">
      <alignment horizontal="centerContinuous" vertical="center"/>
    </xf>
    <xf numFmtId="0" fontId="91" fillId="25" borderId="87" xfId="0" applyFont="1" applyFill="1" applyBorder="1" applyAlignment="1" applyProtection="1">
      <alignment horizontal="centerContinuous" vertical="center"/>
    </xf>
    <xf numFmtId="176" fontId="91" fillId="25" borderId="87" xfId="0" applyNumberFormat="1" applyFont="1" applyFill="1" applyBorder="1" applyAlignment="1" applyProtection="1">
      <alignment horizontal="centerContinuous" vertical="center"/>
    </xf>
    <xf numFmtId="185" fontId="7" fillId="25" borderId="85" xfId="1" applyNumberFormat="1" applyFont="1" applyFill="1" applyBorder="1" applyAlignment="1" applyProtection="1">
      <alignment horizontal="right" vertical="center"/>
    </xf>
    <xf numFmtId="0" fontId="92" fillId="60" borderId="85" xfId="0" applyNumberFormat="1" applyFont="1" applyFill="1" applyBorder="1" applyAlignment="1" applyProtection="1">
      <alignment horizontal="center" vertical="center"/>
    </xf>
    <xf numFmtId="0" fontId="92" fillId="60" borderId="85" xfId="0" applyFont="1" applyFill="1" applyBorder="1" applyAlignment="1" applyProtection="1">
      <alignment horizontal="left" vertical="center" shrinkToFit="1"/>
    </xf>
    <xf numFmtId="176" fontId="92" fillId="60" borderId="85" xfId="0" applyNumberFormat="1" applyFont="1" applyFill="1" applyBorder="1" applyAlignment="1" applyProtection="1">
      <alignment vertical="center" shrinkToFit="1"/>
      <protection locked="0"/>
    </xf>
    <xf numFmtId="176" fontId="92" fillId="60" borderId="87" xfId="0" applyNumberFormat="1" applyFont="1" applyFill="1" applyBorder="1" applyAlignment="1" applyProtection="1">
      <alignment vertical="center" shrinkToFit="1"/>
      <protection locked="0"/>
    </xf>
    <xf numFmtId="176" fontId="93" fillId="60" borderId="87" xfId="0" applyNumberFormat="1" applyFont="1" applyFill="1" applyBorder="1" applyAlignment="1" applyProtection="1">
      <alignment horizontal="centerContinuous" vertical="center"/>
    </xf>
    <xf numFmtId="176" fontId="93" fillId="60" borderId="100" xfId="0" applyNumberFormat="1" applyFont="1" applyFill="1" applyBorder="1" applyAlignment="1" applyProtection="1">
      <alignment horizontal="centerContinuous" vertical="center"/>
    </xf>
    <xf numFmtId="185" fontId="94" fillId="60" borderId="85" xfId="1" applyNumberFormat="1" applyFont="1" applyFill="1" applyBorder="1" applyAlignment="1" applyProtection="1">
      <alignment horizontal="right" vertical="center"/>
    </xf>
    <xf numFmtId="41" fontId="95" fillId="26" borderId="85" xfId="1" applyFont="1" applyFill="1" applyBorder="1" applyAlignment="1" applyProtection="1">
      <alignment vertical="center" wrapText="1"/>
      <protection locked="0"/>
    </xf>
    <xf numFmtId="0" fontId="92" fillId="60" borderId="85" xfId="0" applyFont="1" applyFill="1" applyBorder="1" applyAlignment="1" applyProtection="1">
      <alignment vertical="center" wrapText="1"/>
    </xf>
    <xf numFmtId="0" fontId="92" fillId="60" borderId="87" xfId="0" applyFont="1" applyFill="1" applyBorder="1" applyAlignment="1" applyProtection="1">
      <alignment horizontal="center" vertical="center" wrapText="1"/>
    </xf>
    <xf numFmtId="186" fontId="92" fillId="60" borderId="87" xfId="0" applyNumberFormat="1" applyFont="1" applyFill="1" applyBorder="1" applyAlignment="1" applyProtection="1">
      <alignment vertical="center" wrapText="1"/>
    </xf>
    <xf numFmtId="185" fontId="86" fillId="60" borderId="91" xfId="1" applyNumberFormat="1" applyFont="1" applyFill="1" applyBorder="1" applyAlignment="1" applyProtection="1">
      <alignment horizontal="right" vertical="center"/>
    </xf>
    <xf numFmtId="185" fontId="100" fillId="60" borderId="85" xfId="1" applyNumberFormat="1" applyFont="1" applyFill="1" applyBorder="1" applyAlignment="1" applyProtection="1">
      <alignment horizontal="center" vertical="center"/>
    </xf>
    <xf numFmtId="0" fontId="97" fillId="0" borderId="85" xfId="0" applyFont="1" applyFill="1" applyBorder="1" applyAlignment="1" applyProtection="1">
      <alignment horizontal="center" vertical="center" shrinkToFit="1"/>
    </xf>
    <xf numFmtId="0" fontId="97" fillId="0" borderId="85" xfId="0" applyFont="1" applyFill="1" applyBorder="1" applyAlignment="1" applyProtection="1">
      <alignment vertical="center" wrapText="1"/>
    </xf>
    <xf numFmtId="0" fontId="95" fillId="0" borderId="87" xfId="0" applyFont="1" applyFill="1" applyBorder="1" applyAlignment="1" applyProtection="1">
      <alignment horizontal="center" vertical="center" wrapText="1"/>
    </xf>
    <xf numFmtId="41" fontId="97" fillId="0" borderId="87" xfId="1" applyFont="1" applyFill="1" applyBorder="1" applyAlignment="1" applyProtection="1">
      <alignment horizontal="right" vertical="center" wrapText="1"/>
    </xf>
    <xf numFmtId="0" fontId="95" fillId="26" borderId="87" xfId="0" applyFont="1" applyFill="1" applyBorder="1" applyAlignment="1">
      <alignment horizontal="center" vertical="center" wrapText="1"/>
    </xf>
    <xf numFmtId="41" fontId="63" fillId="26" borderId="87" xfId="1" applyFont="1" applyFill="1" applyBorder="1" applyAlignment="1">
      <alignment horizontal="right" vertical="center"/>
    </xf>
    <xf numFmtId="41" fontId="97" fillId="26" borderId="85" xfId="1" applyFont="1" applyFill="1" applyBorder="1" applyAlignment="1" applyProtection="1">
      <alignment horizontal="right" vertical="center" wrapText="1"/>
      <protection locked="0"/>
    </xf>
    <xf numFmtId="0" fontId="95" fillId="0" borderId="85" xfId="0" applyFont="1" applyFill="1" applyBorder="1" applyAlignment="1" applyProtection="1">
      <alignment horizontal="center" vertical="center" wrapText="1"/>
    </xf>
    <xf numFmtId="41" fontId="97" fillId="0" borderId="85" xfId="1" applyFont="1" applyFill="1" applyBorder="1" applyAlignment="1" applyProtection="1">
      <alignment horizontal="right" vertical="center" wrapText="1"/>
    </xf>
    <xf numFmtId="0" fontId="95" fillId="0" borderId="87" xfId="0" applyFont="1" applyFill="1" applyBorder="1" applyAlignment="1">
      <alignment horizontal="center" vertical="center" wrapText="1"/>
    </xf>
    <xf numFmtId="41" fontId="63" fillId="0" borderId="87" xfId="1" applyFont="1" applyFill="1" applyBorder="1" applyAlignment="1">
      <alignment horizontal="right" vertical="center"/>
    </xf>
    <xf numFmtId="41" fontId="95" fillId="0" borderId="85" xfId="1" applyFont="1" applyFill="1" applyBorder="1" applyAlignment="1" applyProtection="1">
      <alignment horizontal="right" vertical="center" wrapText="1"/>
      <protection locked="0"/>
    </xf>
    <xf numFmtId="176" fontId="84" fillId="0" borderId="0" xfId="0" applyNumberFormat="1" applyFont="1" applyAlignment="1">
      <alignment horizontal="center" vertical="center"/>
    </xf>
    <xf numFmtId="176" fontId="84" fillId="0" borderId="0" xfId="0" applyNumberFormat="1" applyFont="1" applyAlignment="1">
      <alignment horizontal="right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7" fillId="0" borderId="85" xfId="0" applyNumberFormat="1" applyFont="1" applyBorder="1" applyAlignment="1">
      <alignment horizontal="center" vertical="center" wrapText="1"/>
    </xf>
    <xf numFmtId="176" fontId="7" fillId="0" borderId="87" xfId="0" applyNumberFormat="1" applyFont="1" applyBorder="1" applyAlignment="1">
      <alignment horizontal="center" vertical="center" wrapText="1"/>
    </xf>
    <xf numFmtId="176" fontId="63" fillId="0" borderId="101" xfId="0" applyNumberFormat="1" applyFont="1" applyFill="1" applyBorder="1" applyAlignment="1">
      <alignment horizontal="center" vertical="center" wrapText="1"/>
    </xf>
    <xf numFmtId="176" fontId="3" fillId="0" borderId="101" xfId="0" applyNumberFormat="1" applyFont="1" applyBorder="1" applyAlignment="1">
      <alignment vertical="center" wrapText="1"/>
    </xf>
    <xf numFmtId="176" fontId="3" fillId="0" borderId="54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43" xfId="0" applyNumberFormat="1" applyFont="1" applyFill="1" applyBorder="1" applyAlignment="1" applyProtection="1">
      <alignment vertical="center" wrapText="1"/>
      <protection locked="0"/>
    </xf>
    <xf numFmtId="176" fontId="4" fillId="0" borderId="102" xfId="1" applyNumberFormat="1" applyFont="1" applyBorder="1" applyAlignment="1" applyProtection="1">
      <alignment horizontal="right" vertical="center" shrinkToFit="1"/>
      <protection locked="0"/>
    </xf>
    <xf numFmtId="176" fontId="4" fillId="0" borderId="103" xfId="1" applyNumberFormat="1" applyFont="1" applyBorder="1" applyAlignment="1" applyProtection="1">
      <alignment horizontal="right" vertical="center" shrinkToFit="1"/>
      <protection locked="0"/>
    </xf>
    <xf numFmtId="176" fontId="63" fillId="0" borderId="64" xfId="1" applyNumberFormat="1" applyFont="1" applyFill="1" applyBorder="1" applyAlignment="1">
      <alignment horizontal="right" vertical="center" shrinkToFit="1"/>
    </xf>
    <xf numFmtId="176" fontId="7" fillId="0" borderId="104" xfId="0" applyNumberFormat="1" applyFont="1" applyBorder="1" applyAlignment="1">
      <alignment horizontal="center" vertical="center" wrapText="1"/>
    </xf>
    <xf numFmtId="176" fontId="7" fillId="0" borderId="104" xfId="0" applyNumberFormat="1" applyFont="1" applyBorder="1" applyAlignment="1">
      <alignment horizontal="right" vertical="center" shrinkToFit="1"/>
    </xf>
    <xf numFmtId="176" fontId="7" fillId="0" borderId="105" xfId="0" applyNumberFormat="1" applyFont="1" applyBorder="1" applyAlignment="1">
      <alignment horizontal="right" vertical="center" shrinkToFit="1"/>
    </xf>
    <xf numFmtId="176" fontId="7" fillId="0" borderId="106" xfId="0" applyNumberFormat="1" applyFont="1" applyBorder="1" applyAlignment="1">
      <alignment horizontal="right" vertical="center" shrinkToFit="1"/>
    </xf>
    <xf numFmtId="176" fontId="62" fillId="0" borderId="0" xfId="0" applyNumberFormat="1" applyFont="1">
      <alignment vertical="center"/>
    </xf>
    <xf numFmtId="176" fontId="7" fillId="0" borderId="108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76" fontId="7" fillId="0" borderId="108" xfId="0" applyNumberFormat="1" applyFont="1" applyBorder="1" applyAlignment="1">
      <alignment horizontal="left" vertical="center" wrapText="1"/>
    </xf>
    <xf numFmtId="176" fontId="7" fillId="0" borderId="85" xfId="0" applyNumberFormat="1" applyFont="1" applyBorder="1" applyAlignment="1">
      <alignment horizontal="left" vertical="center" wrapText="1"/>
    </xf>
    <xf numFmtId="176" fontId="66" fillId="54" borderId="10" xfId="1" applyNumberFormat="1" applyFont="1" applyFill="1" applyBorder="1" applyAlignment="1">
      <alignment horizontal="center" vertical="center"/>
    </xf>
    <xf numFmtId="176" fontId="66" fillId="55" borderId="10" xfId="1" applyNumberFormat="1" applyFont="1" applyFill="1" applyBorder="1" applyAlignment="1">
      <alignment horizontal="center" vertical="center"/>
    </xf>
    <xf numFmtId="176" fontId="70" fillId="0" borderId="10" xfId="0" applyNumberFormat="1" applyFont="1" applyBorder="1" applyAlignment="1">
      <alignment horizontal="center" vertical="center"/>
    </xf>
    <xf numFmtId="176" fontId="67" fillId="0" borderId="0" xfId="0" applyNumberFormat="1" applyFont="1" applyAlignment="1">
      <alignment horizontal="center" vertical="center"/>
    </xf>
    <xf numFmtId="176" fontId="70" fillId="51" borderId="10" xfId="0" applyNumberFormat="1" applyFont="1" applyFill="1" applyBorder="1" applyAlignment="1">
      <alignment horizontal="center" vertical="center"/>
    </xf>
    <xf numFmtId="176" fontId="65" fillId="51" borderId="11" xfId="0" applyNumberFormat="1" applyFont="1" applyFill="1" applyBorder="1" applyAlignment="1">
      <alignment horizontal="center" vertical="center"/>
    </xf>
    <xf numFmtId="176" fontId="65" fillId="51" borderId="12" xfId="0" applyNumberFormat="1" applyFont="1" applyFill="1" applyBorder="1" applyAlignment="1">
      <alignment horizontal="center" vertical="center"/>
    </xf>
    <xf numFmtId="176" fontId="81" fillId="51" borderId="10" xfId="0" applyNumberFormat="1" applyFont="1" applyFill="1" applyBorder="1" applyAlignment="1">
      <alignment horizontal="center" vertical="center"/>
    </xf>
    <xf numFmtId="176" fontId="65" fillId="51" borderId="10" xfId="0" applyNumberFormat="1" applyFont="1" applyFill="1" applyBorder="1" applyAlignment="1">
      <alignment horizontal="center" vertical="center"/>
    </xf>
    <xf numFmtId="0" fontId="33" fillId="0" borderId="0" xfId="2" applyNumberFormat="1" applyFont="1" applyAlignment="1">
      <alignment horizontal="center"/>
    </xf>
    <xf numFmtId="0" fontId="31" fillId="0" borderId="0" xfId="2" applyNumberFormat="1" applyFont="1" applyAlignment="1">
      <alignment horizontal="center"/>
    </xf>
    <xf numFmtId="176" fontId="43" fillId="0" borderId="0" xfId="2" quotePrefix="1" applyNumberFormat="1" applyFont="1" applyAlignment="1">
      <alignment horizontal="center" vertical="center" wrapText="1"/>
    </xf>
    <xf numFmtId="176" fontId="43" fillId="0" borderId="0" xfId="2" applyNumberFormat="1" applyFont="1" applyAlignment="1">
      <alignment horizontal="center" vertical="center"/>
    </xf>
    <xf numFmtId="176" fontId="45" fillId="28" borderId="31" xfId="2" applyNumberFormat="1" applyFont="1" applyFill="1" applyBorder="1" applyAlignment="1">
      <alignment horizontal="center" vertical="center"/>
    </xf>
    <xf numFmtId="176" fontId="45" fillId="28" borderId="34" xfId="2" applyNumberFormat="1" applyFont="1" applyFill="1" applyBorder="1" applyAlignment="1">
      <alignment horizontal="center" vertical="center"/>
    </xf>
    <xf numFmtId="176" fontId="45" fillId="28" borderId="32" xfId="2" applyNumberFormat="1" applyFont="1" applyFill="1" applyBorder="1" applyAlignment="1">
      <alignment horizontal="center" vertical="center" shrinkToFit="1"/>
    </xf>
    <xf numFmtId="176" fontId="45" fillId="28" borderId="10" xfId="2" applyNumberFormat="1" applyFont="1" applyFill="1" applyBorder="1" applyAlignment="1">
      <alignment horizontal="center" vertical="center" shrinkToFit="1"/>
    </xf>
    <xf numFmtId="176" fontId="45" fillId="28" borderId="32" xfId="2" applyNumberFormat="1" applyFont="1" applyFill="1" applyBorder="1" applyAlignment="1">
      <alignment horizontal="center" vertical="center"/>
    </xf>
    <xf numFmtId="176" fontId="45" fillId="28" borderId="33" xfId="2" applyNumberFormat="1" applyFont="1" applyFill="1" applyBorder="1" applyAlignment="1">
      <alignment horizontal="center" vertical="center"/>
    </xf>
    <xf numFmtId="176" fontId="45" fillId="28" borderId="35" xfId="2" applyNumberFormat="1" applyFont="1" applyFill="1" applyBorder="1" applyAlignment="1">
      <alignment horizontal="center" vertical="center"/>
    </xf>
    <xf numFmtId="176" fontId="44" fillId="0" borderId="19" xfId="2" applyNumberFormat="1" applyFont="1" applyBorder="1" applyAlignment="1">
      <alignment horizontal="center" vertical="center"/>
    </xf>
    <xf numFmtId="176" fontId="44" fillId="0" borderId="23" xfId="2" applyNumberFormat="1" applyFont="1" applyBorder="1" applyAlignment="1">
      <alignment horizontal="center" vertical="center"/>
    </xf>
    <xf numFmtId="176" fontId="44" fillId="0" borderId="20" xfId="2" applyNumberFormat="1" applyFont="1" applyBorder="1" applyAlignment="1">
      <alignment horizontal="center" vertical="center"/>
    </xf>
    <xf numFmtId="176" fontId="44" fillId="0" borderId="24" xfId="2" applyNumberFormat="1" applyFont="1" applyBorder="1" applyAlignment="1">
      <alignment horizontal="center" vertical="center"/>
    </xf>
    <xf numFmtId="176" fontId="44" fillId="0" borderId="16" xfId="2" applyNumberFormat="1" applyFont="1" applyBorder="1" applyAlignment="1">
      <alignment horizontal="center" vertical="center"/>
    </xf>
    <xf numFmtId="176" fontId="44" fillId="0" borderId="15" xfId="2" applyNumberFormat="1" applyFont="1" applyBorder="1" applyAlignment="1">
      <alignment horizontal="center" vertical="center"/>
    </xf>
    <xf numFmtId="176" fontId="44" fillId="0" borderId="21" xfId="2" applyNumberFormat="1" applyFont="1" applyBorder="1" applyAlignment="1">
      <alignment horizontal="center" vertical="center"/>
    </xf>
    <xf numFmtId="176" fontId="44" fillId="0" borderId="22" xfId="2" applyNumberFormat="1" applyFont="1" applyBorder="1" applyAlignment="1">
      <alignment horizontal="center" vertical="center"/>
    </xf>
    <xf numFmtId="176" fontId="44" fillId="0" borderId="25" xfId="2" applyNumberFormat="1" applyFont="1" applyBorder="1" applyAlignment="1">
      <alignment horizontal="center" vertical="center"/>
    </xf>
    <xf numFmtId="176" fontId="44" fillId="0" borderId="26" xfId="2" applyNumberFormat="1" applyFont="1" applyBorder="1" applyAlignment="1">
      <alignment horizontal="center" vertical="center"/>
    </xf>
    <xf numFmtId="176" fontId="45" fillId="28" borderId="19" xfId="2" applyNumberFormat="1" applyFont="1" applyFill="1" applyBorder="1" applyAlignment="1">
      <alignment horizontal="center" vertical="center"/>
    </xf>
    <xf numFmtId="176" fontId="45" fillId="28" borderId="23" xfId="2" applyNumberFormat="1" applyFont="1" applyFill="1" applyBorder="1" applyAlignment="1">
      <alignment horizontal="center" vertical="center"/>
    </xf>
    <xf numFmtId="176" fontId="45" fillId="28" borderId="38" xfId="2" applyNumberFormat="1" applyFont="1" applyFill="1" applyBorder="1" applyAlignment="1">
      <alignment horizontal="center" vertical="center" wrapText="1" shrinkToFit="1"/>
    </xf>
    <xf numFmtId="176" fontId="45" fillId="28" borderId="12" xfId="2" applyNumberFormat="1" applyFont="1" applyFill="1" applyBorder="1" applyAlignment="1">
      <alignment horizontal="center" vertical="center" wrapText="1" shrinkToFit="1"/>
    </xf>
    <xf numFmtId="176" fontId="45" fillId="28" borderId="39" xfId="2" applyNumberFormat="1" applyFont="1" applyFill="1" applyBorder="1" applyAlignment="1">
      <alignment horizontal="center" vertical="center"/>
    </xf>
    <xf numFmtId="176" fontId="45" fillId="28" borderId="40" xfId="2" applyNumberFormat="1" applyFont="1" applyFill="1" applyBorder="1" applyAlignment="1">
      <alignment horizontal="center" vertical="center"/>
    </xf>
    <xf numFmtId="176" fontId="45" fillId="28" borderId="20" xfId="2" applyNumberFormat="1" applyFont="1" applyFill="1" applyBorder="1" applyAlignment="1">
      <alignment horizontal="center" vertical="center"/>
    </xf>
    <xf numFmtId="176" fontId="45" fillId="28" borderId="24" xfId="2" applyNumberFormat="1" applyFont="1" applyFill="1" applyBorder="1" applyAlignment="1">
      <alignment horizontal="center" vertical="center"/>
    </xf>
    <xf numFmtId="176" fontId="52" fillId="0" borderId="16" xfId="2" applyNumberFormat="1" applyFont="1" applyBorder="1" applyAlignment="1">
      <alignment horizontal="center" vertical="center" wrapText="1"/>
    </xf>
    <xf numFmtId="176" fontId="52" fillId="0" borderId="15" xfId="2" applyNumberFormat="1" applyFont="1" applyBorder="1" applyAlignment="1">
      <alignment horizontal="center" vertical="center" wrapText="1"/>
    </xf>
    <xf numFmtId="176" fontId="82" fillId="0" borderId="11" xfId="2" applyNumberFormat="1" applyFont="1" applyFill="1" applyBorder="1" applyAlignment="1">
      <alignment horizontal="center" vertical="center"/>
    </xf>
    <xf numFmtId="176" fontId="82" fillId="0" borderId="12" xfId="2" applyNumberFormat="1" applyFont="1" applyFill="1" applyBorder="1" applyAlignment="1">
      <alignment horizontal="center" vertical="center"/>
    </xf>
    <xf numFmtId="176" fontId="10" fillId="0" borderId="11" xfId="2" applyNumberFormat="1" applyFont="1" applyBorder="1" applyAlignment="1">
      <alignment horizontal="center" vertical="center"/>
    </xf>
    <xf numFmtId="176" fontId="10" fillId="0" borderId="12" xfId="2" applyNumberFormat="1" applyFont="1" applyBorder="1" applyAlignment="1">
      <alignment horizontal="center" vertical="center"/>
    </xf>
    <xf numFmtId="176" fontId="84" fillId="0" borderId="0" xfId="0" applyNumberFormat="1" applyFont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176" fontId="5" fillId="2" borderId="12" xfId="0" applyNumberFormat="1" applyFont="1" applyFill="1" applyBorder="1" applyAlignment="1">
      <alignment horizontal="center" vertical="center"/>
    </xf>
    <xf numFmtId="176" fontId="5" fillId="2" borderId="21" xfId="0" applyNumberFormat="1" applyFont="1" applyFill="1" applyBorder="1" applyAlignment="1">
      <alignment horizontal="center" vertical="center"/>
    </xf>
    <xf numFmtId="176" fontId="5" fillId="2" borderId="45" xfId="0" applyNumberFormat="1" applyFont="1" applyFill="1" applyBorder="1" applyAlignment="1">
      <alignment horizontal="center" vertical="center"/>
    </xf>
    <xf numFmtId="176" fontId="5" fillId="2" borderId="47" xfId="0" applyNumberFormat="1" applyFont="1" applyFill="1" applyBorder="1" applyAlignment="1">
      <alignment horizontal="center" vertical="center"/>
    </xf>
    <xf numFmtId="176" fontId="5" fillId="2" borderId="50" xfId="0" applyNumberFormat="1" applyFont="1" applyFill="1" applyBorder="1" applyAlignment="1">
      <alignment horizontal="center" vertical="center"/>
    </xf>
    <xf numFmtId="176" fontId="5" fillId="2" borderId="48" xfId="0" applyNumberFormat="1" applyFont="1" applyFill="1" applyBorder="1" applyAlignment="1">
      <alignment horizontal="center" vertical="center" wrapText="1"/>
    </xf>
    <xf numFmtId="176" fontId="5" fillId="2" borderId="48" xfId="0" applyNumberFormat="1" applyFont="1" applyFill="1" applyBorder="1" applyAlignment="1">
      <alignment horizontal="center" vertical="center"/>
    </xf>
    <xf numFmtId="176" fontId="5" fillId="2" borderId="49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/>
    </xf>
    <xf numFmtId="176" fontId="68" fillId="53" borderId="65" xfId="0" applyNumberFormat="1" applyFont="1" applyFill="1" applyBorder="1" applyAlignment="1">
      <alignment horizontal="center" vertical="center" wrapText="1"/>
    </xf>
    <xf numFmtId="176" fontId="8" fillId="53" borderId="66" xfId="0" applyNumberFormat="1" applyFont="1" applyFill="1" applyBorder="1" applyAlignment="1">
      <alignment horizontal="center" vertical="center"/>
    </xf>
    <xf numFmtId="176" fontId="5" fillId="53" borderId="15" xfId="0" applyNumberFormat="1" applyFont="1" applyFill="1" applyBorder="1" applyAlignment="1">
      <alignment horizontal="center" vertical="center" wrapText="1"/>
    </xf>
    <xf numFmtId="176" fontId="5" fillId="53" borderId="15" xfId="0" applyNumberFormat="1" applyFont="1" applyFill="1" applyBorder="1" applyAlignment="1">
      <alignment horizontal="center" vertical="center"/>
    </xf>
    <xf numFmtId="176" fontId="5" fillId="53" borderId="11" xfId="0" applyNumberFormat="1" applyFont="1" applyFill="1" applyBorder="1" applyAlignment="1">
      <alignment horizontal="center" vertical="center" wrapText="1"/>
    </xf>
    <xf numFmtId="176" fontId="5" fillId="53" borderId="12" xfId="0" applyNumberFormat="1" applyFont="1" applyFill="1" applyBorder="1" applyAlignment="1">
      <alignment horizontal="center" vertical="center" wrapText="1"/>
    </xf>
    <xf numFmtId="176" fontId="86" fillId="0" borderId="0" xfId="0" applyNumberFormat="1" applyFont="1" applyBorder="1" applyAlignment="1">
      <alignment horizontal="center" vertical="center" wrapText="1"/>
    </xf>
    <xf numFmtId="176" fontId="84" fillId="0" borderId="0" xfId="0" applyNumberFormat="1" applyFont="1" applyAlignment="1">
      <alignment horizontal="right" vertical="center" wrapText="1"/>
    </xf>
    <xf numFmtId="176" fontId="68" fillId="53" borderId="58" xfId="0" applyNumberFormat="1" applyFont="1" applyFill="1" applyBorder="1" applyAlignment="1">
      <alignment horizontal="center" vertical="center" wrapText="1"/>
    </xf>
    <xf numFmtId="176" fontId="8" fillId="53" borderId="59" xfId="0" applyNumberFormat="1" applyFont="1" applyFill="1" applyBorder="1" applyAlignment="1">
      <alignment horizontal="center" vertical="center"/>
    </xf>
    <xf numFmtId="176" fontId="5" fillId="53" borderId="91" xfId="0" applyNumberFormat="1" applyFont="1" applyFill="1" applyBorder="1" applyAlignment="1">
      <alignment horizontal="center" vertical="center" wrapText="1"/>
    </xf>
    <xf numFmtId="176" fontId="5" fillId="53" borderId="73" xfId="0" applyNumberFormat="1" applyFont="1" applyFill="1" applyBorder="1" applyAlignment="1">
      <alignment horizontal="center" vertical="center" wrapText="1"/>
    </xf>
    <xf numFmtId="176" fontId="5" fillId="2" borderId="85" xfId="0" applyNumberFormat="1" applyFont="1" applyFill="1" applyBorder="1" applyAlignment="1">
      <alignment horizontal="center" vertical="center"/>
    </xf>
    <xf numFmtId="176" fontId="5" fillId="2" borderId="73" xfId="0" applyNumberFormat="1" applyFont="1" applyFill="1" applyBorder="1" applyAlignment="1">
      <alignment horizontal="center" vertical="center"/>
    </xf>
    <xf numFmtId="176" fontId="5" fillId="2" borderId="25" xfId="0" applyNumberFormat="1" applyFont="1" applyFill="1" applyBorder="1" applyAlignment="1">
      <alignment horizontal="center" vertical="center"/>
    </xf>
    <xf numFmtId="176" fontId="5" fillId="2" borderId="88" xfId="0" applyNumberFormat="1" applyFont="1" applyFill="1" applyBorder="1" applyAlignment="1">
      <alignment horizontal="center" vertical="center"/>
    </xf>
    <xf numFmtId="176" fontId="5" fillId="2" borderId="57" xfId="0" applyNumberFormat="1" applyFont="1" applyFill="1" applyBorder="1" applyAlignment="1">
      <alignment horizontal="center" vertical="center" wrapText="1"/>
    </xf>
    <xf numFmtId="176" fontId="5" fillId="2" borderId="45" xfId="0" applyNumberFormat="1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/>
    </xf>
    <xf numFmtId="176" fontId="8" fillId="53" borderId="93" xfId="0" applyNumberFormat="1" applyFont="1" applyFill="1" applyBorder="1" applyAlignment="1">
      <alignment horizontal="center" vertical="center"/>
    </xf>
    <xf numFmtId="176" fontId="8" fillId="53" borderId="89" xfId="0" applyNumberFormat="1" applyFont="1" applyFill="1" applyBorder="1" applyAlignment="1">
      <alignment horizontal="center" vertical="center"/>
    </xf>
    <xf numFmtId="176" fontId="8" fillId="53" borderId="94" xfId="0" applyNumberFormat="1" applyFont="1" applyFill="1" applyBorder="1" applyAlignment="1">
      <alignment horizontal="center" vertical="center"/>
    </xf>
    <xf numFmtId="176" fontId="8" fillId="53" borderId="90" xfId="0" applyNumberFormat="1" applyFont="1" applyFill="1" applyBorder="1" applyAlignment="1">
      <alignment horizontal="center" vertical="center"/>
    </xf>
    <xf numFmtId="176" fontId="8" fillId="60" borderId="91" xfId="0" applyNumberFormat="1" applyFont="1" applyFill="1" applyBorder="1" applyAlignment="1" applyProtection="1">
      <alignment horizontal="center" vertical="center" wrapText="1"/>
    </xf>
    <xf numFmtId="176" fontId="8" fillId="60" borderId="99" xfId="0" applyNumberFormat="1" applyFont="1" applyFill="1" applyBorder="1" applyAlignment="1" applyProtection="1">
      <alignment horizontal="center" vertical="center"/>
    </xf>
    <xf numFmtId="0" fontId="95" fillId="26" borderId="96" xfId="0" applyNumberFormat="1" applyFont="1" applyFill="1" applyBorder="1" applyAlignment="1" applyProtection="1">
      <alignment horizontal="center" vertical="center" wrapText="1"/>
    </xf>
    <xf numFmtId="0" fontId="95" fillId="26" borderId="73" xfId="0" applyNumberFormat="1" applyFont="1" applyFill="1" applyBorder="1" applyAlignment="1" applyProtection="1">
      <alignment horizontal="center" vertical="center" wrapText="1"/>
    </xf>
    <xf numFmtId="176" fontId="8" fillId="60" borderId="85" xfId="0" applyNumberFormat="1" applyFont="1" applyFill="1" applyBorder="1" applyAlignment="1" applyProtection="1">
      <alignment horizontal="center" vertical="center" wrapText="1"/>
    </xf>
    <xf numFmtId="0" fontId="105" fillId="0" borderId="0" xfId="0" applyFont="1" applyAlignment="1" applyProtection="1">
      <alignment horizontal="center" vertical="center"/>
    </xf>
    <xf numFmtId="0" fontId="8" fillId="59" borderId="85" xfId="0" applyFont="1" applyFill="1" applyBorder="1" applyAlignment="1" applyProtection="1">
      <alignment horizontal="center" vertical="center"/>
    </xf>
    <xf numFmtId="0" fontId="8" fillId="59" borderId="96" xfId="0" applyFont="1" applyFill="1" applyBorder="1" applyAlignment="1" applyProtection="1">
      <alignment horizontal="center" vertical="center"/>
    </xf>
    <xf numFmtId="0" fontId="8" fillId="59" borderId="12" xfId="0" applyFont="1" applyFill="1" applyBorder="1" applyAlignment="1" applyProtection="1">
      <alignment horizontal="center" vertical="center"/>
    </xf>
    <xf numFmtId="0" fontId="5" fillId="59" borderId="85" xfId="0" applyFont="1" applyFill="1" applyBorder="1" applyAlignment="1" applyProtection="1">
      <alignment horizontal="center" vertical="center"/>
    </xf>
    <xf numFmtId="0" fontId="5" fillId="59" borderId="96" xfId="0" applyFont="1" applyFill="1" applyBorder="1" applyAlignment="1" applyProtection="1">
      <alignment horizontal="center" vertical="center"/>
    </xf>
    <xf numFmtId="0" fontId="8" fillId="59" borderId="96" xfId="0" applyFont="1" applyFill="1" applyBorder="1" applyAlignment="1" applyProtection="1">
      <alignment horizontal="center" vertical="center" wrapText="1"/>
    </xf>
    <xf numFmtId="0" fontId="8" fillId="59" borderId="97" xfId="0" applyFont="1" applyFill="1" applyBorder="1" applyAlignment="1" applyProtection="1">
      <alignment horizontal="center" vertical="center" wrapText="1"/>
    </xf>
    <xf numFmtId="0" fontId="8" fillId="59" borderId="25" xfId="0" applyFont="1" applyFill="1" applyBorder="1" applyAlignment="1" applyProtection="1">
      <alignment horizontal="center" vertical="center" wrapText="1"/>
    </xf>
    <xf numFmtId="176" fontId="68" fillId="60" borderId="74" xfId="0" applyNumberFormat="1" applyFont="1" applyFill="1" applyBorder="1" applyAlignment="1" applyProtection="1">
      <alignment horizontal="center" vertical="center" wrapText="1"/>
    </xf>
    <xf numFmtId="176" fontId="68" fillId="60" borderId="75" xfId="0" applyNumberFormat="1" applyFont="1" applyFill="1" applyBorder="1" applyAlignment="1" applyProtection="1">
      <alignment horizontal="center" vertical="center"/>
    </xf>
    <xf numFmtId="176" fontId="86" fillId="0" borderId="107" xfId="0" applyNumberFormat="1" applyFont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0" fontId="90" fillId="0" borderId="0" xfId="0" applyFont="1" applyAlignment="1" applyProtection="1">
      <alignment horizontal="center" vertical="center"/>
    </xf>
    <xf numFmtId="0" fontId="8" fillId="59" borderId="10" xfId="0" applyFont="1" applyFill="1" applyBorder="1" applyAlignment="1" applyProtection="1">
      <alignment horizontal="center" vertical="center"/>
    </xf>
    <xf numFmtId="0" fontId="8" fillId="59" borderId="11" xfId="0" applyFont="1" applyFill="1" applyBorder="1" applyAlignment="1" applyProtection="1">
      <alignment horizontal="center" vertical="center"/>
    </xf>
    <xf numFmtId="0" fontId="8" fillId="59" borderId="11" xfId="0" applyFont="1" applyFill="1" applyBorder="1" applyAlignment="1" applyProtection="1">
      <alignment horizontal="center" vertical="center" wrapText="1"/>
    </xf>
    <xf numFmtId="176" fontId="8" fillId="60" borderId="11" xfId="0" applyNumberFormat="1" applyFont="1" applyFill="1" applyBorder="1" applyAlignment="1" applyProtection="1">
      <alignment horizontal="center" vertical="center" wrapText="1"/>
    </xf>
    <xf numFmtId="176" fontId="8" fillId="60" borderId="12" xfId="0" applyNumberFormat="1" applyFont="1" applyFill="1" applyBorder="1" applyAlignment="1" applyProtection="1">
      <alignment horizontal="center" vertical="center" wrapText="1"/>
    </xf>
    <xf numFmtId="176" fontId="8" fillId="60" borderId="15" xfId="0" applyNumberFormat="1" applyFont="1" applyFill="1" applyBorder="1" applyAlignment="1" applyProtection="1">
      <alignment horizontal="center" vertical="center" wrapText="1"/>
    </xf>
    <xf numFmtId="176" fontId="8" fillId="60" borderId="78" xfId="0" applyNumberFormat="1" applyFont="1" applyFill="1" applyBorder="1" applyAlignment="1" applyProtection="1">
      <alignment horizontal="center" vertical="center"/>
    </xf>
    <xf numFmtId="176" fontId="8" fillId="60" borderId="10" xfId="0" applyNumberFormat="1" applyFont="1" applyFill="1" applyBorder="1" applyAlignment="1" applyProtection="1">
      <alignment horizontal="center" vertical="center" wrapText="1"/>
    </xf>
    <xf numFmtId="0" fontId="96" fillId="26" borderId="73" xfId="0" applyNumberFormat="1" applyFont="1" applyFill="1" applyBorder="1" applyAlignment="1" applyProtection="1">
      <alignment horizontal="center" vertical="center" wrapText="1"/>
    </xf>
    <xf numFmtId="0" fontId="5" fillId="59" borderId="10" xfId="0" applyFont="1" applyFill="1" applyBorder="1" applyAlignment="1" applyProtection="1">
      <alignment horizontal="center" vertical="center"/>
    </xf>
    <xf numFmtId="0" fontId="5" fillId="59" borderId="11" xfId="0" applyFont="1" applyFill="1" applyBorder="1" applyAlignment="1" applyProtection="1">
      <alignment horizontal="center" vertical="center"/>
    </xf>
    <xf numFmtId="0" fontId="8" fillId="59" borderId="21" xfId="0" applyFont="1" applyFill="1" applyBorder="1" applyAlignment="1" applyProtection="1">
      <alignment horizontal="center" vertical="center" wrapText="1"/>
    </xf>
    <xf numFmtId="0" fontId="96" fillId="0" borderId="73" xfId="0" applyNumberFormat="1" applyFont="1" applyFill="1" applyBorder="1" applyAlignment="1" applyProtection="1">
      <alignment horizontal="center" vertical="center" wrapText="1"/>
    </xf>
    <xf numFmtId="0" fontId="102" fillId="59" borderId="11" xfId="0" applyFont="1" applyFill="1" applyBorder="1" applyAlignment="1" applyProtection="1">
      <alignment horizontal="center" vertical="center" wrapText="1"/>
    </xf>
    <xf numFmtId="0" fontId="102" fillId="59" borderId="12" xfId="0" applyFont="1" applyFill="1" applyBorder="1" applyAlignment="1" applyProtection="1">
      <alignment horizontal="center" vertical="center"/>
    </xf>
  </cellXfs>
  <cellStyles count="343">
    <cellStyle name="20% - 강조색1 2" xfId="3"/>
    <cellStyle name="20% - 강조색1 2 2" xfId="147"/>
    <cellStyle name="20% - 강조색1 3" xfId="60"/>
    <cellStyle name="20% - 강조색1 4" xfId="61"/>
    <cellStyle name="20% - 강조색2 2" xfId="4"/>
    <cellStyle name="20% - 강조색2 2 2" xfId="148"/>
    <cellStyle name="20% - 강조색2 3" xfId="62"/>
    <cellStyle name="20% - 강조색2 4" xfId="63"/>
    <cellStyle name="20% - 강조색3 2" xfId="5"/>
    <cellStyle name="20% - 강조색3 2 2" xfId="149"/>
    <cellStyle name="20% - 강조색3 3" xfId="64"/>
    <cellStyle name="20% - 강조색3 4" xfId="65"/>
    <cellStyle name="20% - 강조색4 2" xfId="6"/>
    <cellStyle name="20% - 강조색4 2 2" xfId="150"/>
    <cellStyle name="20% - 강조색4 3" xfId="66"/>
    <cellStyle name="20% - 강조색4 4" xfId="67"/>
    <cellStyle name="20% - 강조색5 2" xfId="7"/>
    <cellStyle name="20% - 강조색5 2 2" xfId="151"/>
    <cellStyle name="20% - 강조색5 3" xfId="68"/>
    <cellStyle name="20% - 강조색5 4" xfId="69"/>
    <cellStyle name="20% - 강조색6 2" xfId="8"/>
    <cellStyle name="20% - 강조색6 2 2" xfId="152"/>
    <cellStyle name="20% - 강조색6 3" xfId="70"/>
    <cellStyle name="20% - 강조색6 4" xfId="71"/>
    <cellStyle name="40% - 강조색1 2" xfId="9"/>
    <cellStyle name="40% - 강조색1 2 2" xfId="153"/>
    <cellStyle name="40% - 강조색1 3" xfId="72"/>
    <cellStyle name="40% - 강조색1 4" xfId="73"/>
    <cellStyle name="40% - 강조색2 2" xfId="10"/>
    <cellStyle name="40% - 강조색2 2 2" xfId="154"/>
    <cellStyle name="40% - 강조색2 3" xfId="74"/>
    <cellStyle name="40% - 강조색2 4" xfId="75"/>
    <cellStyle name="40% - 강조색3 2" xfId="11"/>
    <cellStyle name="40% - 강조색3 2 2" xfId="155"/>
    <cellStyle name="40% - 강조색3 3" xfId="76"/>
    <cellStyle name="40% - 강조색3 4" xfId="77"/>
    <cellStyle name="40% - 강조색4 2" xfId="12"/>
    <cellStyle name="40% - 강조색4 2 2" xfId="156"/>
    <cellStyle name="40% - 강조색4 3" xfId="78"/>
    <cellStyle name="40% - 강조색4 4" xfId="79"/>
    <cellStyle name="40% - 강조색5 2" xfId="13"/>
    <cellStyle name="40% - 강조색5 2 2" xfId="157"/>
    <cellStyle name="40% - 강조색5 3" xfId="80"/>
    <cellStyle name="40% - 강조색5 4" xfId="81"/>
    <cellStyle name="40% - 강조색6 2" xfId="14"/>
    <cellStyle name="40% - 강조색6 2 2" xfId="158"/>
    <cellStyle name="40% - 강조색6 3" xfId="82"/>
    <cellStyle name="40% - 강조색6 4" xfId="83"/>
    <cellStyle name="60% - 강조색1 2" xfId="15"/>
    <cellStyle name="60% - 강조색1 2 2" xfId="159"/>
    <cellStyle name="60% - 강조색1 3" xfId="84"/>
    <cellStyle name="60% - 강조색1 4" xfId="85"/>
    <cellStyle name="60% - 강조색2 2" xfId="16"/>
    <cellStyle name="60% - 강조색2 2 2" xfId="160"/>
    <cellStyle name="60% - 강조색2 3" xfId="86"/>
    <cellStyle name="60% - 강조색2 4" xfId="87"/>
    <cellStyle name="60% - 강조색3 2" xfId="17"/>
    <cellStyle name="60% - 강조색3 2 2" xfId="161"/>
    <cellStyle name="60% - 강조색3 3" xfId="88"/>
    <cellStyle name="60% - 강조색3 4" xfId="89"/>
    <cellStyle name="60% - 강조색4 2" xfId="18"/>
    <cellStyle name="60% - 강조색4 2 2" xfId="162"/>
    <cellStyle name="60% - 강조색4 3" xfId="90"/>
    <cellStyle name="60% - 강조색4 4" xfId="91"/>
    <cellStyle name="60% - 강조색5 2" xfId="19"/>
    <cellStyle name="60% - 강조색5 2 2" xfId="163"/>
    <cellStyle name="60% - 강조색5 3" xfId="92"/>
    <cellStyle name="60% - 강조색5 4" xfId="93"/>
    <cellStyle name="60% - 강조색6 2" xfId="20"/>
    <cellStyle name="60% - 강조색6 2 2" xfId="164"/>
    <cellStyle name="60% - 강조색6 3" xfId="94"/>
    <cellStyle name="60% - 강조색6 4" xfId="95"/>
    <cellStyle name="AeE­ [0]_INQUIRY ¿μ¾÷AßAø " xfId="141"/>
    <cellStyle name="AeE­_INQUIRY ¿μ¾÷AßAø " xfId="142"/>
    <cellStyle name="AÞ¸¶ [0]_INQUIRY ¿μ¾÷AßAø " xfId="143"/>
    <cellStyle name="AÞ¸¶_INQUIRY ¿μ¾÷AßAø " xfId="144"/>
    <cellStyle name="C￥AØ_¿μ¾÷CoE² " xfId="145"/>
    <cellStyle name="Comma [0]_ SG&amp;A Bridge " xfId="49"/>
    <cellStyle name="Comma_ SG&amp;A Bridge " xfId="50"/>
    <cellStyle name="Currency [0]_ SG&amp;A Bridge " xfId="51"/>
    <cellStyle name="Currency_ SG&amp;A Bridge " xfId="52"/>
    <cellStyle name="Grey" xfId="53"/>
    <cellStyle name="Header1" xfId="54"/>
    <cellStyle name="Header2" xfId="55"/>
    <cellStyle name="Input [yellow]" xfId="56"/>
    <cellStyle name="Normal - Style1" xfId="57"/>
    <cellStyle name="Normal - Style1 2" xfId="146"/>
    <cellStyle name="Normal_ SG&amp;A Bridge " xfId="58"/>
    <cellStyle name="Percent [2]" xfId="59"/>
    <cellStyle name="강조색1 2" xfId="21"/>
    <cellStyle name="강조색1 2 2" xfId="165"/>
    <cellStyle name="강조색1 3" xfId="96"/>
    <cellStyle name="강조색1 4" xfId="97"/>
    <cellStyle name="강조색2 2" xfId="22"/>
    <cellStyle name="강조색2 2 2" xfId="166"/>
    <cellStyle name="강조색2 3" xfId="98"/>
    <cellStyle name="강조색2 4" xfId="99"/>
    <cellStyle name="강조색3 2" xfId="23"/>
    <cellStyle name="강조색3 2 2" xfId="167"/>
    <cellStyle name="강조색3 3" xfId="100"/>
    <cellStyle name="강조색3 4" xfId="101"/>
    <cellStyle name="강조색4 2" xfId="24"/>
    <cellStyle name="강조색4 2 2" xfId="168"/>
    <cellStyle name="강조색4 3" xfId="102"/>
    <cellStyle name="강조색4 4" xfId="103"/>
    <cellStyle name="강조색5 2" xfId="25"/>
    <cellStyle name="강조색5 2 2" xfId="169"/>
    <cellStyle name="강조색5 3" xfId="104"/>
    <cellStyle name="강조색5 4" xfId="105"/>
    <cellStyle name="강조색6" xfId="340" builtinId="49" hidden="1"/>
    <cellStyle name="강조색6 2" xfId="26"/>
    <cellStyle name="강조색6 2 2" xfId="170"/>
    <cellStyle name="강조색6 3" xfId="106"/>
    <cellStyle name="강조색6 4" xfId="107"/>
    <cellStyle name="경고문 2" xfId="27"/>
    <cellStyle name="경고문 3" xfId="108"/>
    <cellStyle name="계산 2" xfId="28"/>
    <cellStyle name="계산 2 2" xfId="171"/>
    <cellStyle name="계산 3" xfId="109"/>
    <cellStyle name="계산 4" xfId="110"/>
    <cellStyle name="나쁨 2" xfId="29"/>
    <cellStyle name="나쁨 2 2" xfId="172"/>
    <cellStyle name="나쁨 3" xfId="111"/>
    <cellStyle name="나쁨 4" xfId="112"/>
    <cellStyle name="메모 2" xfId="30"/>
    <cellStyle name="메모 2 2" xfId="173"/>
    <cellStyle name="메모 3" xfId="113"/>
    <cellStyle name="메모 4" xfId="114"/>
    <cellStyle name="백분율 2" xfId="115"/>
    <cellStyle name="보통 2" xfId="31"/>
    <cellStyle name="보통 2 2" xfId="174"/>
    <cellStyle name="보통 3" xfId="116"/>
    <cellStyle name="보통 4" xfId="117"/>
    <cellStyle name="뷭?_BOOKSHIP" xfId="44"/>
    <cellStyle name="설명 텍스트 2" xfId="32"/>
    <cellStyle name="설명 텍스트 3" xfId="118"/>
    <cellStyle name="셀 확인 2" xfId="33"/>
    <cellStyle name="셀 확인 2 2" xfId="175"/>
    <cellStyle name="셀 확인 3" xfId="119"/>
    <cellStyle name="셀 확인 4" xfId="120"/>
    <cellStyle name="쉼표 [0]" xfId="1" builtinId="6"/>
    <cellStyle name="쉼표 [0] 10" xfId="280"/>
    <cellStyle name="쉼표 [0] 11" xfId="300"/>
    <cellStyle name="쉼표 [0] 2" xfId="45"/>
    <cellStyle name="쉼표 [0] 2 10" xfId="261"/>
    <cellStyle name="쉼표 [0] 2 11" xfId="281"/>
    <cellStyle name="쉼표 [0] 2 12" xfId="301"/>
    <cellStyle name="쉼표 [0] 2 2" xfId="46"/>
    <cellStyle name="쉼표 [0] 2 3" xfId="121"/>
    <cellStyle name="쉼표 [0] 2 4" xfId="122"/>
    <cellStyle name="쉼표 [0] 2 4 2" xfId="182"/>
    <cellStyle name="쉼표 [0] 2 4 2 2" xfId="192"/>
    <cellStyle name="쉼표 [0] 2 4 2 2 2" xfId="215"/>
    <cellStyle name="쉼표 [0] 2 4 2 2 2 2" xfId="257"/>
    <cellStyle name="쉼표 [0] 2 4 2 2 2 3" xfId="337"/>
    <cellStyle name="쉼표 [0] 2 4 2 2 3" xfId="237"/>
    <cellStyle name="쉼표 [0] 2 4 2 2 4" xfId="277"/>
    <cellStyle name="쉼표 [0] 2 4 2 2 5" xfId="297"/>
    <cellStyle name="쉼표 [0] 2 4 2 2 6" xfId="317"/>
    <cellStyle name="쉼표 [0] 2 4 2 3" xfId="205"/>
    <cellStyle name="쉼표 [0] 2 4 2 3 2" xfId="247"/>
    <cellStyle name="쉼표 [0] 2 4 2 3 3" xfId="327"/>
    <cellStyle name="쉼표 [0] 2 4 2 4" xfId="227"/>
    <cellStyle name="쉼표 [0] 2 4 2 5" xfId="267"/>
    <cellStyle name="쉼표 [0] 2 4 2 6" xfId="287"/>
    <cellStyle name="쉼표 [0] 2 4 2 7" xfId="307"/>
    <cellStyle name="쉼표 [0] 2 4 3" xfId="187"/>
    <cellStyle name="쉼표 [0] 2 4 3 2" xfId="210"/>
    <cellStyle name="쉼표 [0] 2 4 3 2 2" xfId="252"/>
    <cellStyle name="쉼표 [0] 2 4 3 2 3" xfId="332"/>
    <cellStyle name="쉼표 [0] 2 4 3 3" xfId="232"/>
    <cellStyle name="쉼표 [0] 2 4 3 4" xfId="272"/>
    <cellStyle name="쉼표 [0] 2 4 3 5" xfId="292"/>
    <cellStyle name="쉼표 [0] 2 4 3 6" xfId="312"/>
    <cellStyle name="쉼표 [0] 2 4 4" xfId="200"/>
    <cellStyle name="쉼표 [0] 2 4 4 2" xfId="242"/>
    <cellStyle name="쉼표 [0] 2 4 4 3" xfId="322"/>
    <cellStyle name="쉼표 [0] 2 4 5" xfId="222"/>
    <cellStyle name="쉼표 [0] 2 4 6" xfId="262"/>
    <cellStyle name="쉼표 [0] 2 4 7" xfId="282"/>
    <cellStyle name="쉼표 [0] 2 4 8" xfId="302"/>
    <cellStyle name="쉼표 [0] 2 5" xfId="123"/>
    <cellStyle name="쉼표 [0] 2 6" xfId="181"/>
    <cellStyle name="쉼표 [0] 2 6 2" xfId="191"/>
    <cellStyle name="쉼표 [0] 2 6 2 2" xfId="214"/>
    <cellStyle name="쉼표 [0] 2 6 2 2 2" xfId="256"/>
    <cellStyle name="쉼표 [0] 2 6 2 2 3" xfId="336"/>
    <cellStyle name="쉼표 [0] 2 6 2 3" xfId="236"/>
    <cellStyle name="쉼표 [0] 2 6 2 4" xfId="276"/>
    <cellStyle name="쉼표 [0] 2 6 2 5" xfId="296"/>
    <cellStyle name="쉼표 [0] 2 6 2 6" xfId="316"/>
    <cellStyle name="쉼표 [0] 2 6 3" xfId="204"/>
    <cellStyle name="쉼표 [0] 2 6 3 2" xfId="246"/>
    <cellStyle name="쉼표 [0] 2 6 3 3" xfId="326"/>
    <cellStyle name="쉼표 [0] 2 6 4" xfId="226"/>
    <cellStyle name="쉼표 [0] 2 6 5" xfId="266"/>
    <cellStyle name="쉼표 [0] 2 6 6" xfId="286"/>
    <cellStyle name="쉼표 [0] 2 6 7" xfId="306"/>
    <cellStyle name="쉼표 [0] 2 7" xfId="186"/>
    <cellStyle name="쉼표 [0] 2 7 2" xfId="209"/>
    <cellStyle name="쉼표 [0] 2 7 2 2" xfId="251"/>
    <cellStyle name="쉼표 [0] 2 7 2 3" xfId="331"/>
    <cellStyle name="쉼표 [0] 2 7 3" xfId="231"/>
    <cellStyle name="쉼표 [0] 2 7 4" xfId="271"/>
    <cellStyle name="쉼표 [0] 2 7 5" xfId="291"/>
    <cellStyle name="쉼표 [0] 2 7 6" xfId="311"/>
    <cellStyle name="쉼표 [0] 2 8" xfId="199"/>
    <cellStyle name="쉼표 [0] 2 8 2" xfId="241"/>
    <cellStyle name="쉼표 [0] 2 8 3" xfId="321"/>
    <cellStyle name="쉼표 [0] 2 9" xfId="221"/>
    <cellStyle name="쉼표 [0] 3" xfId="124"/>
    <cellStyle name="쉼표 [0] 3 2" xfId="183"/>
    <cellStyle name="쉼표 [0] 3 2 2" xfId="193"/>
    <cellStyle name="쉼표 [0] 3 2 2 2" xfId="216"/>
    <cellStyle name="쉼표 [0] 3 2 2 2 2" xfId="258"/>
    <cellStyle name="쉼표 [0] 3 2 2 2 3" xfId="338"/>
    <cellStyle name="쉼표 [0] 3 2 2 3" xfId="238"/>
    <cellStyle name="쉼표 [0] 3 2 2 4" xfId="278"/>
    <cellStyle name="쉼표 [0] 3 2 2 5" xfId="298"/>
    <cellStyle name="쉼표 [0] 3 2 2 6" xfId="318"/>
    <cellStyle name="쉼표 [0] 3 2 3" xfId="206"/>
    <cellStyle name="쉼표 [0] 3 2 3 2" xfId="248"/>
    <cellStyle name="쉼표 [0] 3 2 3 3" xfId="328"/>
    <cellStyle name="쉼표 [0] 3 2 4" xfId="228"/>
    <cellStyle name="쉼표 [0] 3 2 5" xfId="268"/>
    <cellStyle name="쉼표 [0] 3 2 6" xfId="288"/>
    <cellStyle name="쉼표 [0] 3 2 7" xfId="308"/>
    <cellStyle name="쉼표 [0] 3 3" xfId="188"/>
    <cellStyle name="쉼표 [0] 3 3 2" xfId="211"/>
    <cellStyle name="쉼표 [0] 3 3 2 2" xfId="253"/>
    <cellStyle name="쉼표 [0] 3 3 2 3" xfId="333"/>
    <cellStyle name="쉼표 [0] 3 3 3" xfId="233"/>
    <cellStyle name="쉼표 [0] 3 3 4" xfId="273"/>
    <cellStyle name="쉼표 [0] 3 3 5" xfId="293"/>
    <cellStyle name="쉼표 [0] 3 3 6" xfId="313"/>
    <cellStyle name="쉼표 [0] 3 4" xfId="201"/>
    <cellStyle name="쉼표 [0] 3 4 2" xfId="243"/>
    <cellStyle name="쉼표 [0] 3 4 3" xfId="323"/>
    <cellStyle name="쉼표 [0] 3 5" xfId="219"/>
    <cellStyle name="쉼표 [0] 3 6" xfId="223"/>
    <cellStyle name="쉼표 [0] 3 7" xfId="263"/>
    <cellStyle name="쉼표 [0] 3 8" xfId="283"/>
    <cellStyle name="쉼표 [0] 3 9" xfId="303"/>
    <cellStyle name="쉼표 [0] 4" xfId="179"/>
    <cellStyle name="쉼표 [0] 4 2" xfId="184"/>
    <cellStyle name="쉼표 [0] 4 2 2" xfId="194"/>
    <cellStyle name="쉼표 [0] 4 2 2 2" xfId="217"/>
    <cellStyle name="쉼표 [0] 4 2 2 2 2" xfId="259"/>
    <cellStyle name="쉼표 [0] 4 2 2 2 3" xfId="339"/>
    <cellStyle name="쉼표 [0] 4 2 2 3" xfId="239"/>
    <cellStyle name="쉼표 [0] 4 2 2 4" xfId="279"/>
    <cellStyle name="쉼표 [0] 4 2 2 5" xfId="299"/>
    <cellStyle name="쉼표 [0] 4 2 2 6" xfId="319"/>
    <cellStyle name="쉼표 [0] 4 2 3" xfId="207"/>
    <cellStyle name="쉼표 [0] 4 2 3 2" xfId="249"/>
    <cellStyle name="쉼표 [0] 4 2 3 3" xfId="329"/>
    <cellStyle name="쉼표 [0] 4 2 4" xfId="229"/>
    <cellStyle name="쉼표 [0] 4 2 5" xfId="269"/>
    <cellStyle name="쉼표 [0] 4 2 6" xfId="289"/>
    <cellStyle name="쉼표 [0] 4 2 7" xfId="309"/>
    <cellStyle name="쉼표 [0] 4 3" xfId="189"/>
    <cellStyle name="쉼표 [0] 4 3 2" xfId="212"/>
    <cellStyle name="쉼표 [0] 4 3 2 2" xfId="254"/>
    <cellStyle name="쉼표 [0] 4 3 2 3" xfId="334"/>
    <cellStyle name="쉼표 [0] 4 3 3" xfId="234"/>
    <cellStyle name="쉼표 [0] 4 3 4" xfId="274"/>
    <cellStyle name="쉼표 [0] 4 3 5" xfId="294"/>
    <cellStyle name="쉼표 [0] 4 3 6" xfId="314"/>
    <cellStyle name="쉼표 [0] 4 4" xfId="202"/>
    <cellStyle name="쉼표 [0] 4 4 2" xfId="244"/>
    <cellStyle name="쉼표 [0] 4 4 3" xfId="324"/>
    <cellStyle name="쉼표 [0] 4 5" xfId="224"/>
    <cellStyle name="쉼표 [0] 4 6" xfId="264"/>
    <cellStyle name="쉼표 [0] 4 7" xfId="284"/>
    <cellStyle name="쉼표 [0] 4 8" xfId="304"/>
    <cellStyle name="쉼표 [0] 5" xfId="180"/>
    <cellStyle name="쉼표 [0] 5 2" xfId="190"/>
    <cellStyle name="쉼표 [0] 5 2 2" xfId="213"/>
    <cellStyle name="쉼표 [0] 5 2 2 2" xfId="255"/>
    <cellStyle name="쉼표 [0] 5 2 2 3" xfId="335"/>
    <cellStyle name="쉼표 [0] 5 2 3" xfId="235"/>
    <cellStyle name="쉼표 [0] 5 2 4" xfId="275"/>
    <cellStyle name="쉼표 [0] 5 2 5" xfId="295"/>
    <cellStyle name="쉼표 [0] 5 2 6" xfId="315"/>
    <cellStyle name="쉼표 [0] 5 3" xfId="203"/>
    <cellStyle name="쉼표 [0] 5 3 2" xfId="245"/>
    <cellStyle name="쉼표 [0] 5 3 3" xfId="325"/>
    <cellStyle name="쉼표 [0] 5 4" xfId="225"/>
    <cellStyle name="쉼표 [0] 5 5" xfId="265"/>
    <cellStyle name="쉼표 [0] 5 6" xfId="285"/>
    <cellStyle name="쉼표 [0] 5 7" xfId="305"/>
    <cellStyle name="쉼표 [0] 6" xfId="185"/>
    <cellStyle name="쉼표 [0] 6 2" xfId="208"/>
    <cellStyle name="쉼표 [0] 6 2 2" xfId="250"/>
    <cellStyle name="쉼표 [0] 6 2 3" xfId="330"/>
    <cellStyle name="쉼표 [0] 6 3" xfId="218"/>
    <cellStyle name="쉼표 [0] 6 4" xfId="230"/>
    <cellStyle name="쉼표 [0] 6 5" xfId="270"/>
    <cellStyle name="쉼표 [0] 6 6" xfId="290"/>
    <cellStyle name="쉼표 [0] 6 7" xfId="310"/>
    <cellStyle name="쉼표 [0] 66" xfId="342"/>
    <cellStyle name="쉼표 [0] 67" xfId="341"/>
    <cellStyle name="쉼표 [0] 7" xfId="198"/>
    <cellStyle name="쉼표 [0] 7 2" xfId="240"/>
    <cellStyle name="쉼표 [0] 7 3" xfId="320"/>
    <cellStyle name="쉼표 [0] 8" xfId="220"/>
    <cellStyle name="쉼표 [0] 9" xfId="260"/>
    <cellStyle name="연결된 셀 2" xfId="34"/>
    <cellStyle name="연결된 셀 3" xfId="125"/>
    <cellStyle name="요약 2" xfId="35"/>
    <cellStyle name="요약 3" xfId="126"/>
    <cellStyle name="입력 2" xfId="36"/>
    <cellStyle name="입력 2 2" xfId="176"/>
    <cellStyle name="입력 3" xfId="127"/>
    <cellStyle name="입력 4" xfId="128"/>
    <cellStyle name="제목 1 2" xfId="37"/>
    <cellStyle name="제목 1 3" xfId="129"/>
    <cellStyle name="제목 2 2" xfId="38"/>
    <cellStyle name="제목 2 3" xfId="130"/>
    <cellStyle name="제목 3 2" xfId="39"/>
    <cellStyle name="제목 3 3" xfId="131"/>
    <cellStyle name="제목 4 2" xfId="40"/>
    <cellStyle name="제목 4 3" xfId="132"/>
    <cellStyle name="제목 5" xfId="41"/>
    <cellStyle name="제목 6" xfId="133"/>
    <cellStyle name="좋음 2" xfId="42"/>
    <cellStyle name="좋음 2 2" xfId="177"/>
    <cellStyle name="좋음 3" xfId="134"/>
    <cellStyle name="좋음 4" xfId="135"/>
    <cellStyle name="출력 2" xfId="43"/>
    <cellStyle name="출력 2 2" xfId="178"/>
    <cellStyle name="출력 3" xfId="136"/>
    <cellStyle name="출력 4" xfId="137"/>
    <cellStyle name="콤마 [0]_1202" xfId="47"/>
    <cellStyle name="콤마_1202" xfId="48"/>
    <cellStyle name="표준" xfId="0" builtinId="0"/>
    <cellStyle name="표준 2" xfId="2"/>
    <cellStyle name="표준 3" xfId="138"/>
    <cellStyle name="표준 3 8" xfId="195"/>
    <cellStyle name="표준 4 8" xfId="196"/>
    <cellStyle name="표준 5" xfId="139"/>
    <cellStyle name="표준 5 2 2" xfId="197"/>
    <cellStyle name="표준 6" xfId="140"/>
  </cellStyles>
  <dxfs count="69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0000CC"/>
      <color rgb="FFCCFFCC"/>
      <color rgb="FFFFFFCC"/>
      <color rgb="FFFFFF99"/>
      <color rgb="FFCCFFFF"/>
      <color rgb="FF99FF33"/>
      <color rgb="FF0000FF"/>
      <color rgb="FFCCE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5</xdr:row>
      <xdr:rowOff>95250</xdr:rowOff>
    </xdr:from>
    <xdr:to>
      <xdr:col>7</xdr:col>
      <xdr:colOff>533400</xdr:colOff>
      <xdr:row>10</xdr:row>
      <xdr:rowOff>85725</xdr:rowOff>
    </xdr:to>
    <xdr:pic>
      <xdr:nvPicPr>
        <xdr:cNvPr id="2" name="Picture 1" descr="UNI000006743bf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0" y="2428875"/>
          <a:ext cx="9429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266700</xdr:colOff>
      <xdr:row>5</xdr:row>
      <xdr:rowOff>95250</xdr:rowOff>
    </xdr:from>
    <xdr:ext cx="942975" cy="1019175"/>
    <xdr:pic>
      <xdr:nvPicPr>
        <xdr:cNvPr id="2" name="Picture 1" descr="UNI000006743bf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1143000"/>
          <a:ext cx="9429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13</xdr:row>
      <xdr:rowOff>123825</xdr:rowOff>
    </xdr:from>
    <xdr:to>
      <xdr:col>5</xdr:col>
      <xdr:colOff>647700</xdr:colOff>
      <xdr:row>19</xdr:row>
      <xdr:rowOff>114300</xdr:rowOff>
    </xdr:to>
    <xdr:pic>
      <xdr:nvPicPr>
        <xdr:cNvPr id="2" name="Picture 1" descr="UNI000006743bf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4048125"/>
          <a:ext cx="9429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8</xdr:row>
      <xdr:rowOff>47625</xdr:rowOff>
    </xdr:from>
    <xdr:to>
      <xdr:col>5</xdr:col>
      <xdr:colOff>476250</xdr:colOff>
      <xdr:row>14</xdr:row>
      <xdr:rowOff>38100</xdr:rowOff>
    </xdr:to>
    <xdr:pic>
      <xdr:nvPicPr>
        <xdr:cNvPr id="2" name="Picture 1" descr="UNI000006743bf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4650" y="2466975"/>
          <a:ext cx="9429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88"/>
  <sheetViews>
    <sheetView topLeftCell="C1" workbookViewId="0">
      <selection activeCell="C1" sqref="C1"/>
    </sheetView>
  </sheetViews>
  <sheetFormatPr defaultColWidth="9" defaultRowHeight="10.5"/>
  <cols>
    <col min="1" max="1" width="29" style="109" bestFit="1" customWidth="1"/>
    <col min="2" max="2" width="20.375" style="109" bestFit="1" customWidth="1"/>
    <col min="3" max="3" width="18.625" style="109" bestFit="1" customWidth="1"/>
    <col min="4" max="4" width="2.375" style="109" customWidth="1"/>
    <col min="5" max="5" width="18.625" style="109" bestFit="1" customWidth="1"/>
    <col min="6" max="6" width="29" style="109" bestFit="1" customWidth="1"/>
    <col min="7" max="7" width="20.375" style="109" bestFit="1" customWidth="1"/>
    <col min="8" max="8" width="8.5" style="118" bestFit="1" customWidth="1"/>
    <col min="9" max="9" width="8.5" style="119" bestFit="1" customWidth="1"/>
    <col min="10" max="16384" width="9" style="109"/>
  </cols>
  <sheetData>
    <row r="1" spans="1:19" ht="35.25" customHeight="1">
      <c r="A1" s="108" t="s">
        <v>496</v>
      </c>
      <c r="B1" s="108" t="s">
        <v>495</v>
      </c>
      <c r="C1" s="108" t="s">
        <v>494</v>
      </c>
      <c r="E1" s="110" t="s">
        <v>383</v>
      </c>
      <c r="F1" s="110" t="s">
        <v>497</v>
      </c>
      <c r="G1" s="110" t="s">
        <v>382</v>
      </c>
      <c r="H1" s="111" t="s">
        <v>116</v>
      </c>
      <c r="I1" s="110" t="s">
        <v>493</v>
      </c>
      <c r="K1" s="109" t="s">
        <v>501</v>
      </c>
      <c r="L1" s="109" t="s">
        <v>502</v>
      </c>
      <c r="N1" s="109" t="s">
        <v>516</v>
      </c>
      <c r="O1" s="109" t="s">
        <v>517</v>
      </c>
      <c r="Q1" s="139" t="s">
        <v>531</v>
      </c>
      <c r="S1" s="109" t="s">
        <v>535</v>
      </c>
    </row>
    <row r="2" spans="1:19">
      <c r="A2" s="112" t="str">
        <f>IF(COUNT(AND(FIND("북부소방재난본부",$E2),FIND("특수대응단",$F2))),"특수대응단(북부)",IF(COUNT(FIND("작물연구과",$F2)),"작물연구과",IF(COUNT(FIND("원예연구과",$F2)),"원예연구과",IF(COUNT(FIND("환경농업연구과",$F2)),"환경농업연구과",IF(COUNT(FIND("지원기획과",$F2)),"지원기획과",IF(COUNT(FIND("기술보급과",$F2)),"기술보급과",IF(COUNT(FIND("농촌자원과",$F2)),"농촌자원과",IF(COUNT(FIND("종자관리소",$F2)),"종자관리소",IF(COUNT(FIND("버섯연구소",$F2)),"버섯연구소",IF(COUNT(FIND("소득자원연구소",$F2)),"소득자원연구소",IF(COUNT(FIND("선인장다육식물연구소",$F2)),"선인장다육식물연구소",IF(COUNT(FIND("보건연구부",$F2)),"보건연구부",IF(COUNT(FIND("대기연구부",$F2)),"대기연구부",IF(COUNT(FIND("수질연구부",$F2)),"수질연구부",IF(COUNT(FIND("북부지원",$F2)),"북부지원",IF(COUNT(FIND("수원농산물검사소",$F2)),"수원농산물검사소",IF(COUNT(FIND("건설본부(관리과)",$F2)),"관리과",IF(COUNT(FIND("도로건설과",$F2)),"도로건설과",IF(COUNT(FIND("북부도로과",$F2)),"북부도로과",IF(COUNT(FIND("건축시설과",$F2)),"건축시설과",IF(COUNT(FIND("신청사건립추진단",$F2)),"신청사건립추진단",$F2)))))))))))))))))))))</f>
        <v>의회사무처</v>
      </c>
      <c r="B2" s="113" t="str">
        <f t="shared" ref="B2:B33" si="0">G2</f>
        <v>의회운영위원회</v>
      </c>
      <c r="C2" s="112" t="str">
        <f>IF(COUNT(FIND("경기도건설본부",$E2)),"건설본부",IF(COUNT(FIND("경기도농업기술원",$E2)),"농업기술원",IF(COUNT(FIND("경기도보건환경연구원",$E2)),"보건환경연구원",IF(COUNT(FIND("소방재난본부",$E2)),"재난안전본부",IF(COUNT(FIND("경기도소방학교",$E2)),"재난안전본부",IF(COUNT(FIND("경기도인재개발원",$E2)),"인재개발원",IF(COUNT(FIND("북부소방재난본부",$E2)),"재난안전본부",IF(COUNT(FIND("소방서",$E2)),"재난안전본부",$E2))))))))</f>
        <v>의회사무처</v>
      </c>
      <c r="E2" s="114" t="s">
        <v>55</v>
      </c>
      <c r="F2" s="115" t="s">
        <v>55</v>
      </c>
      <c r="G2" s="114" t="s">
        <v>12</v>
      </c>
      <c r="H2" s="116">
        <v>1</v>
      </c>
      <c r="I2" s="117" t="s">
        <v>118</v>
      </c>
      <c r="K2" s="109" t="s">
        <v>505</v>
      </c>
      <c r="L2" s="109" t="s">
        <v>505</v>
      </c>
      <c r="N2" s="109" t="s">
        <v>516</v>
      </c>
      <c r="O2" s="109" t="s">
        <v>517</v>
      </c>
      <c r="Q2" s="139" t="s">
        <v>532</v>
      </c>
      <c r="S2" s="109" t="s">
        <v>536</v>
      </c>
    </row>
    <row r="3" spans="1:19">
      <c r="A3" s="112" t="str">
        <f t="shared" ref="A3:A66" si="1">IF(COUNT(AND(FIND("북부소방재난본부",$E3),FIND("특수대응단",$F3))),"특수대응단(북부)",IF(COUNT(FIND("작물연구과",$F3)),"작물연구과",IF(COUNT(FIND("원예연구과",$F3)),"원예연구과",IF(COUNT(FIND("환경농업연구과",$F3)),"환경농업연구과",IF(COUNT(FIND("지원기획과",$F3)),"지원기획과",IF(COUNT(FIND("기술보급과",$F3)),"기술보급과",IF(COUNT(FIND("농촌자원과",$F3)),"농촌자원과",IF(COUNT(FIND("종자관리소",$F3)),"종자관리소",IF(COUNT(FIND("버섯연구소",$F3)),"버섯연구소",IF(COUNT(FIND("소득자원연구소",$F3)),"소득자원연구소",IF(COUNT(FIND("선인장다육식물연구소",$F3)),"선인장다육식물연구소",IF(COUNT(FIND("보건연구부",$F3)),"보건연구부",IF(COUNT(FIND("대기연구부",$F3)),"대기연구부",IF(COUNT(FIND("수질연구부",$F3)),"수질연구부",IF(COUNT(FIND("북부지원",$F3)),"북부지원",IF(COUNT(FIND("수원농산물검사소",$F3)),"수원농산물검사소",IF(COUNT(FIND("건설본부(관리과)",$F3)),"관리과",IF(COUNT(FIND("도로건설과",$F3)),"도로건설과",IF(COUNT(FIND("북부도로과",$F3)),"북부도로과",IF(COUNT(FIND("건축시설과",$F3)),"건축시설과",IF(COUNT(FIND("신청사건립추진단",$F3)),"신청사건립추진단",$F3)))))))))))))))))))))</f>
        <v>언론담당관</v>
      </c>
      <c r="B3" s="113" t="str">
        <f t="shared" si="0"/>
        <v>의회운영위원회</v>
      </c>
      <c r="C3" s="112" t="str">
        <f t="shared" ref="C3:C66" si="2">IF(COUNT(FIND("경기도건설본부",$E3)),"건설본부",IF(COUNT(FIND("경기도농업기술원",$E3)),"농업기술원",IF(COUNT(FIND("경기도보건환경연구원",$E3)),"보건환경연구원",IF(COUNT(FIND("소방재난본부",$E3)),"재난안전본부",IF(COUNT(FIND("경기도소방학교",$E3)),"재난안전본부",IF(COUNT(FIND("경기도인재개발원",$E3)),"인재개발원",IF(COUNT(FIND("북부소방재난본부",$E3)),"재난안전본부",IF(COUNT(FIND("소방서",$E3)),"재난안전본부",$E3))))))))</f>
        <v>대변인</v>
      </c>
      <c r="E3" s="114" t="s">
        <v>103</v>
      </c>
      <c r="F3" s="115" t="s">
        <v>255</v>
      </c>
      <c r="G3" s="114" t="s">
        <v>12</v>
      </c>
      <c r="H3" s="116">
        <v>2</v>
      </c>
      <c r="I3" s="117" t="s">
        <v>123</v>
      </c>
      <c r="K3" s="109" t="s">
        <v>53</v>
      </c>
      <c r="L3" s="109" t="s">
        <v>53</v>
      </c>
      <c r="N3" s="109" t="s">
        <v>515</v>
      </c>
      <c r="O3" s="109" t="s">
        <v>518</v>
      </c>
      <c r="Q3" s="109" t="s">
        <v>533</v>
      </c>
      <c r="S3" s="109" t="s">
        <v>537</v>
      </c>
    </row>
    <row r="4" spans="1:19">
      <c r="A4" s="112" t="str">
        <f t="shared" si="1"/>
        <v>홍보담당관</v>
      </c>
      <c r="B4" s="113" t="str">
        <f t="shared" si="0"/>
        <v>의회운영위원회</v>
      </c>
      <c r="C4" s="112" t="str">
        <f t="shared" si="2"/>
        <v>대변인</v>
      </c>
      <c r="E4" s="114" t="s">
        <v>103</v>
      </c>
      <c r="F4" s="115" t="s">
        <v>257</v>
      </c>
      <c r="G4" s="114" t="s">
        <v>12</v>
      </c>
      <c r="H4" s="116">
        <v>3</v>
      </c>
      <c r="I4" s="117" t="s">
        <v>125</v>
      </c>
      <c r="K4" s="109" t="s">
        <v>498</v>
      </c>
      <c r="L4" s="109" t="s">
        <v>503</v>
      </c>
      <c r="O4" s="109" t="s">
        <v>516</v>
      </c>
    </row>
    <row r="5" spans="1:19">
      <c r="A5" s="112" t="str">
        <f t="shared" si="1"/>
        <v>소통담당관</v>
      </c>
      <c r="B5" s="113" t="str">
        <f t="shared" si="0"/>
        <v>의회운영위원회</v>
      </c>
      <c r="C5" s="112" t="str">
        <f t="shared" si="2"/>
        <v>대변인</v>
      </c>
      <c r="E5" s="114" t="s">
        <v>103</v>
      </c>
      <c r="F5" s="115" t="s">
        <v>259</v>
      </c>
      <c r="G5" s="114" t="s">
        <v>12</v>
      </c>
      <c r="H5" s="116">
        <v>4</v>
      </c>
      <c r="I5" s="117" t="s">
        <v>127</v>
      </c>
      <c r="K5" s="109" t="s">
        <v>499</v>
      </c>
      <c r="L5" s="109" t="s">
        <v>499</v>
      </c>
      <c r="O5" s="109" t="s">
        <v>515</v>
      </c>
    </row>
    <row r="6" spans="1:19">
      <c r="A6" s="112" t="str">
        <f t="shared" si="1"/>
        <v>대외협력담당관</v>
      </c>
      <c r="B6" s="113" t="str">
        <f t="shared" si="0"/>
        <v>의회운영위원회</v>
      </c>
      <c r="C6" s="112" t="str">
        <f t="shared" si="2"/>
        <v>대외협력담당관</v>
      </c>
      <c r="E6" s="114" t="s">
        <v>101</v>
      </c>
      <c r="F6" s="115" t="s">
        <v>101</v>
      </c>
      <c r="G6" s="114" t="s">
        <v>12</v>
      </c>
      <c r="H6" s="116">
        <v>5</v>
      </c>
      <c r="I6" s="117" t="s">
        <v>136</v>
      </c>
      <c r="K6" s="109" t="s">
        <v>504</v>
      </c>
      <c r="L6" s="109" t="s">
        <v>500</v>
      </c>
    </row>
    <row r="7" spans="1:19">
      <c r="A7" s="112" t="str">
        <f t="shared" si="1"/>
        <v>서울사무소</v>
      </c>
      <c r="B7" s="113" t="str">
        <f t="shared" si="0"/>
        <v>의회운영위원회</v>
      </c>
      <c r="C7" s="112" t="str">
        <f t="shared" si="2"/>
        <v>대외협력담당관</v>
      </c>
      <c r="E7" s="114" t="s">
        <v>101</v>
      </c>
      <c r="F7" s="115" t="s">
        <v>295</v>
      </c>
      <c r="G7" s="114" t="s">
        <v>12</v>
      </c>
      <c r="H7" s="116">
        <v>6</v>
      </c>
      <c r="I7" s="117" t="s">
        <v>138</v>
      </c>
      <c r="K7" s="109" t="s">
        <v>500</v>
      </c>
    </row>
    <row r="8" spans="1:19">
      <c r="A8" s="112" t="str">
        <f t="shared" si="1"/>
        <v>감사총괄담당관</v>
      </c>
      <c r="B8" s="113" t="str">
        <f t="shared" si="0"/>
        <v>기획재정위원회</v>
      </c>
      <c r="C8" s="112" t="str">
        <f t="shared" si="2"/>
        <v>감사관</v>
      </c>
      <c r="E8" s="114" t="s">
        <v>102</v>
      </c>
      <c r="F8" s="115" t="s">
        <v>117</v>
      </c>
      <c r="G8" s="114" t="s">
        <v>13</v>
      </c>
      <c r="H8" s="116">
        <v>7</v>
      </c>
      <c r="I8" s="117" t="s">
        <v>148</v>
      </c>
    </row>
    <row r="9" spans="1:19">
      <c r="A9" s="112" t="str">
        <f t="shared" si="1"/>
        <v>조사담당관</v>
      </c>
      <c r="B9" s="113" t="str">
        <f t="shared" si="0"/>
        <v>기획재정위원회</v>
      </c>
      <c r="C9" s="112" t="str">
        <f t="shared" si="2"/>
        <v>감사관</v>
      </c>
      <c r="E9" s="114" t="s">
        <v>102</v>
      </c>
      <c r="F9" s="115" t="s">
        <v>119</v>
      </c>
      <c r="G9" s="114" t="s">
        <v>13</v>
      </c>
      <c r="H9" s="116">
        <v>8</v>
      </c>
      <c r="I9" s="117" t="s">
        <v>150</v>
      </c>
    </row>
    <row r="10" spans="1:19">
      <c r="A10" s="112" t="str">
        <f t="shared" si="1"/>
        <v>감사담당관</v>
      </c>
      <c r="B10" s="113" t="str">
        <f t="shared" si="0"/>
        <v>기획재정위원회</v>
      </c>
      <c r="C10" s="112" t="str">
        <f t="shared" si="2"/>
        <v>감사관</v>
      </c>
      <c r="E10" s="114" t="s">
        <v>102</v>
      </c>
      <c r="F10" s="115" t="s">
        <v>120</v>
      </c>
      <c r="G10" s="114" t="s">
        <v>13</v>
      </c>
      <c r="H10" s="116">
        <v>9</v>
      </c>
      <c r="I10" s="117" t="s">
        <v>152</v>
      </c>
    </row>
    <row r="11" spans="1:19">
      <c r="A11" s="112" t="str">
        <f t="shared" si="1"/>
        <v>계약심사담당관</v>
      </c>
      <c r="B11" s="113" t="str">
        <f t="shared" si="0"/>
        <v>기획재정위원회</v>
      </c>
      <c r="C11" s="112" t="str">
        <f t="shared" si="2"/>
        <v>감사관</v>
      </c>
      <c r="E11" s="114" t="s">
        <v>102</v>
      </c>
      <c r="F11" s="115" t="s">
        <v>121</v>
      </c>
      <c r="G11" s="114" t="s">
        <v>13</v>
      </c>
      <c r="H11" s="116">
        <v>10</v>
      </c>
      <c r="I11" s="117" t="s">
        <v>154</v>
      </c>
    </row>
    <row r="12" spans="1:19">
      <c r="A12" s="112" t="str">
        <f t="shared" si="1"/>
        <v>기획담당관</v>
      </c>
      <c r="B12" s="113" t="str">
        <f t="shared" si="0"/>
        <v>기획재정위원회</v>
      </c>
      <c r="C12" s="112" t="str">
        <f t="shared" si="2"/>
        <v>기획조정실</v>
      </c>
      <c r="E12" s="114" t="s">
        <v>94</v>
      </c>
      <c r="F12" s="115" t="s">
        <v>122</v>
      </c>
      <c r="G12" s="114" t="s">
        <v>13</v>
      </c>
      <c r="H12" s="116">
        <v>11</v>
      </c>
      <c r="I12" s="117" t="s">
        <v>161</v>
      </c>
    </row>
    <row r="13" spans="1:19">
      <c r="A13" s="112" t="str">
        <f t="shared" si="1"/>
        <v>미래전략담당관</v>
      </c>
      <c r="B13" s="113" t="str">
        <f t="shared" si="0"/>
        <v>기획재정위원회</v>
      </c>
      <c r="C13" s="112" t="str">
        <f t="shared" si="2"/>
        <v>기획조정실</v>
      </c>
      <c r="E13" s="114" t="s">
        <v>94</v>
      </c>
      <c r="F13" s="115" t="s">
        <v>124</v>
      </c>
      <c r="G13" s="114" t="s">
        <v>13</v>
      </c>
      <c r="H13" s="116">
        <v>12</v>
      </c>
      <c r="I13" s="117" t="s">
        <v>163</v>
      </c>
    </row>
    <row r="14" spans="1:19">
      <c r="A14" s="112" t="str">
        <f t="shared" si="1"/>
        <v>예산담당관</v>
      </c>
      <c r="B14" s="113" t="str">
        <f t="shared" si="0"/>
        <v>기획재정위원회</v>
      </c>
      <c r="C14" s="112" t="str">
        <f t="shared" si="2"/>
        <v>기획조정실</v>
      </c>
      <c r="E14" s="114" t="s">
        <v>94</v>
      </c>
      <c r="F14" s="115" t="s">
        <v>126</v>
      </c>
      <c r="G14" s="114" t="s">
        <v>13</v>
      </c>
      <c r="H14" s="116">
        <v>13</v>
      </c>
      <c r="I14" s="117" t="s">
        <v>165</v>
      </c>
    </row>
    <row r="15" spans="1:19">
      <c r="A15" s="112" t="str">
        <f t="shared" si="1"/>
        <v>평가담당관</v>
      </c>
      <c r="B15" s="113" t="str">
        <f t="shared" si="0"/>
        <v>기획재정위원회</v>
      </c>
      <c r="C15" s="112" t="str">
        <f t="shared" si="2"/>
        <v>기획조정실</v>
      </c>
      <c r="E15" s="114" t="s">
        <v>94</v>
      </c>
      <c r="F15" s="115" t="s">
        <v>128</v>
      </c>
      <c r="G15" s="114" t="s">
        <v>13</v>
      </c>
      <c r="H15" s="116">
        <v>14</v>
      </c>
      <c r="I15" s="117" t="s">
        <v>406</v>
      </c>
    </row>
    <row r="16" spans="1:19">
      <c r="A16" s="112" t="str">
        <f t="shared" si="1"/>
        <v>법무담당관</v>
      </c>
      <c r="B16" s="113" t="str">
        <f t="shared" si="0"/>
        <v>기획재정위원회</v>
      </c>
      <c r="C16" s="112" t="str">
        <f t="shared" si="2"/>
        <v>기획조정실</v>
      </c>
      <c r="E16" s="114" t="s">
        <v>94</v>
      </c>
      <c r="F16" s="115" t="s">
        <v>129</v>
      </c>
      <c r="G16" s="114" t="s">
        <v>13</v>
      </c>
      <c r="H16" s="116">
        <v>15</v>
      </c>
      <c r="I16" s="117" t="s">
        <v>407</v>
      </c>
    </row>
    <row r="17" spans="1:9">
      <c r="A17" s="112" t="str">
        <f t="shared" si="1"/>
        <v>규제개혁추진단</v>
      </c>
      <c r="B17" s="113" t="str">
        <f t="shared" si="0"/>
        <v>기획재정위원회</v>
      </c>
      <c r="C17" s="112" t="str">
        <f t="shared" si="2"/>
        <v>기획조정실</v>
      </c>
      <c r="E17" s="114" t="s">
        <v>94</v>
      </c>
      <c r="F17" s="115" t="s">
        <v>130</v>
      </c>
      <c r="G17" s="114" t="s">
        <v>13</v>
      </c>
      <c r="H17" s="116">
        <v>16</v>
      </c>
      <c r="I17" s="117" t="s">
        <v>408</v>
      </c>
    </row>
    <row r="18" spans="1:9">
      <c r="A18" s="112" t="str">
        <f t="shared" si="1"/>
        <v>따복공동체지원단</v>
      </c>
      <c r="B18" s="113" t="str">
        <f t="shared" si="0"/>
        <v>기획재정위원회</v>
      </c>
      <c r="C18" s="112" t="str">
        <f t="shared" si="2"/>
        <v>기획조정실</v>
      </c>
      <c r="E18" s="114" t="s">
        <v>94</v>
      </c>
      <c r="F18" s="115" t="s">
        <v>131</v>
      </c>
      <c r="G18" s="114" t="s">
        <v>13</v>
      </c>
      <c r="H18" s="116">
        <v>17</v>
      </c>
      <c r="I18" s="117" t="s">
        <v>409</v>
      </c>
    </row>
    <row r="19" spans="1:9">
      <c r="A19" s="112" t="str">
        <f t="shared" si="1"/>
        <v>정보기획담당관</v>
      </c>
      <c r="B19" s="113" t="str">
        <f t="shared" si="0"/>
        <v>기획재정위원회</v>
      </c>
      <c r="C19" s="112" t="str">
        <f t="shared" si="2"/>
        <v>기획조정실</v>
      </c>
      <c r="E19" s="114" t="s">
        <v>94</v>
      </c>
      <c r="F19" s="115" t="s">
        <v>132</v>
      </c>
      <c r="G19" s="114" t="s">
        <v>13</v>
      </c>
      <c r="H19" s="116">
        <v>18</v>
      </c>
      <c r="I19" s="117" t="s">
        <v>410</v>
      </c>
    </row>
    <row r="20" spans="1:9">
      <c r="A20" s="112" t="str">
        <f t="shared" si="1"/>
        <v>정보통신보안담당관</v>
      </c>
      <c r="B20" s="113" t="str">
        <f t="shared" si="0"/>
        <v>기획재정위원회</v>
      </c>
      <c r="C20" s="112" t="str">
        <f t="shared" si="2"/>
        <v>기획조정실</v>
      </c>
      <c r="E20" s="114" t="s">
        <v>94</v>
      </c>
      <c r="F20" s="115" t="s">
        <v>133</v>
      </c>
      <c r="G20" s="114" t="s">
        <v>13</v>
      </c>
      <c r="H20" s="116">
        <v>19</v>
      </c>
      <c r="I20" s="117" t="s">
        <v>411</v>
      </c>
    </row>
    <row r="21" spans="1:9">
      <c r="A21" s="112" t="str">
        <f t="shared" si="1"/>
        <v>빅데이터담당관</v>
      </c>
      <c r="B21" s="113" t="str">
        <f t="shared" si="0"/>
        <v>기획재정위원회</v>
      </c>
      <c r="C21" s="112" t="str">
        <f t="shared" si="2"/>
        <v>기획조정실</v>
      </c>
      <c r="E21" s="114" t="s">
        <v>94</v>
      </c>
      <c r="F21" s="115" t="s">
        <v>134</v>
      </c>
      <c r="G21" s="114" t="s">
        <v>13</v>
      </c>
      <c r="H21" s="116">
        <v>20</v>
      </c>
      <c r="I21" s="117" t="s">
        <v>412</v>
      </c>
    </row>
    <row r="22" spans="1:9">
      <c r="A22" s="112" t="str">
        <f t="shared" si="1"/>
        <v>기획예산담당관</v>
      </c>
      <c r="B22" s="113" t="str">
        <f t="shared" si="0"/>
        <v>기획재정위원회</v>
      </c>
      <c r="C22" s="112" t="str">
        <f t="shared" si="2"/>
        <v>균형발전기획실</v>
      </c>
      <c r="E22" s="114" t="s">
        <v>297</v>
      </c>
      <c r="F22" s="115" t="s">
        <v>298</v>
      </c>
      <c r="G22" s="114" t="s">
        <v>13</v>
      </c>
      <c r="H22" s="116">
        <v>21</v>
      </c>
      <c r="I22" s="117" t="s">
        <v>167</v>
      </c>
    </row>
    <row r="23" spans="1:9">
      <c r="A23" s="112" t="str">
        <f t="shared" si="1"/>
        <v>균형발전담당관</v>
      </c>
      <c r="B23" s="113" t="str">
        <f t="shared" si="0"/>
        <v>기획재정위원회</v>
      </c>
      <c r="C23" s="112" t="str">
        <f t="shared" si="2"/>
        <v>균형발전기획실</v>
      </c>
      <c r="E23" s="114" t="s">
        <v>297</v>
      </c>
      <c r="F23" s="115" t="s">
        <v>300</v>
      </c>
      <c r="G23" s="114" t="s">
        <v>13</v>
      </c>
      <c r="H23" s="116">
        <v>22</v>
      </c>
      <c r="I23" s="117" t="s">
        <v>169</v>
      </c>
    </row>
    <row r="24" spans="1:9">
      <c r="A24" s="112" t="str">
        <f t="shared" si="1"/>
        <v>통일기반조성담당관</v>
      </c>
      <c r="B24" s="113" t="str">
        <f t="shared" si="0"/>
        <v>기획재정위원회</v>
      </c>
      <c r="C24" s="112" t="str">
        <f t="shared" si="2"/>
        <v>균형발전기획실</v>
      </c>
      <c r="E24" s="114" t="s">
        <v>297</v>
      </c>
      <c r="F24" s="115" t="s">
        <v>304</v>
      </c>
      <c r="G24" s="114" t="s">
        <v>13</v>
      </c>
      <c r="H24" s="116">
        <v>23</v>
      </c>
      <c r="I24" s="117" t="s">
        <v>171</v>
      </c>
    </row>
    <row r="25" spans="1:9">
      <c r="A25" s="112" t="str">
        <f t="shared" si="1"/>
        <v>DMZ정책담당관</v>
      </c>
      <c r="B25" s="113" t="str">
        <f t="shared" si="0"/>
        <v>기획재정위원회</v>
      </c>
      <c r="C25" s="112" t="str">
        <f t="shared" si="2"/>
        <v>균형발전기획실</v>
      </c>
      <c r="E25" s="114" t="s">
        <v>297</v>
      </c>
      <c r="F25" s="115" t="s">
        <v>306</v>
      </c>
      <c r="G25" s="114" t="s">
        <v>13</v>
      </c>
      <c r="H25" s="116">
        <v>24</v>
      </c>
      <c r="I25" s="117" t="s">
        <v>173</v>
      </c>
    </row>
    <row r="26" spans="1:9">
      <c r="A26" s="112" t="str">
        <f t="shared" si="1"/>
        <v>군관협력담당관</v>
      </c>
      <c r="B26" s="113" t="str">
        <f t="shared" si="0"/>
        <v>기획재정위원회</v>
      </c>
      <c r="C26" s="112" t="str">
        <f t="shared" si="2"/>
        <v>균형발전기획실</v>
      </c>
      <c r="E26" s="114" t="s">
        <v>297</v>
      </c>
      <c r="F26" s="115" t="s">
        <v>310</v>
      </c>
      <c r="G26" s="114" t="s">
        <v>13</v>
      </c>
      <c r="H26" s="116">
        <v>25</v>
      </c>
      <c r="I26" s="117" t="s">
        <v>175</v>
      </c>
    </row>
    <row r="27" spans="1:9">
      <c r="A27" s="112" t="str">
        <f t="shared" si="1"/>
        <v>경제정책과</v>
      </c>
      <c r="B27" s="113" t="str">
        <f t="shared" si="0"/>
        <v>경제과학기술위원회</v>
      </c>
      <c r="C27" s="112" t="str">
        <f t="shared" si="2"/>
        <v>경제실</v>
      </c>
      <c r="E27" s="114" t="s">
        <v>312</v>
      </c>
      <c r="F27" s="115" t="s">
        <v>313</v>
      </c>
      <c r="G27" s="114" t="s">
        <v>4</v>
      </c>
      <c r="H27" s="116">
        <v>26</v>
      </c>
      <c r="I27" s="117" t="s">
        <v>178</v>
      </c>
    </row>
    <row r="28" spans="1:9">
      <c r="A28" s="112" t="str">
        <f t="shared" si="1"/>
        <v>일자리정책과</v>
      </c>
      <c r="B28" s="113" t="str">
        <f t="shared" si="0"/>
        <v>경제과학기술위원회</v>
      </c>
      <c r="C28" s="112" t="str">
        <f t="shared" si="2"/>
        <v>경제실</v>
      </c>
      <c r="E28" s="114" t="s">
        <v>312</v>
      </c>
      <c r="F28" s="115" t="s">
        <v>315</v>
      </c>
      <c r="G28" s="114" t="s">
        <v>4</v>
      </c>
      <c r="H28" s="116">
        <v>27</v>
      </c>
      <c r="I28" s="117" t="s">
        <v>180</v>
      </c>
    </row>
    <row r="29" spans="1:9">
      <c r="A29" s="112" t="str">
        <f t="shared" si="1"/>
        <v>경기일자리센터</v>
      </c>
      <c r="B29" s="113" t="str">
        <f t="shared" si="0"/>
        <v>경제과학기술위원회</v>
      </c>
      <c r="C29" s="112" t="str">
        <f t="shared" si="2"/>
        <v>경제실</v>
      </c>
      <c r="E29" s="114" t="s">
        <v>312</v>
      </c>
      <c r="F29" s="115" t="s">
        <v>317</v>
      </c>
      <c r="G29" s="114" t="s">
        <v>4</v>
      </c>
      <c r="H29" s="116">
        <v>28</v>
      </c>
      <c r="I29" s="117" t="s">
        <v>182</v>
      </c>
    </row>
    <row r="30" spans="1:9">
      <c r="A30" s="112" t="str">
        <f t="shared" si="1"/>
        <v>사회적경제과</v>
      </c>
      <c r="B30" s="113" t="str">
        <f t="shared" si="0"/>
        <v>경제과학기술위원회</v>
      </c>
      <c r="C30" s="112" t="str">
        <f t="shared" si="2"/>
        <v>경제실</v>
      </c>
      <c r="E30" s="114" t="s">
        <v>312</v>
      </c>
      <c r="F30" s="115" t="s">
        <v>319</v>
      </c>
      <c r="G30" s="114" t="s">
        <v>4</v>
      </c>
      <c r="H30" s="116">
        <v>29</v>
      </c>
      <c r="I30" s="117" t="s">
        <v>183</v>
      </c>
    </row>
    <row r="31" spans="1:9">
      <c r="A31" s="112" t="str">
        <f t="shared" si="1"/>
        <v>기업지원과</v>
      </c>
      <c r="B31" s="113" t="str">
        <f t="shared" si="0"/>
        <v>경제과학기술위원회</v>
      </c>
      <c r="C31" s="112" t="str">
        <f t="shared" si="2"/>
        <v>경제실</v>
      </c>
      <c r="E31" s="114" t="s">
        <v>312</v>
      </c>
      <c r="F31" s="115" t="s">
        <v>321</v>
      </c>
      <c r="G31" s="114" t="s">
        <v>4</v>
      </c>
      <c r="H31" s="116">
        <v>30</v>
      </c>
      <c r="I31" s="117" t="s">
        <v>185</v>
      </c>
    </row>
    <row r="32" spans="1:9">
      <c r="A32" s="112" t="str">
        <f t="shared" si="1"/>
        <v>산업정책과</v>
      </c>
      <c r="B32" s="113" t="str">
        <f t="shared" si="0"/>
        <v>경제과학기술위원회</v>
      </c>
      <c r="C32" s="112" t="str">
        <f t="shared" si="2"/>
        <v>경제실</v>
      </c>
      <c r="E32" s="114" t="s">
        <v>312</v>
      </c>
      <c r="F32" s="115" t="s">
        <v>323</v>
      </c>
      <c r="G32" s="114" t="s">
        <v>4</v>
      </c>
      <c r="H32" s="116">
        <v>31</v>
      </c>
      <c r="I32" s="117" t="s">
        <v>187</v>
      </c>
    </row>
    <row r="33" spans="1:9">
      <c r="A33" s="112" t="str">
        <f t="shared" si="1"/>
        <v>특화산업과</v>
      </c>
      <c r="B33" s="113" t="str">
        <f t="shared" si="0"/>
        <v>경제과학기술위원회</v>
      </c>
      <c r="C33" s="112" t="str">
        <f t="shared" si="2"/>
        <v>경제실</v>
      </c>
      <c r="E33" s="114" t="s">
        <v>312</v>
      </c>
      <c r="F33" s="115" t="s">
        <v>325</v>
      </c>
      <c r="G33" s="114" t="s">
        <v>4</v>
      </c>
      <c r="H33" s="116">
        <v>32</v>
      </c>
      <c r="I33" s="117" t="s">
        <v>413</v>
      </c>
    </row>
    <row r="34" spans="1:9">
      <c r="A34" s="112" t="str">
        <f t="shared" si="1"/>
        <v>과학기술과</v>
      </c>
      <c r="B34" s="113" t="str">
        <f t="shared" ref="B34:B65" si="3">G34</f>
        <v>경제과학기술위원회</v>
      </c>
      <c r="C34" s="112" t="str">
        <f t="shared" si="2"/>
        <v>경제실</v>
      </c>
      <c r="E34" s="114" t="s">
        <v>312</v>
      </c>
      <c r="F34" s="115" t="s">
        <v>327</v>
      </c>
      <c r="G34" s="114" t="s">
        <v>4</v>
      </c>
      <c r="H34" s="116">
        <v>33</v>
      </c>
      <c r="I34" s="117" t="s">
        <v>414</v>
      </c>
    </row>
    <row r="35" spans="1:9">
      <c r="A35" s="112" t="str">
        <f t="shared" si="1"/>
        <v>외교정책과</v>
      </c>
      <c r="B35" s="113" t="str">
        <f t="shared" si="3"/>
        <v>경제과학기술위원회</v>
      </c>
      <c r="C35" s="112" t="str">
        <f t="shared" si="2"/>
        <v>경제실</v>
      </c>
      <c r="E35" s="114" t="s">
        <v>312</v>
      </c>
      <c r="F35" s="115" t="s">
        <v>328</v>
      </c>
      <c r="G35" s="114" t="s">
        <v>4</v>
      </c>
      <c r="H35" s="116">
        <v>34</v>
      </c>
      <c r="I35" s="117" t="s">
        <v>415</v>
      </c>
    </row>
    <row r="36" spans="1:9">
      <c r="A36" s="112" t="str">
        <f t="shared" si="1"/>
        <v>국제통상과</v>
      </c>
      <c r="B36" s="113" t="str">
        <f t="shared" si="3"/>
        <v>경제과학기술위원회</v>
      </c>
      <c r="C36" s="112" t="str">
        <f t="shared" si="2"/>
        <v>경제실</v>
      </c>
      <c r="E36" s="114" t="s">
        <v>312</v>
      </c>
      <c r="F36" s="115" t="s">
        <v>329</v>
      </c>
      <c r="G36" s="114" t="s">
        <v>4</v>
      </c>
      <c r="H36" s="116">
        <v>35</v>
      </c>
      <c r="I36" s="117" t="s">
        <v>416</v>
      </c>
    </row>
    <row r="37" spans="1:9">
      <c r="A37" s="112" t="str">
        <f t="shared" si="1"/>
        <v>투자진흥과</v>
      </c>
      <c r="B37" s="113" t="str">
        <f t="shared" si="3"/>
        <v>경제과학기술위원회</v>
      </c>
      <c r="C37" s="112" t="str">
        <f t="shared" si="2"/>
        <v>경제실</v>
      </c>
      <c r="E37" s="114" t="s">
        <v>312</v>
      </c>
      <c r="F37" s="115" t="s">
        <v>330</v>
      </c>
      <c r="G37" s="114" t="s">
        <v>4</v>
      </c>
      <c r="H37" s="116">
        <v>36</v>
      </c>
      <c r="I37" s="117" t="s">
        <v>417</v>
      </c>
    </row>
    <row r="38" spans="1:9">
      <c r="A38" s="112" t="str">
        <f t="shared" si="1"/>
        <v>기술학교</v>
      </c>
      <c r="B38" s="113" t="str">
        <f t="shared" si="3"/>
        <v>경제과학기술위원회</v>
      </c>
      <c r="C38" s="112" t="str">
        <f t="shared" si="2"/>
        <v>경제실</v>
      </c>
      <c r="E38" s="114" t="s">
        <v>312</v>
      </c>
      <c r="F38" s="115" t="s">
        <v>331</v>
      </c>
      <c r="G38" s="114" t="s">
        <v>4</v>
      </c>
      <c r="H38" s="116">
        <v>37</v>
      </c>
      <c r="I38" s="117" t="s">
        <v>418</v>
      </c>
    </row>
    <row r="39" spans="1:9">
      <c r="A39" s="112" t="str">
        <f t="shared" si="1"/>
        <v>총무과</v>
      </c>
      <c r="B39" s="113" t="str">
        <f t="shared" si="3"/>
        <v>안전행정위원회</v>
      </c>
      <c r="C39" s="112" t="str">
        <f t="shared" si="2"/>
        <v>자치행정국</v>
      </c>
      <c r="E39" s="114" t="s">
        <v>96</v>
      </c>
      <c r="F39" s="115" t="s">
        <v>147</v>
      </c>
      <c r="G39" s="114" t="s">
        <v>54</v>
      </c>
      <c r="H39" s="116">
        <v>38</v>
      </c>
      <c r="I39" s="117" t="s">
        <v>190</v>
      </c>
    </row>
    <row r="40" spans="1:9">
      <c r="A40" s="112" t="str">
        <f t="shared" si="1"/>
        <v>자치행정과</v>
      </c>
      <c r="B40" s="113" t="str">
        <f t="shared" si="3"/>
        <v>안전행정위원회</v>
      </c>
      <c r="C40" s="112" t="str">
        <f t="shared" si="2"/>
        <v>자치행정국</v>
      </c>
      <c r="E40" s="114" t="s">
        <v>96</v>
      </c>
      <c r="F40" s="115" t="s">
        <v>149</v>
      </c>
      <c r="G40" s="114" t="s">
        <v>54</v>
      </c>
      <c r="H40" s="116">
        <v>39</v>
      </c>
      <c r="I40" s="117" t="s">
        <v>192</v>
      </c>
    </row>
    <row r="41" spans="1:9">
      <c r="A41" s="112" t="str">
        <f t="shared" si="1"/>
        <v>인사과</v>
      </c>
      <c r="B41" s="113" t="str">
        <f t="shared" si="3"/>
        <v>안전행정위원회</v>
      </c>
      <c r="C41" s="112" t="str">
        <f t="shared" si="2"/>
        <v>자치행정국</v>
      </c>
      <c r="E41" s="114" t="s">
        <v>96</v>
      </c>
      <c r="F41" s="115" t="s">
        <v>151</v>
      </c>
      <c r="G41" s="114" t="s">
        <v>54</v>
      </c>
      <c r="H41" s="116">
        <v>40</v>
      </c>
      <c r="I41" s="117" t="s">
        <v>194</v>
      </c>
    </row>
    <row r="42" spans="1:9">
      <c r="A42" s="112" t="str">
        <f t="shared" si="1"/>
        <v>언제나민원실</v>
      </c>
      <c r="B42" s="113" t="str">
        <f t="shared" si="3"/>
        <v>안전행정위원회</v>
      </c>
      <c r="C42" s="112" t="str">
        <f t="shared" si="2"/>
        <v>자치행정국</v>
      </c>
      <c r="E42" s="114" t="s">
        <v>96</v>
      </c>
      <c r="F42" s="115" t="s">
        <v>153</v>
      </c>
      <c r="G42" s="114" t="s">
        <v>54</v>
      </c>
      <c r="H42" s="116">
        <v>41</v>
      </c>
      <c r="I42" s="117" t="s">
        <v>419</v>
      </c>
    </row>
    <row r="43" spans="1:9">
      <c r="A43" s="112" t="str">
        <f t="shared" si="1"/>
        <v>세정과</v>
      </c>
      <c r="B43" s="113" t="str">
        <f t="shared" si="3"/>
        <v>안전행정위원회</v>
      </c>
      <c r="C43" s="112" t="str">
        <f t="shared" si="2"/>
        <v>자치행정국</v>
      </c>
      <c r="E43" s="114" t="s">
        <v>96</v>
      </c>
      <c r="F43" s="115" t="s">
        <v>155</v>
      </c>
      <c r="G43" s="114" t="s">
        <v>54</v>
      </c>
      <c r="H43" s="116">
        <v>42</v>
      </c>
      <c r="I43" s="117" t="s">
        <v>420</v>
      </c>
    </row>
    <row r="44" spans="1:9">
      <c r="A44" s="112" t="str">
        <f t="shared" si="1"/>
        <v>세원관리과</v>
      </c>
      <c r="B44" s="113" t="str">
        <f t="shared" si="3"/>
        <v>안전행정위원회</v>
      </c>
      <c r="C44" s="112" t="str">
        <f t="shared" si="2"/>
        <v>자치행정국</v>
      </c>
      <c r="E44" s="114" t="s">
        <v>96</v>
      </c>
      <c r="F44" s="115" t="s">
        <v>156</v>
      </c>
      <c r="G44" s="114" t="s">
        <v>54</v>
      </c>
      <c r="H44" s="116">
        <v>43</v>
      </c>
      <c r="I44" s="117" t="s">
        <v>421</v>
      </c>
    </row>
    <row r="45" spans="1:9">
      <c r="A45" s="112" t="str">
        <f t="shared" si="1"/>
        <v>회계과</v>
      </c>
      <c r="B45" s="113" t="str">
        <f t="shared" si="3"/>
        <v>안전행정위원회</v>
      </c>
      <c r="C45" s="112" t="str">
        <f t="shared" si="2"/>
        <v>자치행정국</v>
      </c>
      <c r="E45" s="114" t="s">
        <v>96</v>
      </c>
      <c r="F45" s="115" t="s">
        <v>157</v>
      </c>
      <c r="G45" s="114" t="s">
        <v>54</v>
      </c>
      <c r="H45" s="116">
        <v>44</v>
      </c>
      <c r="I45" s="117" t="s">
        <v>422</v>
      </c>
    </row>
    <row r="46" spans="1:9">
      <c r="A46" s="112" t="str">
        <f t="shared" si="1"/>
        <v>특별사법경찰단</v>
      </c>
      <c r="B46" s="113" t="str">
        <f t="shared" si="3"/>
        <v>안전행정위원회</v>
      </c>
      <c r="C46" s="112" t="str">
        <f t="shared" si="2"/>
        <v>자치행정국</v>
      </c>
      <c r="E46" s="114" t="s">
        <v>96</v>
      </c>
      <c r="F46" s="115" t="s">
        <v>158</v>
      </c>
      <c r="G46" s="114" t="s">
        <v>54</v>
      </c>
      <c r="H46" s="116">
        <v>45</v>
      </c>
      <c r="I46" s="117" t="s">
        <v>423</v>
      </c>
    </row>
    <row r="47" spans="1:9">
      <c r="A47" s="112" t="str">
        <f t="shared" si="1"/>
        <v>소방행정과</v>
      </c>
      <c r="B47" s="113" t="str">
        <f t="shared" si="3"/>
        <v>안전행정위원회</v>
      </c>
      <c r="C47" s="112" t="str">
        <f t="shared" si="2"/>
        <v>재난안전본부</v>
      </c>
      <c r="E47" s="114" t="s">
        <v>195</v>
      </c>
      <c r="F47" s="115" t="s">
        <v>196</v>
      </c>
      <c r="G47" s="114" t="s">
        <v>54</v>
      </c>
      <c r="H47" s="116">
        <v>46</v>
      </c>
      <c r="I47" s="117" t="s">
        <v>197</v>
      </c>
    </row>
    <row r="48" spans="1:9">
      <c r="A48" s="112" t="str">
        <f t="shared" si="1"/>
        <v>재난안전과</v>
      </c>
      <c r="B48" s="113" t="str">
        <f t="shared" si="3"/>
        <v>안전행정위원회</v>
      </c>
      <c r="C48" s="112" t="str">
        <f t="shared" si="2"/>
        <v>재난안전본부</v>
      </c>
      <c r="E48" s="114" t="s">
        <v>195</v>
      </c>
      <c r="F48" s="115" t="s">
        <v>198</v>
      </c>
      <c r="G48" s="114" t="s">
        <v>54</v>
      </c>
      <c r="H48" s="116">
        <v>47</v>
      </c>
      <c r="I48" s="117" t="s">
        <v>199</v>
      </c>
    </row>
    <row r="49" spans="1:9">
      <c r="A49" s="112" t="str">
        <f t="shared" si="1"/>
        <v>재난대응과</v>
      </c>
      <c r="B49" s="113" t="str">
        <f t="shared" si="3"/>
        <v>안전행정위원회</v>
      </c>
      <c r="C49" s="112" t="str">
        <f t="shared" si="2"/>
        <v>재난안전본부</v>
      </c>
      <c r="E49" s="114" t="s">
        <v>195</v>
      </c>
      <c r="F49" s="115" t="s">
        <v>200</v>
      </c>
      <c r="G49" s="114" t="s">
        <v>54</v>
      </c>
      <c r="H49" s="116">
        <v>48</v>
      </c>
      <c r="I49" s="117" t="s">
        <v>201</v>
      </c>
    </row>
    <row r="50" spans="1:9">
      <c r="A50" s="112" t="str">
        <f t="shared" si="1"/>
        <v>재난종합지휘센터</v>
      </c>
      <c r="B50" s="113" t="str">
        <f t="shared" si="3"/>
        <v>안전행정위원회</v>
      </c>
      <c r="C50" s="112" t="str">
        <f t="shared" si="2"/>
        <v>재난안전본부</v>
      </c>
      <c r="E50" s="114" t="s">
        <v>195</v>
      </c>
      <c r="F50" s="115" t="s">
        <v>202</v>
      </c>
      <c r="G50" s="114" t="s">
        <v>54</v>
      </c>
      <c r="H50" s="116">
        <v>49</v>
      </c>
      <c r="I50" s="117" t="s">
        <v>203</v>
      </c>
    </row>
    <row r="51" spans="1:9">
      <c r="A51" s="112" t="str">
        <f t="shared" si="1"/>
        <v>안전교육훈련담당관</v>
      </c>
      <c r="B51" s="113" t="str">
        <f t="shared" si="3"/>
        <v>안전행정위원회</v>
      </c>
      <c r="C51" s="112" t="str">
        <f t="shared" si="2"/>
        <v>재난안전본부</v>
      </c>
      <c r="E51" s="114" t="s">
        <v>195</v>
      </c>
      <c r="F51" s="115" t="s">
        <v>204</v>
      </c>
      <c r="G51" s="114" t="s">
        <v>54</v>
      </c>
      <c r="H51" s="116">
        <v>50</v>
      </c>
      <c r="I51" s="117" t="s">
        <v>205</v>
      </c>
    </row>
    <row r="52" spans="1:9">
      <c r="A52" s="112" t="str">
        <f t="shared" si="1"/>
        <v>청문감사담당관</v>
      </c>
      <c r="B52" s="113" t="str">
        <f t="shared" si="3"/>
        <v>안전행정위원회</v>
      </c>
      <c r="C52" s="112" t="str">
        <f t="shared" si="2"/>
        <v>재난안전본부</v>
      </c>
      <c r="E52" s="114" t="s">
        <v>195</v>
      </c>
      <c r="F52" s="115" t="s">
        <v>206</v>
      </c>
      <c r="G52" s="114" t="s">
        <v>54</v>
      </c>
      <c r="H52" s="116">
        <v>51</v>
      </c>
      <c r="I52" s="117" t="s">
        <v>207</v>
      </c>
    </row>
    <row r="53" spans="1:9">
      <c r="A53" s="112" t="str">
        <f t="shared" si="1"/>
        <v>특수대응단</v>
      </c>
      <c r="B53" s="113" t="str">
        <f t="shared" si="3"/>
        <v>안전행정위원회</v>
      </c>
      <c r="C53" s="112" t="str">
        <f t="shared" si="2"/>
        <v>재난안전본부</v>
      </c>
      <c r="E53" s="114" t="s">
        <v>195</v>
      </c>
      <c r="F53" s="115" t="s">
        <v>208</v>
      </c>
      <c r="G53" s="114" t="s">
        <v>54</v>
      </c>
      <c r="H53" s="116">
        <v>52</v>
      </c>
      <c r="I53" s="117" t="s">
        <v>209</v>
      </c>
    </row>
    <row r="54" spans="1:9">
      <c r="A54" s="112" t="str">
        <f t="shared" si="1"/>
        <v>안전기획과</v>
      </c>
      <c r="B54" s="113" t="str">
        <f t="shared" si="3"/>
        <v>안전행정위원회</v>
      </c>
      <c r="C54" s="112" t="str">
        <f t="shared" si="2"/>
        <v>재난안전본부</v>
      </c>
      <c r="E54" s="114" t="s">
        <v>195</v>
      </c>
      <c r="F54" s="115" t="s">
        <v>210</v>
      </c>
      <c r="G54" s="114" t="s">
        <v>54</v>
      </c>
      <c r="H54" s="116">
        <v>53</v>
      </c>
      <c r="I54" s="117" t="s">
        <v>211</v>
      </c>
    </row>
    <row r="55" spans="1:9">
      <c r="A55" s="112" t="str">
        <f t="shared" si="1"/>
        <v>재난대책과</v>
      </c>
      <c r="B55" s="113" t="str">
        <f t="shared" si="3"/>
        <v>안전행정위원회</v>
      </c>
      <c r="C55" s="112" t="str">
        <f t="shared" si="2"/>
        <v>재난안전본부</v>
      </c>
      <c r="E55" s="114" t="s">
        <v>195</v>
      </c>
      <c r="F55" s="115" t="s">
        <v>212</v>
      </c>
      <c r="G55" s="114" t="s">
        <v>54</v>
      </c>
      <c r="H55" s="116">
        <v>54</v>
      </c>
      <c r="I55" s="117" t="s">
        <v>213</v>
      </c>
    </row>
    <row r="56" spans="1:9">
      <c r="A56" s="112" t="str">
        <f t="shared" si="1"/>
        <v>기동안전점검단</v>
      </c>
      <c r="B56" s="113" t="str">
        <f t="shared" si="3"/>
        <v>안전행정위원회</v>
      </c>
      <c r="C56" s="112" t="str">
        <f t="shared" si="2"/>
        <v>재난안전본부</v>
      </c>
      <c r="E56" s="114" t="s">
        <v>195</v>
      </c>
      <c r="F56" s="115" t="s">
        <v>214</v>
      </c>
      <c r="G56" s="114" t="s">
        <v>54</v>
      </c>
      <c r="H56" s="116">
        <v>55</v>
      </c>
      <c r="I56" s="117" t="s">
        <v>215</v>
      </c>
    </row>
    <row r="57" spans="1:9">
      <c r="A57" s="112" t="str">
        <f t="shared" si="1"/>
        <v>소방행정기획과</v>
      </c>
      <c r="B57" s="113" t="str">
        <f t="shared" si="3"/>
        <v>안전행정위원회</v>
      </c>
      <c r="C57" s="112" t="str">
        <f t="shared" si="2"/>
        <v>재난안전본부</v>
      </c>
      <c r="E57" s="114" t="s">
        <v>104</v>
      </c>
      <c r="F57" s="115" t="s">
        <v>216</v>
      </c>
      <c r="G57" s="114" t="s">
        <v>54</v>
      </c>
      <c r="H57" s="116">
        <v>56</v>
      </c>
      <c r="I57" s="117" t="s">
        <v>217</v>
      </c>
    </row>
    <row r="58" spans="1:9">
      <c r="A58" s="112" t="str">
        <f t="shared" si="1"/>
        <v>특수대응단(북부)</v>
      </c>
      <c r="B58" s="113" t="str">
        <f t="shared" si="3"/>
        <v>안전행정위원회</v>
      </c>
      <c r="C58" s="112" t="str">
        <f t="shared" si="2"/>
        <v>재난안전본부</v>
      </c>
      <c r="E58" s="114" t="s">
        <v>104</v>
      </c>
      <c r="F58" s="115" t="s">
        <v>208</v>
      </c>
      <c r="G58" s="114" t="s">
        <v>54</v>
      </c>
      <c r="H58" s="116">
        <v>57</v>
      </c>
      <c r="I58" s="117" t="s">
        <v>218</v>
      </c>
    </row>
    <row r="59" spans="1:9">
      <c r="A59" s="112" t="str">
        <f t="shared" si="1"/>
        <v>소방학교</v>
      </c>
      <c r="B59" s="113" t="str">
        <f t="shared" si="3"/>
        <v>안전행정위원회</v>
      </c>
      <c r="C59" s="112" t="str">
        <f t="shared" si="2"/>
        <v>재난안전본부</v>
      </c>
      <c r="E59" s="114" t="s">
        <v>109</v>
      </c>
      <c r="F59" s="115" t="s">
        <v>219</v>
      </c>
      <c r="G59" s="114" t="s">
        <v>54</v>
      </c>
      <c r="H59" s="116">
        <v>58</v>
      </c>
      <c r="I59" s="117" t="s">
        <v>254</v>
      </c>
    </row>
    <row r="60" spans="1:9">
      <c r="A60" s="112" t="str">
        <f t="shared" si="1"/>
        <v>수원소방서</v>
      </c>
      <c r="B60" s="113" t="str">
        <f t="shared" si="3"/>
        <v>안전행정위원회</v>
      </c>
      <c r="C60" s="112" t="str">
        <f t="shared" si="2"/>
        <v>재난안전본부</v>
      </c>
      <c r="E60" s="114" t="s">
        <v>110</v>
      </c>
      <c r="F60" s="115" t="s">
        <v>220</v>
      </c>
      <c r="G60" s="114" t="s">
        <v>54</v>
      </c>
      <c r="H60" s="116">
        <v>59</v>
      </c>
      <c r="I60" s="117" t="s">
        <v>256</v>
      </c>
    </row>
    <row r="61" spans="1:9">
      <c r="A61" s="112" t="str">
        <f t="shared" si="1"/>
        <v>성남소방서</v>
      </c>
      <c r="B61" s="113" t="str">
        <f t="shared" si="3"/>
        <v>안전행정위원회</v>
      </c>
      <c r="C61" s="112" t="str">
        <f t="shared" si="2"/>
        <v>재난안전본부</v>
      </c>
      <c r="E61" s="114" t="s">
        <v>110</v>
      </c>
      <c r="F61" s="115" t="s">
        <v>221</v>
      </c>
      <c r="G61" s="114" t="s">
        <v>54</v>
      </c>
      <c r="H61" s="116">
        <v>60</v>
      </c>
      <c r="I61" s="117" t="s">
        <v>258</v>
      </c>
    </row>
    <row r="62" spans="1:9">
      <c r="A62" s="112" t="str">
        <f t="shared" si="1"/>
        <v>분당소방서</v>
      </c>
      <c r="B62" s="113" t="str">
        <f t="shared" si="3"/>
        <v>안전행정위원회</v>
      </c>
      <c r="C62" s="112" t="str">
        <f t="shared" si="2"/>
        <v>재난안전본부</v>
      </c>
      <c r="E62" s="114" t="s">
        <v>110</v>
      </c>
      <c r="F62" s="115" t="s">
        <v>222</v>
      </c>
      <c r="G62" s="114" t="s">
        <v>54</v>
      </c>
      <c r="H62" s="116">
        <v>61</v>
      </c>
      <c r="I62" s="117" t="s">
        <v>260</v>
      </c>
    </row>
    <row r="63" spans="1:9">
      <c r="A63" s="112" t="str">
        <f t="shared" si="1"/>
        <v>부천소방서</v>
      </c>
      <c r="B63" s="113" t="str">
        <f t="shared" si="3"/>
        <v>안전행정위원회</v>
      </c>
      <c r="C63" s="112" t="str">
        <f t="shared" si="2"/>
        <v>재난안전본부</v>
      </c>
      <c r="E63" s="114" t="s">
        <v>110</v>
      </c>
      <c r="F63" s="115" t="s">
        <v>223</v>
      </c>
      <c r="G63" s="114" t="s">
        <v>54</v>
      </c>
      <c r="H63" s="116">
        <v>62</v>
      </c>
      <c r="I63" s="117" t="s">
        <v>424</v>
      </c>
    </row>
    <row r="64" spans="1:9">
      <c r="A64" s="112" t="str">
        <f t="shared" si="1"/>
        <v>안양소방서</v>
      </c>
      <c r="B64" s="113" t="str">
        <f t="shared" si="3"/>
        <v>안전행정위원회</v>
      </c>
      <c r="C64" s="112" t="str">
        <f t="shared" si="2"/>
        <v>재난안전본부</v>
      </c>
      <c r="E64" s="114" t="s">
        <v>110</v>
      </c>
      <c r="F64" s="115" t="s">
        <v>224</v>
      </c>
      <c r="G64" s="114" t="s">
        <v>54</v>
      </c>
      <c r="H64" s="116">
        <v>63</v>
      </c>
      <c r="I64" s="117" t="s">
        <v>425</v>
      </c>
    </row>
    <row r="65" spans="1:9">
      <c r="A65" s="112" t="str">
        <f t="shared" si="1"/>
        <v>안산소방서</v>
      </c>
      <c r="B65" s="113" t="str">
        <f t="shared" si="3"/>
        <v>안전행정위원회</v>
      </c>
      <c r="C65" s="112" t="str">
        <f t="shared" si="2"/>
        <v>재난안전본부</v>
      </c>
      <c r="E65" s="114" t="s">
        <v>110</v>
      </c>
      <c r="F65" s="115" t="s">
        <v>225</v>
      </c>
      <c r="G65" s="114" t="s">
        <v>54</v>
      </c>
      <c r="H65" s="116">
        <v>64</v>
      </c>
      <c r="I65" s="117" t="s">
        <v>426</v>
      </c>
    </row>
    <row r="66" spans="1:9">
      <c r="A66" s="112" t="str">
        <f t="shared" si="1"/>
        <v>용인소방서</v>
      </c>
      <c r="B66" s="113" t="str">
        <f t="shared" ref="B66:B97" si="4">G66</f>
        <v>안전행정위원회</v>
      </c>
      <c r="C66" s="112" t="str">
        <f t="shared" si="2"/>
        <v>재난안전본부</v>
      </c>
      <c r="E66" s="114" t="s">
        <v>110</v>
      </c>
      <c r="F66" s="115" t="s">
        <v>226</v>
      </c>
      <c r="G66" s="114" t="s">
        <v>54</v>
      </c>
      <c r="H66" s="116">
        <v>65</v>
      </c>
      <c r="I66" s="117" t="s">
        <v>427</v>
      </c>
    </row>
    <row r="67" spans="1:9">
      <c r="A67" s="112" t="str">
        <f t="shared" ref="A67:A130" si="5">IF(COUNT(AND(FIND("북부소방재난본부",$E67),FIND("특수대응단",$F67))),"특수대응단(북부)",IF(COUNT(FIND("작물연구과",$F67)),"작물연구과",IF(COUNT(FIND("원예연구과",$F67)),"원예연구과",IF(COUNT(FIND("환경농업연구과",$F67)),"환경농업연구과",IF(COUNT(FIND("지원기획과",$F67)),"지원기획과",IF(COUNT(FIND("기술보급과",$F67)),"기술보급과",IF(COUNT(FIND("농촌자원과",$F67)),"농촌자원과",IF(COUNT(FIND("종자관리소",$F67)),"종자관리소",IF(COUNT(FIND("버섯연구소",$F67)),"버섯연구소",IF(COUNT(FIND("소득자원연구소",$F67)),"소득자원연구소",IF(COUNT(FIND("선인장다육식물연구소",$F67)),"선인장다육식물연구소",IF(COUNT(FIND("보건연구부",$F67)),"보건연구부",IF(COUNT(FIND("대기연구부",$F67)),"대기연구부",IF(COUNT(FIND("수질연구부",$F67)),"수질연구부",IF(COUNT(FIND("북부지원",$F67)),"북부지원",IF(COUNT(FIND("수원농산물검사소",$F67)),"수원농산물검사소",IF(COUNT(FIND("건설본부(관리과)",$F67)),"관리과",IF(COUNT(FIND("도로건설과",$F67)),"도로건설과",IF(COUNT(FIND("북부도로과",$F67)),"북부도로과",IF(COUNT(FIND("건축시설과",$F67)),"건축시설과",IF(COUNT(FIND("신청사건립추진단",$F67)),"신청사건립추진단",$F67)))))))))))))))))))))</f>
        <v>평택소방서</v>
      </c>
      <c r="B67" s="113" t="str">
        <f t="shared" si="4"/>
        <v>안전행정위원회</v>
      </c>
      <c r="C67" s="112" t="str">
        <f t="shared" ref="C67:C130" si="6">IF(COUNT(FIND("경기도건설본부",$E67)),"건설본부",IF(COUNT(FIND("경기도농업기술원",$E67)),"농업기술원",IF(COUNT(FIND("경기도보건환경연구원",$E67)),"보건환경연구원",IF(COUNT(FIND("소방재난본부",$E67)),"재난안전본부",IF(COUNT(FIND("경기도소방학교",$E67)),"재난안전본부",IF(COUNT(FIND("경기도인재개발원",$E67)),"인재개발원",IF(COUNT(FIND("북부소방재난본부",$E67)),"재난안전본부",IF(COUNT(FIND("소방서",$E67)),"재난안전본부",$E67))))))))</f>
        <v>재난안전본부</v>
      </c>
      <c r="E67" s="114" t="s">
        <v>110</v>
      </c>
      <c r="F67" s="115" t="s">
        <v>227</v>
      </c>
      <c r="G67" s="114" t="s">
        <v>54</v>
      </c>
      <c r="H67" s="116">
        <v>66</v>
      </c>
      <c r="I67" s="117" t="s">
        <v>428</v>
      </c>
    </row>
    <row r="68" spans="1:9">
      <c r="A68" s="112" t="str">
        <f t="shared" si="5"/>
        <v>송탄소방서</v>
      </c>
      <c r="B68" s="113" t="str">
        <f t="shared" si="4"/>
        <v>안전행정위원회</v>
      </c>
      <c r="C68" s="112" t="str">
        <f t="shared" si="6"/>
        <v>재난안전본부</v>
      </c>
      <c r="E68" s="114" t="s">
        <v>110</v>
      </c>
      <c r="F68" s="115" t="s">
        <v>228</v>
      </c>
      <c r="G68" s="114" t="s">
        <v>54</v>
      </c>
      <c r="H68" s="116">
        <v>67</v>
      </c>
      <c r="I68" s="117" t="s">
        <v>429</v>
      </c>
    </row>
    <row r="69" spans="1:9">
      <c r="A69" s="112" t="str">
        <f t="shared" si="5"/>
        <v>광명소방서</v>
      </c>
      <c r="B69" s="113" t="str">
        <f t="shared" si="4"/>
        <v>안전행정위원회</v>
      </c>
      <c r="C69" s="112" t="str">
        <f t="shared" si="6"/>
        <v>재난안전본부</v>
      </c>
      <c r="E69" s="114" t="s">
        <v>110</v>
      </c>
      <c r="F69" s="115" t="s">
        <v>229</v>
      </c>
      <c r="G69" s="114" t="s">
        <v>54</v>
      </c>
      <c r="H69" s="116">
        <v>68</v>
      </c>
      <c r="I69" s="117" t="s">
        <v>430</v>
      </c>
    </row>
    <row r="70" spans="1:9">
      <c r="A70" s="112" t="str">
        <f t="shared" si="5"/>
        <v>시흥소방서</v>
      </c>
      <c r="B70" s="113" t="str">
        <f t="shared" si="4"/>
        <v>안전행정위원회</v>
      </c>
      <c r="C70" s="112" t="str">
        <f t="shared" si="6"/>
        <v>재난안전본부</v>
      </c>
      <c r="E70" s="114" t="s">
        <v>110</v>
      </c>
      <c r="F70" s="115" t="s">
        <v>230</v>
      </c>
      <c r="G70" s="114" t="s">
        <v>54</v>
      </c>
      <c r="H70" s="116">
        <v>69</v>
      </c>
      <c r="I70" s="117" t="s">
        <v>431</v>
      </c>
    </row>
    <row r="71" spans="1:9">
      <c r="A71" s="112" t="str">
        <f t="shared" si="5"/>
        <v>군포소방서</v>
      </c>
      <c r="B71" s="113" t="str">
        <f t="shared" si="4"/>
        <v>안전행정위원회</v>
      </c>
      <c r="C71" s="112" t="str">
        <f t="shared" si="6"/>
        <v>재난안전본부</v>
      </c>
      <c r="E71" s="114" t="s">
        <v>110</v>
      </c>
      <c r="F71" s="115" t="s">
        <v>231</v>
      </c>
      <c r="G71" s="114" t="s">
        <v>54</v>
      </c>
      <c r="H71" s="116">
        <v>70</v>
      </c>
      <c r="I71" s="117" t="s">
        <v>432</v>
      </c>
    </row>
    <row r="72" spans="1:9">
      <c r="A72" s="112" t="str">
        <f t="shared" si="5"/>
        <v>화성소방서</v>
      </c>
      <c r="B72" s="113" t="str">
        <f t="shared" si="4"/>
        <v>안전행정위원회</v>
      </c>
      <c r="C72" s="112" t="str">
        <f t="shared" si="6"/>
        <v>재난안전본부</v>
      </c>
      <c r="E72" s="114" t="s">
        <v>110</v>
      </c>
      <c r="F72" s="115" t="s">
        <v>232</v>
      </c>
      <c r="G72" s="114" t="s">
        <v>54</v>
      </c>
      <c r="H72" s="116">
        <v>71</v>
      </c>
      <c r="I72" s="117" t="s">
        <v>433</v>
      </c>
    </row>
    <row r="73" spans="1:9">
      <c r="A73" s="112" t="str">
        <f t="shared" si="5"/>
        <v>이천소방서</v>
      </c>
      <c r="B73" s="113" t="str">
        <f t="shared" si="4"/>
        <v>안전행정위원회</v>
      </c>
      <c r="C73" s="112" t="str">
        <f t="shared" si="6"/>
        <v>재난안전본부</v>
      </c>
      <c r="E73" s="114" t="s">
        <v>110</v>
      </c>
      <c r="F73" s="115" t="s">
        <v>233</v>
      </c>
      <c r="G73" s="114" t="s">
        <v>54</v>
      </c>
      <c r="H73" s="116">
        <v>72</v>
      </c>
      <c r="I73" s="117" t="s">
        <v>434</v>
      </c>
    </row>
    <row r="74" spans="1:9">
      <c r="A74" s="112" t="str">
        <f t="shared" si="5"/>
        <v>김포소방서</v>
      </c>
      <c r="B74" s="113" t="str">
        <f t="shared" si="4"/>
        <v>안전행정위원회</v>
      </c>
      <c r="C74" s="112" t="str">
        <f t="shared" si="6"/>
        <v>재난안전본부</v>
      </c>
      <c r="E74" s="114" t="s">
        <v>110</v>
      </c>
      <c r="F74" s="115" t="s">
        <v>234</v>
      </c>
      <c r="G74" s="114" t="s">
        <v>54</v>
      </c>
      <c r="H74" s="116">
        <v>73</v>
      </c>
      <c r="I74" s="117" t="s">
        <v>435</v>
      </c>
    </row>
    <row r="75" spans="1:9">
      <c r="A75" s="112" t="str">
        <f t="shared" si="5"/>
        <v>광주소방서</v>
      </c>
      <c r="B75" s="113" t="str">
        <f t="shared" si="4"/>
        <v>안전행정위원회</v>
      </c>
      <c r="C75" s="112" t="str">
        <f t="shared" si="6"/>
        <v>재난안전본부</v>
      </c>
      <c r="E75" s="114" t="s">
        <v>110</v>
      </c>
      <c r="F75" s="115" t="s">
        <v>235</v>
      </c>
      <c r="G75" s="114" t="s">
        <v>54</v>
      </c>
      <c r="H75" s="116">
        <v>74</v>
      </c>
      <c r="I75" s="117" t="s">
        <v>436</v>
      </c>
    </row>
    <row r="76" spans="1:9">
      <c r="A76" s="112" t="str">
        <f t="shared" si="5"/>
        <v>안성소방서</v>
      </c>
      <c r="B76" s="113" t="str">
        <f t="shared" si="4"/>
        <v>안전행정위원회</v>
      </c>
      <c r="C76" s="112" t="str">
        <f t="shared" si="6"/>
        <v>재난안전본부</v>
      </c>
      <c r="E76" s="114" t="s">
        <v>110</v>
      </c>
      <c r="F76" s="115" t="s">
        <v>236</v>
      </c>
      <c r="G76" s="114" t="s">
        <v>54</v>
      </c>
      <c r="H76" s="116">
        <v>75</v>
      </c>
      <c r="I76" s="117" t="s">
        <v>437</v>
      </c>
    </row>
    <row r="77" spans="1:9">
      <c r="A77" s="112" t="str">
        <f t="shared" si="5"/>
        <v>하남소방서</v>
      </c>
      <c r="B77" s="113" t="str">
        <f t="shared" si="4"/>
        <v>안전행정위원회</v>
      </c>
      <c r="C77" s="112" t="str">
        <f t="shared" si="6"/>
        <v>재난안전본부</v>
      </c>
      <c r="E77" s="114" t="s">
        <v>110</v>
      </c>
      <c r="F77" s="115" t="s">
        <v>237</v>
      </c>
      <c r="G77" s="114" t="s">
        <v>54</v>
      </c>
      <c r="H77" s="116">
        <v>76</v>
      </c>
      <c r="I77" s="117" t="s">
        <v>438</v>
      </c>
    </row>
    <row r="78" spans="1:9">
      <c r="A78" s="112" t="str">
        <f t="shared" si="5"/>
        <v>의왕소방서</v>
      </c>
      <c r="B78" s="113" t="str">
        <f t="shared" si="4"/>
        <v>안전행정위원회</v>
      </c>
      <c r="C78" s="112" t="str">
        <f t="shared" si="6"/>
        <v>재난안전본부</v>
      </c>
      <c r="E78" s="114" t="s">
        <v>110</v>
      </c>
      <c r="F78" s="115" t="s">
        <v>238</v>
      </c>
      <c r="G78" s="114" t="s">
        <v>54</v>
      </c>
      <c r="H78" s="116">
        <v>77</v>
      </c>
      <c r="I78" s="117" t="s">
        <v>439</v>
      </c>
    </row>
    <row r="79" spans="1:9">
      <c r="A79" s="112" t="str">
        <f t="shared" si="5"/>
        <v>오산소방서</v>
      </c>
      <c r="B79" s="113" t="str">
        <f t="shared" si="4"/>
        <v>안전행정위원회</v>
      </c>
      <c r="C79" s="112" t="str">
        <f t="shared" si="6"/>
        <v>재난안전본부</v>
      </c>
      <c r="E79" s="114" t="s">
        <v>110</v>
      </c>
      <c r="F79" s="115" t="s">
        <v>239</v>
      </c>
      <c r="G79" s="114" t="s">
        <v>54</v>
      </c>
      <c r="H79" s="116">
        <v>78</v>
      </c>
      <c r="I79" s="117" t="s">
        <v>440</v>
      </c>
    </row>
    <row r="80" spans="1:9">
      <c r="A80" s="112" t="str">
        <f t="shared" si="5"/>
        <v>여주소방서</v>
      </c>
      <c r="B80" s="113" t="str">
        <f t="shared" si="4"/>
        <v>안전행정위원회</v>
      </c>
      <c r="C80" s="112" t="str">
        <f t="shared" si="6"/>
        <v>재난안전본부</v>
      </c>
      <c r="E80" s="114" t="s">
        <v>110</v>
      </c>
      <c r="F80" s="115" t="s">
        <v>240</v>
      </c>
      <c r="G80" s="114" t="s">
        <v>54</v>
      </c>
      <c r="H80" s="116">
        <v>79</v>
      </c>
      <c r="I80" s="117" t="s">
        <v>441</v>
      </c>
    </row>
    <row r="81" spans="1:9">
      <c r="A81" s="112" t="str">
        <f t="shared" si="5"/>
        <v>양평소방서</v>
      </c>
      <c r="B81" s="113" t="str">
        <f t="shared" si="4"/>
        <v>안전행정위원회</v>
      </c>
      <c r="C81" s="112" t="str">
        <f t="shared" si="6"/>
        <v>재난안전본부</v>
      </c>
      <c r="E81" s="114" t="s">
        <v>110</v>
      </c>
      <c r="F81" s="115" t="s">
        <v>241</v>
      </c>
      <c r="G81" s="114" t="s">
        <v>54</v>
      </c>
      <c r="H81" s="116">
        <v>80</v>
      </c>
      <c r="I81" s="117" t="s">
        <v>442</v>
      </c>
    </row>
    <row r="82" spans="1:9">
      <c r="A82" s="112" t="str">
        <f t="shared" si="5"/>
        <v>과천소방서</v>
      </c>
      <c r="B82" s="113" t="str">
        <f t="shared" si="4"/>
        <v>안전행정위원회</v>
      </c>
      <c r="C82" s="112" t="str">
        <f t="shared" si="6"/>
        <v>재난안전본부</v>
      </c>
      <c r="E82" s="114" t="s">
        <v>110</v>
      </c>
      <c r="F82" s="115" t="s">
        <v>242</v>
      </c>
      <c r="G82" s="114" t="s">
        <v>54</v>
      </c>
      <c r="H82" s="116">
        <v>81</v>
      </c>
      <c r="I82" s="117" t="s">
        <v>443</v>
      </c>
    </row>
    <row r="83" spans="1:9">
      <c r="A83" s="112" t="str">
        <f t="shared" si="5"/>
        <v>고양소방서</v>
      </c>
      <c r="B83" s="113" t="str">
        <f t="shared" si="4"/>
        <v>안전행정위원회</v>
      </c>
      <c r="C83" s="112" t="str">
        <f t="shared" si="6"/>
        <v>재난안전본부</v>
      </c>
      <c r="E83" s="114" t="s">
        <v>110</v>
      </c>
      <c r="F83" s="115" t="s">
        <v>243</v>
      </c>
      <c r="G83" s="114" t="s">
        <v>54</v>
      </c>
      <c r="H83" s="116">
        <v>82</v>
      </c>
      <c r="I83" s="117" t="s">
        <v>444</v>
      </c>
    </row>
    <row r="84" spans="1:9">
      <c r="A84" s="112" t="str">
        <f t="shared" si="5"/>
        <v>일산소방서</v>
      </c>
      <c r="B84" s="113" t="str">
        <f t="shared" si="4"/>
        <v>안전행정위원회</v>
      </c>
      <c r="C84" s="112" t="str">
        <f t="shared" si="6"/>
        <v>재난안전본부</v>
      </c>
      <c r="E84" s="114" t="s">
        <v>110</v>
      </c>
      <c r="F84" s="115" t="s">
        <v>244</v>
      </c>
      <c r="G84" s="114" t="s">
        <v>54</v>
      </c>
      <c r="H84" s="116">
        <v>83</v>
      </c>
      <c r="I84" s="117" t="s">
        <v>445</v>
      </c>
    </row>
    <row r="85" spans="1:9">
      <c r="A85" s="112" t="str">
        <f t="shared" si="5"/>
        <v>의정부소방서</v>
      </c>
      <c r="B85" s="113" t="str">
        <f t="shared" si="4"/>
        <v>안전행정위원회</v>
      </c>
      <c r="C85" s="112" t="str">
        <f t="shared" si="6"/>
        <v>재난안전본부</v>
      </c>
      <c r="E85" s="114" t="s">
        <v>110</v>
      </c>
      <c r="F85" s="115" t="s">
        <v>245</v>
      </c>
      <c r="G85" s="114" t="s">
        <v>54</v>
      </c>
      <c r="H85" s="116">
        <v>84</v>
      </c>
      <c r="I85" s="117" t="s">
        <v>446</v>
      </c>
    </row>
    <row r="86" spans="1:9">
      <c r="A86" s="112" t="str">
        <f t="shared" si="5"/>
        <v>남양주소방서</v>
      </c>
      <c r="B86" s="113" t="str">
        <f t="shared" si="4"/>
        <v>안전행정위원회</v>
      </c>
      <c r="C86" s="112" t="str">
        <f t="shared" si="6"/>
        <v>재난안전본부</v>
      </c>
      <c r="E86" s="114" t="s">
        <v>110</v>
      </c>
      <c r="F86" s="115" t="s">
        <v>246</v>
      </c>
      <c r="G86" s="114" t="s">
        <v>54</v>
      </c>
      <c r="H86" s="116">
        <v>85</v>
      </c>
      <c r="I86" s="117" t="s">
        <v>447</v>
      </c>
    </row>
    <row r="87" spans="1:9">
      <c r="A87" s="112" t="str">
        <f t="shared" si="5"/>
        <v>파주소방서</v>
      </c>
      <c r="B87" s="113" t="str">
        <f t="shared" si="4"/>
        <v>안전행정위원회</v>
      </c>
      <c r="C87" s="112" t="str">
        <f t="shared" si="6"/>
        <v>재난안전본부</v>
      </c>
      <c r="E87" s="114" t="s">
        <v>110</v>
      </c>
      <c r="F87" s="115" t="s">
        <v>247</v>
      </c>
      <c r="G87" s="114" t="s">
        <v>54</v>
      </c>
      <c r="H87" s="116">
        <v>86</v>
      </c>
      <c r="I87" s="117" t="s">
        <v>448</v>
      </c>
    </row>
    <row r="88" spans="1:9">
      <c r="A88" s="112" t="str">
        <f t="shared" si="5"/>
        <v>구리소방서</v>
      </c>
      <c r="B88" s="113" t="str">
        <f t="shared" si="4"/>
        <v>안전행정위원회</v>
      </c>
      <c r="C88" s="112" t="str">
        <f t="shared" si="6"/>
        <v>재난안전본부</v>
      </c>
      <c r="E88" s="114" t="s">
        <v>110</v>
      </c>
      <c r="F88" s="115" t="s">
        <v>248</v>
      </c>
      <c r="G88" s="114" t="s">
        <v>54</v>
      </c>
      <c r="H88" s="116">
        <v>87</v>
      </c>
      <c r="I88" s="117" t="s">
        <v>449</v>
      </c>
    </row>
    <row r="89" spans="1:9">
      <c r="A89" s="112" t="str">
        <f t="shared" si="5"/>
        <v>포천소방서</v>
      </c>
      <c r="B89" s="113" t="str">
        <f t="shared" si="4"/>
        <v>안전행정위원회</v>
      </c>
      <c r="C89" s="112" t="str">
        <f t="shared" si="6"/>
        <v>재난안전본부</v>
      </c>
      <c r="E89" s="114" t="s">
        <v>110</v>
      </c>
      <c r="F89" s="115" t="s">
        <v>249</v>
      </c>
      <c r="G89" s="114" t="s">
        <v>54</v>
      </c>
      <c r="H89" s="116">
        <v>88</v>
      </c>
      <c r="I89" s="117" t="s">
        <v>450</v>
      </c>
    </row>
    <row r="90" spans="1:9">
      <c r="A90" s="112" t="str">
        <f t="shared" si="5"/>
        <v>양주소방서</v>
      </c>
      <c r="B90" s="113" t="str">
        <f t="shared" si="4"/>
        <v>안전행정위원회</v>
      </c>
      <c r="C90" s="112" t="str">
        <f t="shared" si="6"/>
        <v>재난안전본부</v>
      </c>
      <c r="E90" s="114" t="s">
        <v>110</v>
      </c>
      <c r="F90" s="115" t="s">
        <v>250</v>
      </c>
      <c r="G90" s="114" t="s">
        <v>54</v>
      </c>
      <c r="H90" s="116">
        <v>89</v>
      </c>
      <c r="I90" s="117" t="s">
        <v>451</v>
      </c>
    </row>
    <row r="91" spans="1:9">
      <c r="A91" s="112" t="str">
        <f t="shared" si="5"/>
        <v>동두천소방서</v>
      </c>
      <c r="B91" s="113" t="str">
        <f t="shared" si="4"/>
        <v>안전행정위원회</v>
      </c>
      <c r="C91" s="112" t="str">
        <f t="shared" si="6"/>
        <v>재난안전본부</v>
      </c>
      <c r="E91" s="114" t="s">
        <v>110</v>
      </c>
      <c r="F91" s="115" t="s">
        <v>251</v>
      </c>
      <c r="G91" s="114" t="s">
        <v>54</v>
      </c>
      <c r="H91" s="116">
        <v>90</v>
      </c>
      <c r="I91" s="117" t="s">
        <v>452</v>
      </c>
    </row>
    <row r="92" spans="1:9">
      <c r="A92" s="112" t="str">
        <f t="shared" si="5"/>
        <v>가평소방서</v>
      </c>
      <c r="B92" s="113" t="str">
        <f t="shared" si="4"/>
        <v>안전행정위원회</v>
      </c>
      <c r="C92" s="112" t="str">
        <f t="shared" si="6"/>
        <v>재난안전본부</v>
      </c>
      <c r="E92" s="114" t="s">
        <v>110</v>
      </c>
      <c r="F92" s="115" t="s">
        <v>252</v>
      </c>
      <c r="G92" s="114" t="s">
        <v>54</v>
      </c>
      <c r="H92" s="116">
        <v>91</v>
      </c>
      <c r="I92" s="117" t="s">
        <v>453</v>
      </c>
    </row>
    <row r="93" spans="1:9">
      <c r="A93" s="112" t="str">
        <f t="shared" si="5"/>
        <v>연천소방서</v>
      </c>
      <c r="B93" s="113" t="str">
        <f t="shared" si="4"/>
        <v>안전행정위원회</v>
      </c>
      <c r="C93" s="112" t="str">
        <f t="shared" si="6"/>
        <v>재난안전본부</v>
      </c>
      <c r="E93" s="114" t="s">
        <v>110</v>
      </c>
      <c r="F93" s="115" t="s">
        <v>253</v>
      </c>
      <c r="G93" s="114" t="s">
        <v>54</v>
      </c>
      <c r="H93" s="116">
        <v>92</v>
      </c>
      <c r="I93" s="117" t="s">
        <v>454</v>
      </c>
    </row>
    <row r="94" spans="1:9">
      <c r="A94" s="112" t="str">
        <f t="shared" si="5"/>
        <v>행정관리담당관</v>
      </c>
      <c r="B94" s="113" t="str">
        <f t="shared" si="4"/>
        <v>안전행정위원회</v>
      </c>
      <c r="C94" s="112" t="str">
        <f t="shared" si="6"/>
        <v>균형발전기획실</v>
      </c>
      <c r="E94" s="114" t="s">
        <v>297</v>
      </c>
      <c r="F94" s="115" t="s">
        <v>302</v>
      </c>
      <c r="G94" s="114" t="s">
        <v>54</v>
      </c>
      <c r="H94" s="116">
        <v>93</v>
      </c>
      <c r="I94" s="117" t="s">
        <v>262</v>
      </c>
    </row>
    <row r="95" spans="1:9">
      <c r="A95" s="112" t="str">
        <f t="shared" si="5"/>
        <v>비상기획담당관</v>
      </c>
      <c r="B95" s="113" t="str">
        <f t="shared" si="4"/>
        <v>안전행정위원회</v>
      </c>
      <c r="C95" s="112" t="str">
        <f t="shared" si="6"/>
        <v>균형발전기획실</v>
      </c>
      <c r="E95" s="114" t="s">
        <v>297</v>
      </c>
      <c r="F95" s="115" t="s">
        <v>308</v>
      </c>
      <c r="G95" s="114" t="s">
        <v>54</v>
      </c>
      <c r="H95" s="116">
        <v>94</v>
      </c>
      <c r="I95" s="117" t="s">
        <v>264</v>
      </c>
    </row>
    <row r="96" spans="1:9">
      <c r="A96" s="112" t="str">
        <f t="shared" si="5"/>
        <v>인재개발원</v>
      </c>
      <c r="B96" s="113" t="str">
        <f t="shared" si="4"/>
        <v>안전행정위원회</v>
      </c>
      <c r="C96" s="112" t="str">
        <f t="shared" si="6"/>
        <v>인재개발원</v>
      </c>
      <c r="E96" s="114" t="s">
        <v>106</v>
      </c>
      <c r="F96" s="115" t="s">
        <v>365</v>
      </c>
      <c r="G96" s="114" t="s">
        <v>54</v>
      </c>
      <c r="H96" s="116">
        <v>95</v>
      </c>
      <c r="I96" s="117" t="s">
        <v>270</v>
      </c>
    </row>
    <row r="97" spans="1:9">
      <c r="A97" s="112" t="str">
        <f t="shared" si="5"/>
        <v>문화정책과</v>
      </c>
      <c r="B97" s="113" t="str">
        <f t="shared" si="4"/>
        <v>문화체육관광위원회</v>
      </c>
      <c r="C97" s="112" t="str">
        <f t="shared" si="6"/>
        <v>문화체육관광국</v>
      </c>
      <c r="E97" s="114" t="s">
        <v>97</v>
      </c>
      <c r="F97" s="115" t="s">
        <v>166</v>
      </c>
      <c r="G97" s="114" t="s">
        <v>8</v>
      </c>
      <c r="H97" s="116">
        <v>96</v>
      </c>
      <c r="I97" s="117" t="s">
        <v>276</v>
      </c>
    </row>
    <row r="98" spans="1:9">
      <c r="A98" s="112" t="str">
        <f t="shared" si="5"/>
        <v>종무과</v>
      </c>
      <c r="B98" s="113" t="str">
        <f t="shared" ref="B98:B129" si="7">G98</f>
        <v>문화체육관광위원회</v>
      </c>
      <c r="C98" s="112" t="str">
        <f t="shared" si="6"/>
        <v>문화체육관광국</v>
      </c>
      <c r="E98" s="114" t="s">
        <v>97</v>
      </c>
      <c r="F98" s="115" t="s">
        <v>168</v>
      </c>
      <c r="G98" s="114" t="s">
        <v>8</v>
      </c>
      <c r="H98" s="116">
        <v>97</v>
      </c>
      <c r="I98" s="117" t="s">
        <v>278</v>
      </c>
    </row>
    <row r="99" spans="1:9">
      <c r="A99" s="112" t="str">
        <f t="shared" si="5"/>
        <v>체육과</v>
      </c>
      <c r="B99" s="113" t="str">
        <f t="shared" si="7"/>
        <v>문화체육관광위원회</v>
      </c>
      <c r="C99" s="112" t="str">
        <f t="shared" si="6"/>
        <v>문화체육관광국</v>
      </c>
      <c r="E99" s="114" t="s">
        <v>97</v>
      </c>
      <c r="F99" s="115" t="s">
        <v>170</v>
      </c>
      <c r="G99" s="114" t="s">
        <v>8</v>
      </c>
      <c r="H99" s="116">
        <v>98</v>
      </c>
      <c r="I99" s="117" t="s">
        <v>280</v>
      </c>
    </row>
    <row r="100" spans="1:9">
      <c r="A100" s="112" t="str">
        <f t="shared" si="5"/>
        <v>문화유산과</v>
      </c>
      <c r="B100" s="113" t="str">
        <f t="shared" si="7"/>
        <v>문화체육관광위원회</v>
      </c>
      <c r="C100" s="112" t="str">
        <f t="shared" si="6"/>
        <v>문화체육관광국</v>
      </c>
      <c r="E100" s="114" t="s">
        <v>97</v>
      </c>
      <c r="F100" s="115" t="s">
        <v>172</v>
      </c>
      <c r="G100" s="114" t="s">
        <v>8</v>
      </c>
      <c r="H100" s="116">
        <v>99</v>
      </c>
      <c r="I100" s="117" t="s">
        <v>282</v>
      </c>
    </row>
    <row r="101" spans="1:9">
      <c r="A101" s="112" t="str">
        <f t="shared" si="5"/>
        <v>콘텐츠산업과</v>
      </c>
      <c r="B101" s="113" t="str">
        <f t="shared" si="7"/>
        <v>문화체육관광위원회</v>
      </c>
      <c r="C101" s="112" t="str">
        <f t="shared" si="6"/>
        <v>문화체육관광국</v>
      </c>
      <c r="E101" s="114" t="s">
        <v>97</v>
      </c>
      <c r="F101" s="115" t="s">
        <v>174</v>
      </c>
      <c r="G101" s="114" t="s">
        <v>8</v>
      </c>
      <c r="H101" s="116">
        <v>100</v>
      </c>
      <c r="I101" s="117" t="s">
        <v>284</v>
      </c>
    </row>
    <row r="102" spans="1:9">
      <c r="A102" s="112" t="str">
        <f t="shared" si="5"/>
        <v>관광과</v>
      </c>
      <c r="B102" s="113" t="str">
        <f t="shared" si="7"/>
        <v>문화체육관광위원회</v>
      </c>
      <c r="C102" s="112" t="str">
        <f t="shared" si="6"/>
        <v>문화체육관광국</v>
      </c>
      <c r="E102" s="114" t="s">
        <v>97</v>
      </c>
      <c r="F102" s="115" t="s">
        <v>176</v>
      </c>
      <c r="G102" s="114" t="s">
        <v>8</v>
      </c>
      <c r="H102" s="116">
        <v>101</v>
      </c>
      <c r="I102" s="117" t="s">
        <v>286</v>
      </c>
    </row>
    <row r="103" spans="1:9">
      <c r="A103" s="112" t="str">
        <f t="shared" si="5"/>
        <v>농업정책과</v>
      </c>
      <c r="B103" s="113" t="str">
        <f t="shared" si="7"/>
        <v>농정해양위원회</v>
      </c>
      <c r="C103" s="112" t="str">
        <f t="shared" si="6"/>
        <v>농정해양국</v>
      </c>
      <c r="E103" s="114" t="s">
        <v>58</v>
      </c>
      <c r="F103" s="115" t="s">
        <v>177</v>
      </c>
      <c r="G103" s="114" t="s">
        <v>57</v>
      </c>
      <c r="H103" s="116">
        <v>102</v>
      </c>
      <c r="I103" s="117" t="s">
        <v>287</v>
      </c>
    </row>
    <row r="104" spans="1:9">
      <c r="A104" s="112" t="str">
        <f t="shared" si="5"/>
        <v>해양항만정책과</v>
      </c>
      <c r="B104" s="113" t="str">
        <f t="shared" si="7"/>
        <v>농정해양위원회</v>
      </c>
      <c r="C104" s="112" t="str">
        <f t="shared" si="6"/>
        <v>농정해양국</v>
      </c>
      <c r="E104" s="114" t="s">
        <v>58</v>
      </c>
      <c r="F104" s="115" t="s">
        <v>179</v>
      </c>
      <c r="G104" s="114" t="s">
        <v>57</v>
      </c>
      <c r="H104" s="116">
        <v>103</v>
      </c>
      <c r="I104" s="117" t="s">
        <v>288</v>
      </c>
    </row>
    <row r="105" spans="1:9">
      <c r="A105" s="112" t="str">
        <f t="shared" si="5"/>
        <v>농식품유통과</v>
      </c>
      <c r="B105" s="113" t="str">
        <f t="shared" si="7"/>
        <v>농정해양위원회</v>
      </c>
      <c r="C105" s="112" t="str">
        <f t="shared" si="6"/>
        <v>농정해양국</v>
      </c>
      <c r="E105" s="114" t="s">
        <v>58</v>
      </c>
      <c r="F105" s="115" t="s">
        <v>181</v>
      </c>
      <c r="G105" s="114" t="s">
        <v>57</v>
      </c>
      <c r="H105" s="116">
        <v>104</v>
      </c>
      <c r="I105" s="117" t="s">
        <v>290</v>
      </c>
    </row>
    <row r="106" spans="1:9">
      <c r="A106" s="112" t="str">
        <f t="shared" si="5"/>
        <v>친환경농업과</v>
      </c>
      <c r="B106" s="113" t="str">
        <f t="shared" si="7"/>
        <v>농정해양위원회</v>
      </c>
      <c r="C106" s="112" t="str">
        <f t="shared" si="6"/>
        <v>농정해양국</v>
      </c>
      <c r="E106" s="114" t="s">
        <v>58</v>
      </c>
      <c r="F106" s="115" t="s">
        <v>59</v>
      </c>
      <c r="G106" s="114" t="s">
        <v>57</v>
      </c>
      <c r="H106" s="116">
        <v>105</v>
      </c>
      <c r="I106" s="117" t="s">
        <v>292</v>
      </c>
    </row>
    <row r="107" spans="1:9">
      <c r="A107" s="112" t="str">
        <f t="shared" si="5"/>
        <v>수산과</v>
      </c>
      <c r="B107" s="113" t="str">
        <f t="shared" si="7"/>
        <v>농정해양위원회</v>
      </c>
      <c r="C107" s="112" t="str">
        <f t="shared" si="6"/>
        <v>농정해양국</v>
      </c>
      <c r="E107" s="114" t="s">
        <v>58</v>
      </c>
      <c r="F107" s="115" t="s">
        <v>184</v>
      </c>
      <c r="G107" s="114" t="s">
        <v>57</v>
      </c>
      <c r="H107" s="116">
        <v>106</v>
      </c>
      <c r="I107" s="117" t="s">
        <v>293</v>
      </c>
    </row>
    <row r="108" spans="1:9">
      <c r="A108" s="112" t="str">
        <f t="shared" si="5"/>
        <v>해양수산자원연구소</v>
      </c>
      <c r="B108" s="113" t="str">
        <f t="shared" si="7"/>
        <v>농정해양위원회</v>
      </c>
      <c r="C108" s="112" t="str">
        <f t="shared" si="6"/>
        <v>농정해양국</v>
      </c>
      <c r="E108" s="114" t="s">
        <v>58</v>
      </c>
      <c r="F108" s="115" t="s">
        <v>186</v>
      </c>
      <c r="G108" s="114" t="s">
        <v>57</v>
      </c>
      <c r="H108" s="116">
        <v>107</v>
      </c>
      <c r="I108" s="117" t="s">
        <v>455</v>
      </c>
    </row>
    <row r="109" spans="1:9">
      <c r="A109" s="112" t="str">
        <f t="shared" si="5"/>
        <v>축산정책과</v>
      </c>
      <c r="B109" s="113" t="str">
        <f t="shared" si="7"/>
        <v>농정해양위원회</v>
      </c>
      <c r="C109" s="112" t="str">
        <f t="shared" si="6"/>
        <v>축산산림국</v>
      </c>
      <c r="E109" s="114" t="s">
        <v>60</v>
      </c>
      <c r="F109" s="115" t="s">
        <v>332</v>
      </c>
      <c r="G109" s="114" t="s">
        <v>57</v>
      </c>
      <c r="H109" s="116">
        <v>108</v>
      </c>
      <c r="I109" s="117" t="s">
        <v>294</v>
      </c>
    </row>
    <row r="110" spans="1:9">
      <c r="A110" s="112" t="str">
        <f t="shared" si="5"/>
        <v>동물방역위생과</v>
      </c>
      <c r="B110" s="113" t="str">
        <f t="shared" si="7"/>
        <v>농정해양위원회</v>
      </c>
      <c r="C110" s="112" t="str">
        <f t="shared" si="6"/>
        <v>축산산림국</v>
      </c>
      <c r="E110" s="114" t="s">
        <v>60</v>
      </c>
      <c r="F110" s="115" t="s">
        <v>61</v>
      </c>
      <c r="G110" s="114" t="s">
        <v>57</v>
      </c>
      <c r="H110" s="116">
        <v>109</v>
      </c>
      <c r="I110" s="117" t="s">
        <v>296</v>
      </c>
    </row>
    <row r="111" spans="1:9">
      <c r="A111" s="112" t="str">
        <f t="shared" si="5"/>
        <v>산림과</v>
      </c>
      <c r="B111" s="113" t="str">
        <f t="shared" si="7"/>
        <v>농정해양위원회</v>
      </c>
      <c r="C111" s="112" t="str">
        <f t="shared" si="6"/>
        <v>축산산림국</v>
      </c>
      <c r="E111" s="114" t="s">
        <v>60</v>
      </c>
      <c r="F111" s="115" t="s">
        <v>335</v>
      </c>
      <c r="G111" s="114" t="s">
        <v>57</v>
      </c>
      <c r="H111" s="116">
        <v>110</v>
      </c>
      <c r="I111" s="117" t="s">
        <v>456</v>
      </c>
    </row>
    <row r="112" spans="1:9">
      <c r="A112" s="112" t="str">
        <f t="shared" si="5"/>
        <v>축산위생연구소</v>
      </c>
      <c r="B112" s="113" t="str">
        <f t="shared" si="7"/>
        <v>농정해양위원회</v>
      </c>
      <c r="C112" s="112" t="str">
        <f t="shared" si="6"/>
        <v>축산산림국</v>
      </c>
      <c r="E112" s="114" t="s">
        <v>60</v>
      </c>
      <c r="F112" s="115" t="s">
        <v>337</v>
      </c>
      <c r="G112" s="114" t="s">
        <v>57</v>
      </c>
      <c r="H112" s="116">
        <v>111</v>
      </c>
      <c r="I112" s="117" t="s">
        <v>457</v>
      </c>
    </row>
    <row r="113" spans="1:9">
      <c r="A113" s="112" t="str">
        <f t="shared" si="5"/>
        <v>북부축산위생연구소</v>
      </c>
      <c r="B113" s="113" t="str">
        <f t="shared" si="7"/>
        <v>농정해양위원회</v>
      </c>
      <c r="C113" s="112" t="str">
        <f t="shared" si="6"/>
        <v>축산산림국</v>
      </c>
      <c r="E113" s="114" t="s">
        <v>60</v>
      </c>
      <c r="F113" s="115" t="s">
        <v>338</v>
      </c>
      <c r="G113" s="114" t="s">
        <v>57</v>
      </c>
      <c r="H113" s="116">
        <v>112</v>
      </c>
      <c r="I113" s="117" t="s">
        <v>458</v>
      </c>
    </row>
    <row r="114" spans="1:9">
      <c r="A114" s="112" t="str">
        <f t="shared" si="5"/>
        <v>산림환경연구소</v>
      </c>
      <c r="B114" s="113" t="str">
        <f t="shared" si="7"/>
        <v>농정해양위원회</v>
      </c>
      <c r="C114" s="112" t="str">
        <f t="shared" si="6"/>
        <v>축산산림국</v>
      </c>
      <c r="E114" s="114" t="s">
        <v>60</v>
      </c>
      <c r="F114" s="115" t="s">
        <v>339</v>
      </c>
      <c r="G114" s="114" t="s">
        <v>57</v>
      </c>
      <c r="H114" s="116">
        <v>113</v>
      </c>
      <c r="I114" s="117" t="s">
        <v>459</v>
      </c>
    </row>
    <row r="115" spans="1:9">
      <c r="A115" s="112" t="str">
        <f t="shared" si="5"/>
        <v>농업기술원(총무과)</v>
      </c>
      <c r="B115" s="113" t="str">
        <f t="shared" si="7"/>
        <v>농정해양위원회</v>
      </c>
      <c r="C115" s="112" t="str">
        <f t="shared" si="6"/>
        <v>농업기술원</v>
      </c>
      <c r="E115" s="114" t="s">
        <v>105</v>
      </c>
      <c r="F115" s="115" t="s">
        <v>359</v>
      </c>
      <c r="G115" s="114" t="s">
        <v>57</v>
      </c>
      <c r="H115" s="116">
        <v>114</v>
      </c>
      <c r="I115" s="117" t="s">
        <v>299</v>
      </c>
    </row>
    <row r="116" spans="1:9">
      <c r="A116" s="112" t="str">
        <f t="shared" si="5"/>
        <v>작물연구과</v>
      </c>
      <c r="B116" s="113" t="str">
        <f t="shared" si="7"/>
        <v>농정해양위원회</v>
      </c>
      <c r="C116" s="112" t="str">
        <f t="shared" si="6"/>
        <v>농업기술원</v>
      </c>
      <c r="E116" s="114" t="s">
        <v>105</v>
      </c>
      <c r="F116" s="115" t="s">
        <v>388</v>
      </c>
      <c r="G116" s="114" t="s">
        <v>57</v>
      </c>
      <c r="H116" s="116">
        <v>115</v>
      </c>
      <c r="I116" s="117" t="s">
        <v>301</v>
      </c>
    </row>
    <row r="117" spans="1:9">
      <c r="A117" s="112" t="str">
        <f t="shared" si="5"/>
        <v>원예연구과</v>
      </c>
      <c r="B117" s="113" t="str">
        <f t="shared" si="7"/>
        <v>농정해양위원회</v>
      </c>
      <c r="C117" s="112" t="str">
        <f t="shared" si="6"/>
        <v>농업기술원</v>
      </c>
      <c r="E117" s="114" t="s">
        <v>105</v>
      </c>
      <c r="F117" s="115" t="s">
        <v>389</v>
      </c>
      <c r="G117" s="114" t="s">
        <v>57</v>
      </c>
      <c r="H117" s="116">
        <v>116</v>
      </c>
      <c r="I117" s="117" t="s">
        <v>303</v>
      </c>
    </row>
    <row r="118" spans="1:9">
      <c r="A118" s="112" t="str">
        <f t="shared" si="5"/>
        <v>환경농업연구과</v>
      </c>
      <c r="B118" s="113" t="str">
        <f t="shared" si="7"/>
        <v>농정해양위원회</v>
      </c>
      <c r="C118" s="112" t="str">
        <f t="shared" si="6"/>
        <v>농업기술원</v>
      </c>
      <c r="E118" s="114" t="s">
        <v>105</v>
      </c>
      <c r="F118" s="115" t="s">
        <v>390</v>
      </c>
      <c r="G118" s="114" t="s">
        <v>57</v>
      </c>
      <c r="H118" s="116">
        <v>117</v>
      </c>
      <c r="I118" s="117" t="s">
        <v>305</v>
      </c>
    </row>
    <row r="119" spans="1:9">
      <c r="A119" s="112" t="str">
        <f t="shared" si="5"/>
        <v>지원기획과</v>
      </c>
      <c r="B119" s="113" t="str">
        <f t="shared" si="7"/>
        <v>농정해양위원회</v>
      </c>
      <c r="C119" s="112" t="str">
        <f t="shared" si="6"/>
        <v>농업기술원</v>
      </c>
      <c r="E119" s="114" t="s">
        <v>105</v>
      </c>
      <c r="F119" s="115" t="s">
        <v>391</v>
      </c>
      <c r="G119" s="114" t="s">
        <v>57</v>
      </c>
      <c r="H119" s="116">
        <v>118</v>
      </c>
      <c r="I119" s="117" t="s">
        <v>307</v>
      </c>
    </row>
    <row r="120" spans="1:9">
      <c r="A120" s="112" t="str">
        <f t="shared" si="5"/>
        <v>기술보급과</v>
      </c>
      <c r="B120" s="113" t="str">
        <f t="shared" si="7"/>
        <v>농정해양위원회</v>
      </c>
      <c r="C120" s="112" t="str">
        <f t="shared" si="6"/>
        <v>농업기술원</v>
      </c>
      <c r="E120" s="114" t="s">
        <v>105</v>
      </c>
      <c r="F120" s="115" t="s">
        <v>392</v>
      </c>
      <c r="G120" s="114" t="s">
        <v>57</v>
      </c>
      <c r="H120" s="116">
        <v>119</v>
      </c>
      <c r="I120" s="117" t="s">
        <v>309</v>
      </c>
    </row>
    <row r="121" spans="1:9">
      <c r="A121" s="112" t="str">
        <f t="shared" si="5"/>
        <v>농촌자원과</v>
      </c>
      <c r="B121" s="113" t="str">
        <f t="shared" si="7"/>
        <v>농정해양위원회</v>
      </c>
      <c r="C121" s="112" t="str">
        <f t="shared" si="6"/>
        <v>농업기술원</v>
      </c>
      <c r="E121" s="114" t="s">
        <v>105</v>
      </c>
      <c r="F121" s="115" t="s">
        <v>393</v>
      </c>
      <c r="G121" s="114" t="s">
        <v>57</v>
      </c>
      <c r="H121" s="116">
        <v>120</v>
      </c>
      <c r="I121" s="117" t="s">
        <v>311</v>
      </c>
    </row>
    <row r="122" spans="1:9">
      <c r="A122" s="112" t="str">
        <f t="shared" si="5"/>
        <v>종자관리소</v>
      </c>
      <c r="B122" s="113" t="str">
        <f t="shared" si="7"/>
        <v>농정해양위원회</v>
      </c>
      <c r="C122" s="112" t="str">
        <f t="shared" si="6"/>
        <v>농업기술원</v>
      </c>
      <c r="E122" s="114" t="s">
        <v>105</v>
      </c>
      <c r="F122" s="115" t="s">
        <v>394</v>
      </c>
      <c r="G122" s="114" t="s">
        <v>57</v>
      </c>
      <c r="H122" s="116">
        <v>121</v>
      </c>
      <c r="I122" s="117" t="s">
        <v>460</v>
      </c>
    </row>
    <row r="123" spans="1:9">
      <c r="A123" s="112" t="str">
        <f t="shared" si="5"/>
        <v>버섯연구소</v>
      </c>
      <c r="B123" s="113" t="str">
        <f t="shared" si="7"/>
        <v>농정해양위원회</v>
      </c>
      <c r="C123" s="112" t="str">
        <f t="shared" si="6"/>
        <v>농업기술원</v>
      </c>
      <c r="E123" s="114" t="s">
        <v>105</v>
      </c>
      <c r="F123" s="115" t="s">
        <v>395</v>
      </c>
      <c r="G123" s="114" t="s">
        <v>57</v>
      </c>
      <c r="H123" s="116">
        <v>122</v>
      </c>
      <c r="I123" s="117" t="s">
        <v>461</v>
      </c>
    </row>
    <row r="124" spans="1:9">
      <c r="A124" s="112" t="str">
        <f t="shared" si="5"/>
        <v>소득자원연구소</v>
      </c>
      <c r="B124" s="113" t="str">
        <f t="shared" si="7"/>
        <v>농정해양위원회</v>
      </c>
      <c r="C124" s="112" t="str">
        <f t="shared" si="6"/>
        <v>농업기술원</v>
      </c>
      <c r="E124" s="114" t="s">
        <v>105</v>
      </c>
      <c r="F124" s="115" t="s">
        <v>396</v>
      </c>
      <c r="G124" s="114" t="s">
        <v>57</v>
      </c>
      <c r="H124" s="116">
        <v>123</v>
      </c>
      <c r="I124" s="117" t="s">
        <v>462</v>
      </c>
    </row>
    <row r="125" spans="1:9">
      <c r="A125" s="112" t="str">
        <f t="shared" si="5"/>
        <v>선인장다육식물연구소</v>
      </c>
      <c r="B125" s="113" t="str">
        <f t="shared" si="7"/>
        <v>농정해양위원회</v>
      </c>
      <c r="C125" s="112" t="str">
        <f t="shared" si="6"/>
        <v>농업기술원</v>
      </c>
      <c r="E125" s="114" t="s">
        <v>105</v>
      </c>
      <c r="F125" s="115" t="s">
        <v>397</v>
      </c>
      <c r="G125" s="114" t="s">
        <v>57</v>
      </c>
      <c r="H125" s="116">
        <v>124</v>
      </c>
      <c r="I125" s="117" t="s">
        <v>463</v>
      </c>
    </row>
    <row r="126" spans="1:9">
      <c r="A126" s="112" t="str">
        <f t="shared" si="5"/>
        <v>무한돌봄복지과</v>
      </c>
      <c r="B126" s="113" t="str">
        <f t="shared" si="7"/>
        <v>보건복지위원회</v>
      </c>
      <c r="C126" s="112" t="str">
        <f t="shared" si="6"/>
        <v>보건복지국</v>
      </c>
      <c r="E126" s="114" t="s">
        <v>98</v>
      </c>
      <c r="F126" s="115" t="s">
        <v>261</v>
      </c>
      <c r="G126" s="114" t="s">
        <v>384</v>
      </c>
      <c r="H126" s="116">
        <v>125</v>
      </c>
      <c r="I126" s="117" t="s">
        <v>314</v>
      </c>
    </row>
    <row r="127" spans="1:9">
      <c r="A127" s="112" t="str">
        <f t="shared" si="5"/>
        <v>사회적일자리과</v>
      </c>
      <c r="B127" s="113" t="str">
        <f t="shared" si="7"/>
        <v>보건복지위원회</v>
      </c>
      <c r="C127" s="112" t="str">
        <f t="shared" si="6"/>
        <v>보건복지국</v>
      </c>
      <c r="E127" s="114" t="s">
        <v>98</v>
      </c>
      <c r="F127" s="115" t="s">
        <v>263</v>
      </c>
      <c r="G127" s="114" t="s">
        <v>384</v>
      </c>
      <c r="H127" s="116">
        <v>126</v>
      </c>
      <c r="I127" s="117" t="s">
        <v>316</v>
      </c>
    </row>
    <row r="128" spans="1:9">
      <c r="A128" s="112" t="str">
        <f t="shared" si="5"/>
        <v>노인복지과</v>
      </c>
      <c r="B128" s="113" t="str">
        <f t="shared" si="7"/>
        <v>보건복지위원회</v>
      </c>
      <c r="C128" s="112" t="str">
        <f t="shared" si="6"/>
        <v>보건복지국</v>
      </c>
      <c r="E128" s="114" t="s">
        <v>98</v>
      </c>
      <c r="F128" s="115" t="s">
        <v>265</v>
      </c>
      <c r="G128" s="114" t="s">
        <v>384</v>
      </c>
      <c r="H128" s="116">
        <v>127</v>
      </c>
      <c r="I128" s="117" t="s">
        <v>318</v>
      </c>
    </row>
    <row r="129" spans="1:9">
      <c r="A129" s="112" t="str">
        <f t="shared" si="5"/>
        <v>장애인복지과</v>
      </c>
      <c r="B129" s="113" t="str">
        <f t="shared" si="7"/>
        <v>보건복지위원회</v>
      </c>
      <c r="C129" s="112" t="str">
        <f t="shared" si="6"/>
        <v>보건복지국</v>
      </c>
      <c r="E129" s="114" t="s">
        <v>98</v>
      </c>
      <c r="F129" s="115" t="s">
        <v>73</v>
      </c>
      <c r="G129" s="114" t="s">
        <v>384</v>
      </c>
      <c r="H129" s="116">
        <v>128</v>
      </c>
      <c r="I129" s="117" t="s">
        <v>320</v>
      </c>
    </row>
    <row r="130" spans="1:9">
      <c r="A130" s="112" t="str">
        <f t="shared" si="5"/>
        <v>보건정책과</v>
      </c>
      <c r="B130" s="113" t="str">
        <f t="shared" ref="B130:B161" si="8">G130</f>
        <v>보건복지위원회</v>
      </c>
      <c r="C130" s="112" t="str">
        <f t="shared" si="6"/>
        <v>보건복지국</v>
      </c>
      <c r="E130" s="114" t="s">
        <v>98</v>
      </c>
      <c r="F130" s="115" t="s">
        <v>266</v>
      </c>
      <c r="G130" s="114" t="s">
        <v>384</v>
      </c>
      <c r="H130" s="116">
        <v>129</v>
      </c>
      <c r="I130" s="117" t="s">
        <v>322</v>
      </c>
    </row>
    <row r="131" spans="1:9">
      <c r="A131" s="112" t="str">
        <f t="shared" ref="A131:A188" si="9">IF(COUNT(AND(FIND("북부소방재난본부",$E131),FIND("특수대응단",$F131))),"특수대응단(북부)",IF(COUNT(FIND("작물연구과",$F131)),"작물연구과",IF(COUNT(FIND("원예연구과",$F131)),"원예연구과",IF(COUNT(FIND("환경농업연구과",$F131)),"환경농업연구과",IF(COUNT(FIND("지원기획과",$F131)),"지원기획과",IF(COUNT(FIND("기술보급과",$F131)),"기술보급과",IF(COUNT(FIND("농촌자원과",$F131)),"농촌자원과",IF(COUNT(FIND("종자관리소",$F131)),"종자관리소",IF(COUNT(FIND("버섯연구소",$F131)),"버섯연구소",IF(COUNT(FIND("소득자원연구소",$F131)),"소득자원연구소",IF(COUNT(FIND("선인장다육식물연구소",$F131)),"선인장다육식물연구소",IF(COUNT(FIND("보건연구부",$F131)),"보건연구부",IF(COUNT(FIND("대기연구부",$F131)),"대기연구부",IF(COUNT(FIND("수질연구부",$F131)),"수질연구부",IF(COUNT(FIND("북부지원",$F131)),"북부지원",IF(COUNT(FIND("수원농산물검사소",$F131)),"수원농산물검사소",IF(COUNT(FIND("건설본부(관리과)",$F131)),"관리과",IF(COUNT(FIND("도로건설과",$F131)),"도로건설과",IF(COUNT(FIND("북부도로과",$F131)),"북부도로과",IF(COUNT(FIND("건축시설과",$F131)),"건축시설과",IF(COUNT(FIND("신청사건립추진단",$F131)),"신청사건립추진단",$F131)))))))))))))))))))))</f>
        <v>건강증진과</v>
      </c>
      <c r="B131" s="113" t="str">
        <f t="shared" si="8"/>
        <v>보건복지위원회</v>
      </c>
      <c r="C131" s="112" t="str">
        <f t="shared" ref="C131:C188" si="10">IF(COUNT(FIND("경기도건설본부",$E131)),"건설본부",IF(COUNT(FIND("경기도농업기술원",$E131)),"농업기술원",IF(COUNT(FIND("경기도보건환경연구원",$E131)),"보건환경연구원",IF(COUNT(FIND("소방재난본부",$E131)),"재난안전본부",IF(COUNT(FIND("경기도소방학교",$E131)),"재난안전본부",IF(COUNT(FIND("경기도인재개발원",$E131)),"인재개발원",IF(COUNT(FIND("북부소방재난본부",$E131)),"재난안전본부",IF(COUNT(FIND("소방서",$E131)),"재난안전본부",$E131))))))))</f>
        <v>보건복지국</v>
      </c>
      <c r="E131" s="114" t="s">
        <v>98</v>
      </c>
      <c r="F131" s="115" t="s">
        <v>267</v>
      </c>
      <c r="G131" s="114" t="s">
        <v>384</v>
      </c>
      <c r="H131" s="116">
        <v>130</v>
      </c>
      <c r="I131" s="117" t="s">
        <v>324</v>
      </c>
    </row>
    <row r="132" spans="1:9">
      <c r="A132" s="112" t="str">
        <f t="shared" si="9"/>
        <v>식품안전과</v>
      </c>
      <c r="B132" s="113" t="str">
        <f t="shared" si="8"/>
        <v>보건복지위원회</v>
      </c>
      <c r="C132" s="112" t="str">
        <f t="shared" si="10"/>
        <v>보건복지국</v>
      </c>
      <c r="E132" s="114" t="s">
        <v>98</v>
      </c>
      <c r="F132" s="115" t="s">
        <v>268</v>
      </c>
      <c r="G132" s="114" t="s">
        <v>384</v>
      </c>
      <c r="H132" s="116">
        <v>131</v>
      </c>
      <c r="I132" s="117" t="s">
        <v>326</v>
      </c>
    </row>
    <row r="133" spans="1:9">
      <c r="A133" s="112" t="str">
        <f t="shared" si="9"/>
        <v>사회복지담당관</v>
      </c>
      <c r="B133" s="113" t="str">
        <f t="shared" si="8"/>
        <v>보건복지위원회</v>
      </c>
      <c r="C133" s="112" t="str">
        <f t="shared" si="10"/>
        <v>복지여성실</v>
      </c>
      <c r="E133" s="114" t="s">
        <v>63</v>
      </c>
      <c r="F133" s="115" t="s">
        <v>74</v>
      </c>
      <c r="G133" s="114" t="s">
        <v>384</v>
      </c>
      <c r="H133" s="116">
        <v>132</v>
      </c>
      <c r="I133" s="117" t="s">
        <v>333</v>
      </c>
    </row>
    <row r="134" spans="1:9">
      <c r="A134" s="112" t="str">
        <f t="shared" si="9"/>
        <v>보건위생담당관</v>
      </c>
      <c r="B134" s="113" t="str">
        <f t="shared" si="8"/>
        <v>보건복지위원회</v>
      </c>
      <c r="C134" s="112" t="str">
        <f t="shared" si="10"/>
        <v>복지여성실</v>
      </c>
      <c r="E134" s="114" t="s">
        <v>63</v>
      </c>
      <c r="F134" s="115" t="s">
        <v>291</v>
      </c>
      <c r="G134" s="114" t="s">
        <v>384</v>
      </c>
      <c r="H134" s="116">
        <v>133</v>
      </c>
      <c r="I134" s="117" t="s">
        <v>334</v>
      </c>
    </row>
    <row r="135" spans="1:9">
      <c r="A135" s="112" t="str">
        <f t="shared" si="9"/>
        <v>보건환경연구원(총무과)</v>
      </c>
      <c r="B135" s="113" t="str">
        <f t="shared" si="8"/>
        <v>보건복지위원회</v>
      </c>
      <c r="C135" s="112" t="str">
        <f t="shared" si="10"/>
        <v>보건환경연구원</v>
      </c>
      <c r="E135" s="114" t="s">
        <v>107</v>
      </c>
      <c r="F135" s="115" t="s">
        <v>368</v>
      </c>
      <c r="G135" s="114" t="s">
        <v>384</v>
      </c>
      <c r="H135" s="116">
        <v>134</v>
      </c>
      <c r="I135" s="117" t="s">
        <v>342</v>
      </c>
    </row>
    <row r="136" spans="1:9">
      <c r="A136" s="112" t="str">
        <f t="shared" si="9"/>
        <v>보건연구부</v>
      </c>
      <c r="B136" s="113" t="str">
        <f t="shared" si="8"/>
        <v>보건복지위원회</v>
      </c>
      <c r="C136" s="112" t="str">
        <f t="shared" si="10"/>
        <v>보건환경연구원</v>
      </c>
      <c r="E136" s="114" t="s">
        <v>107</v>
      </c>
      <c r="F136" s="115" t="s">
        <v>385</v>
      </c>
      <c r="G136" s="114" t="s">
        <v>384</v>
      </c>
      <c r="H136" s="116">
        <v>135</v>
      </c>
      <c r="I136" s="117" t="s">
        <v>344</v>
      </c>
    </row>
    <row r="137" spans="1:9">
      <c r="A137" s="123" t="str">
        <f t="shared" si="9"/>
        <v>북부지원</v>
      </c>
      <c r="B137" s="124" t="str">
        <f t="shared" si="8"/>
        <v>보건복지위원회</v>
      </c>
      <c r="C137" s="123" t="str">
        <f t="shared" si="10"/>
        <v>보건환경연구원</v>
      </c>
      <c r="D137" s="125"/>
      <c r="E137" s="126" t="s">
        <v>107</v>
      </c>
      <c r="F137" s="127" t="s">
        <v>386</v>
      </c>
      <c r="G137" s="126" t="s">
        <v>384</v>
      </c>
      <c r="H137" s="128">
        <v>136</v>
      </c>
      <c r="I137" s="129" t="s">
        <v>346</v>
      </c>
    </row>
    <row r="138" spans="1:9">
      <c r="A138" s="112" t="str">
        <f t="shared" si="9"/>
        <v>수원농산물검사소</v>
      </c>
      <c r="B138" s="113" t="str">
        <f t="shared" si="8"/>
        <v>보건복지위원회</v>
      </c>
      <c r="C138" s="112" t="str">
        <f t="shared" si="10"/>
        <v>보건환경연구원</v>
      </c>
      <c r="E138" s="114" t="s">
        <v>107</v>
      </c>
      <c r="F138" s="115" t="s">
        <v>387</v>
      </c>
      <c r="G138" s="114" t="s">
        <v>384</v>
      </c>
      <c r="H138" s="116">
        <v>137</v>
      </c>
      <c r="I138" s="117" t="s">
        <v>348</v>
      </c>
    </row>
    <row r="139" spans="1:9">
      <c r="A139" s="112" t="str">
        <f t="shared" si="9"/>
        <v>철도물류정책과</v>
      </c>
      <c r="B139" s="113" t="str">
        <f t="shared" si="8"/>
        <v>건설교통위원회</v>
      </c>
      <c r="C139" s="112" t="str">
        <f t="shared" si="10"/>
        <v>철도국</v>
      </c>
      <c r="E139" s="114" t="s">
        <v>188</v>
      </c>
      <c r="F139" s="115" t="s">
        <v>189</v>
      </c>
      <c r="G139" s="114" t="s">
        <v>5</v>
      </c>
      <c r="H139" s="116">
        <v>138</v>
      </c>
      <c r="I139" s="117" t="s">
        <v>352</v>
      </c>
    </row>
    <row r="140" spans="1:9">
      <c r="A140" s="112" t="str">
        <f t="shared" si="9"/>
        <v>광역도시철도과</v>
      </c>
      <c r="B140" s="113" t="str">
        <f t="shared" si="8"/>
        <v>건설교통위원회</v>
      </c>
      <c r="C140" s="112" t="str">
        <f t="shared" si="10"/>
        <v>철도국</v>
      </c>
      <c r="E140" s="114" t="s">
        <v>188</v>
      </c>
      <c r="F140" s="115" t="s">
        <v>191</v>
      </c>
      <c r="G140" s="114" t="s">
        <v>5</v>
      </c>
      <c r="H140" s="116">
        <v>139</v>
      </c>
      <c r="I140" s="117" t="s">
        <v>354</v>
      </c>
    </row>
    <row r="141" spans="1:9">
      <c r="A141" s="112" t="str">
        <f t="shared" si="9"/>
        <v>철도건설과</v>
      </c>
      <c r="B141" s="113" t="str">
        <f t="shared" si="8"/>
        <v>건설교통위원회</v>
      </c>
      <c r="C141" s="112" t="str">
        <f t="shared" si="10"/>
        <v>철도국</v>
      </c>
      <c r="E141" s="114" t="s">
        <v>188</v>
      </c>
      <c r="F141" s="115" t="s">
        <v>193</v>
      </c>
      <c r="G141" s="114" t="s">
        <v>5</v>
      </c>
      <c r="H141" s="116">
        <v>140</v>
      </c>
      <c r="I141" s="117" t="s">
        <v>356</v>
      </c>
    </row>
    <row r="142" spans="1:9">
      <c r="A142" s="112" t="str">
        <f t="shared" si="9"/>
        <v>교통정책과</v>
      </c>
      <c r="B142" s="113" t="str">
        <f t="shared" si="8"/>
        <v>건설교통위원회</v>
      </c>
      <c r="C142" s="112" t="str">
        <f t="shared" si="10"/>
        <v>교통국</v>
      </c>
      <c r="E142" s="114" t="s">
        <v>340</v>
      </c>
      <c r="F142" s="115" t="s">
        <v>341</v>
      </c>
      <c r="G142" s="114" t="s">
        <v>5</v>
      </c>
      <c r="H142" s="116">
        <v>141</v>
      </c>
      <c r="I142" s="117" t="s">
        <v>360</v>
      </c>
    </row>
    <row r="143" spans="1:9">
      <c r="A143" s="112" t="str">
        <f t="shared" si="9"/>
        <v>버스정책과</v>
      </c>
      <c r="B143" s="113" t="str">
        <f t="shared" si="8"/>
        <v>건설교통위원회</v>
      </c>
      <c r="C143" s="112" t="str">
        <f t="shared" si="10"/>
        <v>교통국</v>
      </c>
      <c r="E143" s="114" t="s">
        <v>340</v>
      </c>
      <c r="F143" s="115" t="s">
        <v>343</v>
      </c>
      <c r="G143" s="114" t="s">
        <v>5</v>
      </c>
      <c r="H143" s="116">
        <v>142</v>
      </c>
      <c r="I143" s="117" t="s">
        <v>361</v>
      </c>
    </row>
    <row r="144" spans="1:9">
      <c r="A144" s="112" t="str">
        <f t="shared" si="9"/>
        <v>굿모닝버스추진단</v>
      </c>
      <c r="B144" s="113" t="str">
        <f t="shared" si="8"/>
        <v>건설교통위원회</v>
      </c>
      <c r="C144" s="112" t="str">
        <f t="shared" si="10"/>
        <v>교통국</v>
      </c>
      <c r="E144" s="114" t="s">
        <v>340</v>
      </c>
      <c r="F144" s="115" t="s">
        <v>345</v>
      </c>
      <c r="G144" s="114" t="s">
        <v>5</v>
      </c>
      <c r="H144" s="116">
        <v>143</v>
      </c>
      <c r="I144" s="117" t="s">
        <v>362</v>
      </c>
    </row>
    <row r="145" spans="1:9">
      <c r="A145" s="112" t="str">
        <f t="shared" si="9"/>
        <v>택시정책과</v>
      </c>
      <c r="B145" s="113" t="str">
        <f t="shared" si="8"/>
        <v>건설교통위원회</v>
      </c>
      <c r="C145" s="112" t="str">
        <f t="shared" si="10"/>
        <v>교통국</v>
      </c>
      <c r="E145" s="114" t="s">
        <v>340</v>
      </c>
      <c r="F145" s="115" t="s">
        <v>347</v>
      </c>
      <c r="G145" s="114" t="s">
        <v>5</v>
      </c>
      <c r="H145" s="116">
        <v>144</v>
      </c>
      <c r="I145" s="117" t="s">
        <v>363</v>
      </c>
    </row>
    <row r="146" spans="1:9">
      <c r="A146" s="112" t="str">
        <f t="shared" si="9"/>
        <v>교통정보센터</v>
      </c>
      <c r="B146" s="113" t="str">
        <f t="shared" si="8"/>
        <v>건설교통위원회</v>
      </c>
      <c r="C146" s="112" t="str">
        <f t="shared" si="10"/>
        <v>교통국</v>
      </c>
      <c r="E146" s="114" t="s">
        <v>340</v>
      </c>
      <c r="F146" s="115" t="s">
        <v>349</v>
      </c>
      <c r="G146" s="114" t="s">
        <v>5</v>
      </c>
      <c r="H146" s="116">
        <v>145</v>
      </c>
      <c r="I146" s="117" t="s">
        <v>364</v>
      </c>
    </row>
    <row r="147" spans="1:9">
      <c r="A147" s="112" t="str">
        <f t="shared" si="9"/>
        <v>건설안전과</v>
      </c>
      <c r="B147" s="113" t="str">
        <f t="shared" si="8"/>
        <v>건설교통위원회</v>
      </c>
      <c r="C147" s="112" t="str">
        <f t="shared" si="10"/>
        <v>건설국</v>
      </c>
      <c r="E147" s="114" t="s">
        <v>350</v>
      </c>
      <c r="F147" s="115" t="s">
        <v>351</v>
      </c>
      <c r="G147" s="114" t="s">
        <v>5</v>
      </c>
      <c r="H147" s="116">
        <v>146</v>
      </c>
      <c r="I147" s="117" t="s">
        <v>366</v>
      </c>
    </row>
    <row r="148" spans="1:9">
      <c r="A148" s="112" t="str">
        <f t="shared" si="9"/>
        <v>도로정책과</v>
      </c>
      <c r="B148" s="113" t="str">
        <f t="shared" si="8"/>
        <v>건설교통위원회</v>
      </c>
      <c r="C148" s="112" t="str">
        <f t="shared" si="10"/>
        <v>건설국</v>
      </c>
      <c r="E148" s="114" t="s">
        <v>350</v>
      </c>
      <c r="F148" s="115" t="s">
        <v>353</v>
      </c>
      <c r="G148" s="114" t="s">
        <v>5</v>
      </c>
      <c r="H148" s="116">
        <v>147</v>
      </c>
      <c r="I148" s="117" t="s">
        <v>464</v>
      </c>
    </row>
    <row r="149" spans="1:9">
      <c r="A149" s="112" t="str">
        <f t="shared" si="9"/>
        <v>하천과</v>
      </c>
      <c r="B149" s="113" t="str">
        <f t="shared" si="8"/>
        <v>건설교통위원회</v>
      </c>
      <c r="C149" s="112" t="str">
        <f t="shared" si="10"/>
        <v>건설국</v>
      </c>
      <c r="E149" s="114" t="s">
        <v>350</v>
      </c>
      <c r="F149" s="115" t="s">
        <v>355</v>
      </c>
      <c r="G149" s="114" t="s">
        <v>5</v>
      </c>
      <c r="H149" s="116">
        <v>148</v>
      </c>
      <c r="I149" s="117" t="s">
        <v>465</v>
      </c>
    </row>
    <row r="150" spans="1:9">
      <c r="A150" s="112" t="str">
        <f t="shared" si="9"/>
        <v>건설기술과</v>
      </c>
      <c r="B150" s="113" t="str">
        <f t="shared" si="8"/>
        <v>건설교통위원회</v>
      </c>
      <c r="C150" s="112" t="str">
        <f t="shared" si="10"/>
        <v>건설국</v>
      </c>
      <c r="E150" s="114" t="s">
        <v>350</v>
      </c>
      <c r="F150" s="115" t="s">
        <v>357</v>
      </c>
      <c r="G150" s="114" t="s">
        <v>5</v>
      </c>
      <c r="H150" s="116">
        <v>149</v>
      </c>
      <c r="I150" s="117" t="s">
        <v>466</v>
      </c>
    </row>
    <row r="151" spans="1:9">
      <c r="A151" s="112" t="str">
        <f t="shared" si="9"/>
        <v>관리과</v>
      </c>
      <c r="B151" s="113" t="str">
        <f t="shared" si="8"/>
        <v>건설교통위원회</v>
      </c>
      <c r="C151" s="112" t="str">
        <f t="shared" si="10"/>
        <v>건설본부</v>
      </c>
      <c r="E151" s="114" t="s">
        <v>108</v>
      </c>
      <c r="F151" s="115" t="s">
        <v>398</v>
      </c>
      <c r="G151" s="114" t="s">
        <v>5</v>
      </c>
      <c r="H151" s="116">
        <v>150</v>
      </c>
      <c r="I151" s="117" t="s">
        <v>369</v>
      </c>
    </row>
    <row r="152" spans="1:9">
      <c r="A152" s="112" t="str">
        <f t="shared" si="9"/>
        <v>도로건설과</v>
      </c>
      <c r="B152" s="113" t="str">
        <f t="shared" si="8"/>
        <v>건설교통위원회</v>
      </c>
      <c r="C152" s="112" t="str">
        <f t="shared" si="10"/>
        <v>건설본부</v>
      </c>
      <c r="E152" s="114" t="s">
        <v>108</v>
      </c>
      <c r="F152" s="115" t="s">
        <v>399</v>
      </c>
      <c r="G152" s="114" t="s">
        <v>5</v>
      </c>
      <c r="H152" s="116">
        <v>151</v>
      </c>
      <c r="I152" s="117" t="s">
        <v>370</v>
      </c>
    </row>
    <row r="153" spans="1:9">
      <c r="A153" s="112" t="str">
        <f t="shared" si="9"/>
        <v>북부도로과</v>
      </c>
      <c r="B153" s="113" t="str">
        <f t="shared" si="8"/>
        <v>건설교통위원회</v>
      </c>
      <c r="C153" s="112" t="str">
        <f t="shared" si="10"/>
        <v>건설본부</v>
      </c>
      <c r="E153" s="114" t="s">
        <v>108</v>
      </c>
      <c r="F153" s="115" t="s">
        <v>400</v>
      </c>
      <c r="G153" s="114" t="s">
        <v>5</v>
      </c>
      <c r="H153" s="116">
        <v>152</v>
      </c>
      <c r="I153" s="117" t="s">
        <v>371</v>
      </c>
    </row>
    <row r="154" spans="1:9">
      <c r="A154" s="112" t="str">
        <f t="shared" si="9"/>
        <v>건축시설과</v>
      </c>
      <c r="B154" s="113" t="str">
        <f t="shared" si="8"/>
        <v>건설교통위원회</v>
      </c>
      <c r="C154" s="112" t="str">
        <f t="shared" si="10"/>
        <v>건설본부</v>
      </c>
      <c r="E154" s="114" t="s">
        <v>108</v>
      </c>
      <c r="F154" s="115" t="s">
        <v>401</v>
      </c>
      <c r="G154" s="114" t="s">
        <v>5</v>
      </c>
      <c r="H154" s="116">
        <v>153</v>
      </c>
      <c r="I154" s="117" t="s">
        <v>372</v>
      </c>
    </row>
    <row r="155" spans="1:9">
      <c r="A155" s="112" t="str">
        <f t="shared" si="9"/>
        <v>신청사건립추진단</v>
      </c>
      <c r="B155" s="113" t="str">
        <f t="shared" si="8"/>
        <v>건설교통위원회</v>
      </c>
      <c r="C155" s="112" t="str">
        <f t="shared" si="10"/>
        <v>건설본부</v>
      </c>
      <c r="E155" s="114" t="s">
        <v>108</v>
      </c>
      <c r="F155" s="115" t="s">
        <v>402</v>
      </c>
      <c r="G155" s="114" t="s">
        <v>5</v>
      </c>
      <c r="H155" s="116">
        <v>154</v>
      </c>
      <c r="I155" s="117" t="s">
        <v>373</v>
      </c>
    </row>
    <row r="156" spans="1:9">
      <c r="A156" s="112" t="str">
        <f t="shared" si="9"/>
        <v>지역정책과</v>
      </c>
      <c r="B156" s="113" t="str">
        <f t="shared" si="8"/>
        <v>도시환경위원회</v>
      </c>
      <c r="C156" s="112" t="str">
        <f t="shared" si="10"/>
        <v>도시주택실</v>
      </c>
      <c r="E156" s="114" t="s">
        <v>95</v>
      </c>
      <c r="F156" s="115" t="s">
        <v>135</v>
      </c>
      <c r="G156" s="114" t="s">
        <v>6</v>
      </c>
      <c r="H156" s="116">
        <v>155</v>
      </c>
      <c r="I156" s="117" t="s">
        <v>375</v>
      </c>
    </row>
    <row r="157" spans="1:9">
      <c r="A157" s="112" t="str">
        <f t="shared" si="9"/>
        <v>도시정책과</v>
      </c>
      <c r="B157" s="113" t="str">
        <f t="shared" si="8"/>
        <v>도시환경위원회</v>
      </c>
      <c r="C157" s="112" t="str">
        <f t="shared" si="10"/>
        <v>도시주택실</v>
      </c>
      <c r="E157" s="114" t="s">
        <v>95</v>
      </c>
      <c r="F157" s="115" t="s">
        <v>137</v>
      </c>
      <c r="G157" s="114" t="s">
        <v>6</v>
      </c>
      <c r="H157" s="116">
        <v>156</v>
      </c>
      <c r="I157" s="117" t="s">
        <v>467</v>
      </c>
    </row>
    <row r="158" spans="1:9">
      <c r="A158" s="112" t="str">
        <f t="shared" si="9"/>
        <v>도시주택과</v>
      </c>
      <c r="B158" s="113" t="str">
        <f t="shared" si="8"/>
        <v>도시환경위원회</v>
      </c>
      <c r="C158" s="112" t="str">
        <f t="shared" si="10"/>
        <v>도시주택실</v>
      </c>
      <c r="E158" s="114" t="s">
        <v>95</v>
      </c>
      <c r="F158" s="115" t="s">
        <v>139</v>
      </c>
      <c r="G158" s="114" t="s">
        <v>6</v>
      </c>
      <c r="H158" s="116">
        <v>157</v>
      </c>
      <c r="I158" s="117" t="s">
        <v>468</v>
      </c>
    </row>
    <row r="159" spans="1:9">
      <c r="A159" s="112" t="str">
        <f t="shared" si="9"/>
        <v>주택정책과</v>
      </c>
      <c r="B159" s="113" t="str">
        <f t="shared" si="8"/>
        <v>도시환경위원회</v>
      </c>
      <c r="C159" s="112" t="str">
        <f t="shared" si="10"/>
        <v>도시주택실</v>
      </c>
      <c r="E159" s="114" t="s">
        <v>95</v>
      </c>
      <c r="F159" s="115" t="s">
        <v>140</v>
      </c>
      <c r="G159" s="114" t="s">
        <v>6</v>
      </c>
      <c r="H159" s="116">
        <v>158</v>
      </c>
      <c r="I159" s="117" t="s">
        <v>469</v>
      </c>
    </row>
    <row r="160" spans="1:9">
      <c r="A160" s="112" t="str">
        <f t="shared" si="9"/>
        <v>건축디자인과</v>
      </c>
      <c r="B160" s="113" t="str">
        <f t="shared" si="8"/>
        <v>도시환경위원회</v>
      </c>
      <c r="C160" s="112" t="str">
        <f t="shared" si="10"/>
        <v>도시주택실</v>
      </c>
      <c r="E160" s="114" t="s">
        <v>95</v>
      </c>
      <c r="F160" s="115" t="s">
        <v>141</v>
      </c>
      <c r="G160" s="114" t="s">
        <v>6</v>
      </c>
      <c r="H160" s="116">
        <v>159</v>
      </c>
      <c r="I160" s="117" t="s">
        <v>470</v>
      </c>
    </row>
    <row r="161" spans="1:9">
      <c r="A161" s="112" t="str">
        <f t="shared" si="9"/>
        <v>공공택지과</v>
      </c>
      <c r="B161" s="113" t="str">
        <f t="shared" si="8"/>
        <v>도시환경위원회</v>
      </c>
      <c r="C161" s="112" t="str">
        <f t="shared" si="10"/>
        <v>도시주택실</v>
      </c>
      <c r="E161" s="114" t="s">
        <v>95</v>
      </c>
      <c r="F161" s="115" t="s">
        <v>142</v>
      </c>
      <c r="G161" s="114" t="s">
        <v>6</v>
      </c>
      <c r="H161" s="116">
        <v>160</v>
      </c>
      <c r="I161" s="117" t="s">
        <v>471</v>
      </c>
    </row>
    <row r="162" spans="1:9">
      <c r="A162" s="112" t="str">
        <f t="shared" si="9"/>
        <v>토지정보과</v>
      </c>
      <c r="B162" s="113" t="str">
        <f t="shared" ref="B162:B188" si="11">G162</f>
        <v>도시환경위원회</v>
      </c>
      <c r="C162" s="112" t="str">
        <f t="shared" si="10"/>
        <v>도시주택실</v>
      </c>
      <c r="E162" s="114" t="s">
        <v>95</v>
      </c>
      <c r="F162" s="115" t="s">
        <v>143</v>
      </c>
      <c r="G162" s="114" t="s">
        <v>6</v>
      </c>
      <c r="H162" s="116">
        <v>161</v>
      </c>
      <c r="I162" s="117" t="s">
        <v>472</v>
      </c>
    </row>
    <row r="163" spans="1:9">
      <c r="A163" s="112" t="str">
        <f t="shared" si="9"/>
        <v>도시개발과</v>
      </c>
      <c r="B163" s="113" t="str">
        <f t="shared" si="11"/>
        <v>도시환경위원회</v>
      </c>
      <c r="C163" s="112" t="str">
        <f t="shared" si="10"/>
        <v>도시주택실</v>
      </c>
      <c r="E163" s="114" t="s">
        <v>95</v>
      </c>
      <c r="F163" s="115" t="s">
        <v>144</v>
      </c>
      <c r="G163" s="114" t="s">
        <v>6</v>
      </c>
      <c r="H163" s="116">
        <v>162</v>
      </c>
      <c r="I163" s="117" t="s">
        <v>473</v>
      </c>
    </row>
    <row r="164" spans="1:9">
      <c r="A164" s="112" t="str">
        <f t="shared" si="9"/>
        <v>도시재생과</v>
      </c>
      <c r="B164" s="113" t="str">
        <f t="shared" si="11"/>
        <v>도시환경위원회</v>
      </c>
      <c r="C164" s="112" t="str">
        <f t="shared" si="10"/>
        <v>도시주택실</v>
      </c>
      <c r="E164" s="114" t="s">
        <v>95</v>
      </c>
      <c r="F164" s="115" t="s">
        <v>145</v>
      </c>
      <c r="G164" s="114" t="s">
        <v>6</v>
      </c>
      <c r="H164" s="116">
        <v>163</v>
      </c>
      <c r="I164" s="117" t="s">
        <v>474</v>
      </c>
    </row>
    <row r="165" spans="1:9">
      <c r="A165" s="112" t="str">
        <f t="shared" si="9"/>
        <v>도시계획상임기획단</v>
      </c>
      <c r="B165" s="113" t="str">
        <f t="shared" si="11"/>
        <v>도시환경위원회</v>
      </c>
      <c r="C165" s="112" t="str">
        <f t="shared" si="10"/>
        <v>도시주택실</v>
      </c>
      <c r="E165" s="114" t="s">
        <v>95</v>
      </c>
      <c r="F165" s="115" t="s">
        <v>146</v>
      </c>
      <c r="G165" s="114" t="s">
        <v>6</v>
      </c>
      <c r="H165" s="116">
        <v>164</v>
      </c>
      <c r="I165" s="117" t="s">
        <v>475</v>
      </c>
    </row>
    <row r="166" spans="1:9">
      <c r="A166" s="112" t="str">
        <f t="shared" si="9"/>
        <v>환경정책과</v>
      </c>
      <c r="B166" s="113" t="str">
        <f t="shared" si="11"/>
        <v>도시환경위원회</v>
      </c>
      <c r="C166" s="112" t="str">
        <f t="shared" si="10"/>
        <v>환경국</v>
      </c>
      <c r="E166" s="114" t="s">
        <v>99</v>
      </c>
      <c r="F166" s="115" t="s">
        <v>269</v>
      </c>
      <c r="G166" s="114" t="s">
        <v>6</v>
      </c>
      <c r="H166" s="116">
        <v>165</v>
      </c>
      <c r="I166" s="117" t="s">
        <v>377</v>
      </c>
    </row>
    <row r="167" spans="1:9">
      <c r="A167" s="112" t="str">
        <f t="shared" si="9"/>
        <v>기후대기과</v>
      </c>
      <c r="B167" s="113" t="str">
        <f t="shared" si="11"/>
        <v>도시환경위원회</v>
      </c>
      <c r="C167" s="112" t="str">
        <f t="shared" si="10"/>
        <v>환경국</v>
      </c>
      <c r="E167" s="114" t="s">
        <v>99</v>
      </c>
      <c r="F167" s="115" t="s">
        <v>271</v>
      </c>
      <c r="G167" s="114" t="s">
        <v>6</v>
      </c>
      <c r="H167" s="116">
        <v>166</v>
      </c>
      <c r="I167" s="117" t="s">
        <v>378</v>
      </c>
    </row>
    <row r="168" spans="1:9">
      <c r="A168" s="112" t="str">
        <f t="shared" si="9"/>
        <v>환경안전관리과</v>
      </c>
      <c r="B168" s="113" t="str">
        <f t="shared" si="11"/>
        <v>도시환경위원회</v>
      </c>
      <c r="C168" s="112" t="str">
        <f t="shared" si="10"/>
        <v>환경국</v>
      </c>
      <c r="E168" s="114" t="s">
        <v>99</v>
      </c>
      <c r="F168" s="115" t="s">
        <v>272</v>
      </c>
      <c r="G168" s="114" t="s">
        <v>6</v>
      </c>
      <c r="H168" s="116">
        <v>167</v>
      </c>
      <c r="I168" s="117" t="s">
        <v>379</v>
      </c>
    </row>
    <row r="169" spans="1:9">
      <c r="A169" s="112" t="str">
        <f t="shared" si="9"/>
        <v>자원순환과</v>
      </c>
      <c r="B169" s="113" t="str">
        <f t="shared" si="11"/>
        <v>도시환경위원회</v>
      </c>
      <c r="C169" s="112" t="str">
        <f t="shared" si="10"/>
        <v>환경국</v>
      </c>
      <c r="E169" s="114" t="s">
        <v>99</v>
      </c>
      <c r="F169" s="115" t="s">
        <v>273</v>
      </c>
      <c r="G169" s="114" t="s">
        <v>6</v>
      </c>
      <c r="H169" s="116">
        <v>168</v>
      </c>
      <c r="I169" s="117" t="s">
        <v>380</v>
      </c>
    </row>
    <row r="170" spans="1:9">
      <c r="A170" s="112" t="str">
        <f t="shared" si="9"/>
        <v>북부환경관리과</v>
      </c>
      <c r="B170" s="113" t="str">
        <f t="shared" si="11"/>
        <v>도시환경위원회</v>
      </c>
      <c r="C170" s="112" t="str">
        <f t="shared" si="10"/>
        <v>환경국</v>
      </c>
      <c r="E170" s="114" t="s">
        <v>99</v>
      </c>
      <c r="F170" s="115" t="s">
        <v>274</v>
      </c>
      <c r="G170" s="114" t="s">
        <v>6</v>
      </c>
      <c r="H170" s="116">
        <v>169</v>
      </c>
      <c r="I170" s="117" t="s">
        <v>381</v>
      </c>
    </row>
    <row r="171" spans="1:9">
      <c r="A171" s="112" t="str">
        <f t="shared" si="9"/>
        <v>공단환경관리사업소</v>
      </c>
      <c r="B171" s="113" t="str">
        <f t="shared" si="11"/>
        <v>도시환경위원회</v>
      </c>
      <c r="C171" s="112" t="str">
        <f t="shared" si="10"/>
        <v>환경국</v>
      </c>
      <c r="E171" s="114" t="s">
        <v>99</v>
      </c>
      <c r="F171" s="115" t="s">
        <v>275</v>
      </c>
      <c r="G171" s="114" t="s">
        <v>6</v>
      </c>
      <c r="H171" s="116">
        <v>170</v>
      </c>
      <c r="I171" s="117" t="s">
        <v>476</v>
      </c>
    </row>
    <row r="172" spans="1:9">
      <c r="A172" s="112" t="str">
        <f t="shared" si="9"/>
        <v>공원녹지과</v>
      </c>
      <c r="B172" s="113" t="str">
        <f t="shared" si="11"/>
        <v>도시환경위원회</v>
      </c>
      <c r="C172" s="112" t="str">
        <f t="shared" si="10"/>
        <v>축산산림국</v>
      </c>
      <c r="E172" s="114" t="s">
        <v>60</v>
      </c>
      <c r="F172" s="115" t="s">
        <v>336</v>
      </c>
      <c r="G172" s="114" t="s">
        <v>6</v>
      </c>
      <c r="H172" s="116">
        <v>171</v>
      </c>
      <c r="I172" s="117" t="s">
        <v>477</v>
      </c>
    </row>
    <row r="173" spans="1:9">
      <c r="A173" s="112" t="str">
        <f t="shared" si="9"/>
        <v>대기연구부</v>
      </c>
      <c r="B173" s="113" t="str">
        <f t="shared" si="11"/>
        <v>도시환경위원회</v>
      </c>
      <c r="C173" s="112" t="str">
        <f t="shared" si="10"/>
        <v>보건환경연구원</v>
      </c>
      <c r="E173" s="114" t="s">
        <v>107</v>
      </c>
      <c r="F173" s="115" t="s">
        <v>403</v>
      </c>
      <c r="G173" s="114" t="s">
        <v>6</v>
      </c>
      <c r="H173" s="116">
        <v>172</v>
      </c>
      <c r="I173" s="117" t="s">
        <v>478</v>
      </c>
    </row>
    <row r="174" spans="1:9">
      <c r="A174" s="112" t="str">
        <f t="shared" si="9"/>
        <v>수질연구부</v>
      </c>
      <c r="B174" s="113" t="str">
        <f t="shared" si="11"/>
        <v>도시환경위원회</v>
      </c>
      <c r="C174" s="112" t="str">
        <f t="shared" si="10"/>
        <v>보건환경연구원</v>
      </c>
      <c r="E174" s="114" t="s">
        <v>107</v>
      </c>
      <c r="F174" s="115" t="s">
        <v>404</v>
      </c>
      <c r="G174" s="114" t="s">
        <v>6</v>
      </c>
      <c r="H174" s="116">
        <v>173</v>
      </c>
      <c r="I174" s="117" t="s">
        <v>479</v>
      </c>
    </row>
    <row r="175" spans="1:9">
      <c r="A175" s="123" t="str">
        <f t="shared" si="9"/>
        <v>북부지원</v>
      </c>
      <c r="B175" s="124" t="str">
        <f t="shared" ref="B175" si="12">G175</f>
        <v>도시환경위원회</v>
      </c>
      <c r="C175" s="123" t="str">
        <f t="shared" si="10"/>
        <v>보건환경연구원</v>
      </c>
      <c r="D175" s="125"/>
      <c r="E175" s="126" t="s">
        <v>107</v>
      </c>
      <c r="F175" s="127" t="s">
        <v>386</v>
      </c>
      <c r="G175" s="126" t="s">
        <v>6</v>
      </c>
      <c r="H175" s="128" t="s">
        <v>525</v>
      </c>
      <c r="I175" s="129">
        <v>2903</v>
      </c>
    </row>
    <row r="176" spans="1:9">
      <c r="A176" s="112" t="str">
        <f t="shared" si="9"/>
        <v>수자원본부</v>
      </c>
      <c r="B176" s="113" t="str">
        <f t="shared" si="11"/>
        <v>도시환경위원회</v>
      </c>
      <c r="C176" s="112" t="str">
        <f t="shared" si="10"/>
        <v>수자원본부</v>
      </c>
      <c r="E176" s="114" t="s">
        <v>374</v>
      </c>
      <c r="F176" s="115" t="s">
        <v>374</v>
      </c>
      <c r="G176" s="114" t="s">
        <v>6</v>
      </c>
      <c r="H176" s="116">
        <v>174</v>
      </c>
      <c r="I176" s="117" t="s">
        <v>480</v>
      </c>
    </row>
    <row r="177" spans="1:9">
      <c r="A177" s="112" t="str">
        <f t="shared" si="9"/>
        <v>교육정책과</v>
      </c>
      <c r="B177" s="113" t="str">
        <f t="shared" si="11"/>
        <v>여성가족교육협력위원회</v>
      </c>
      <c r="C177" s="112" t="str">
        <f t="shared" si="10"/>
        <v>교육협력국</v>
      </c>
      <c r="E177" s="114" t="s">
        <v>159</v>
      </c>
      <c r="F177" s="115" t="s">
        <v>160</v>
      </c>
      <c r="G177" s="114" t="s">
        <v>405</v>
      </c>
      <c r="H177" s="116">
        <v>175</v>
      </c>
      <c r="I177" s="117" t="s">
        <v>481</v>
      </c>
    </row>
    <row r="178" spans="1:9">
      <c r="A178" s="112" t="str">
        <f t="shared" si="9"/>
        <v>교육협력과</v>
      </c>
      <c r="B178" s="113" t="str">
        <f t="shared" si="11"/>
        <v>여성가족교육협력위원회</v>
      </c>
      <c r="C178" s="112" t="str">
        <f t="shared" si="10"/>
        <v>교육협력국</v>
      </c>
      <c r="E178" s="114" t="s">
        <v>159</v>
      </c>
      <c r="F178" s="115" t="s">
        <v>162</v>
      </c>
      <c r="G178" s="114" t="s">
        <v>405</v>
      </c>
      <c r="H178" s="116">
        <v>176</v>
      </c>
      <c r="I178" s="117" t="s">
        <v>482</v>
      </c>
    </row>
    <row r="179" spans="1:9">
      <c r="A179" s="112" t="str">
        <f t="shared" si="9"/>
        <v>도서관정책과</v>
      </c>
      <c r="B179" s="113" t="str">
        <f t="shared" si="11"/>
        <v>여성가족교육협력위원회</v>
      </c>
      <c r="C179" s="112" t="str">
        <f t="shared" si="10"/>
        <v>교육협력국</v>
      </c>
      <c r="E179" s="114" t="s">
        <v>159</v>
      </c>
      <c r="F179" s="115" t="s">
        <v>164</v>
      </c>
      <c r="G179" s="114" t="s">
        <v>405</v>
      </c>
      <c r="H179" s="116">
        <v>177</v>
      </c>
      <c r="I179" s="117" t="s">
        <v>483</v>
      </c>
    </row>
    <row r="180" spans="1:9">
      <c r="A180" s="112" t="str">
        <f t="shared" si="9"/>
        <v>여성가족과</v>
      </c>
      <c r="B180" s="113" t="str">
        <f t="shared" si="11"/>
        <v>여성가족교육협력위원회</v>
      </c>
      <c r="C180" s="112" t="str">
        <f t="shared" si="10"/>
        <v>여성가족국</v>
      </c>
      <c r="E180" s="114" t="s">
        <v>100</v>
      </c>
      <c r="F180" s="115" t="s">
        <v>77</v>
      </c>
      <c r="G180" s="114" t="s">
        <v>405</v>
      </c>
      <c r="H180" s="116">
        <v>178</v>
      </c>
      <c r="I180" s="117" t="s">
        <v>484</v>
      </c>
    </row>
    <row r="181" spans="1:9">
      <c r="A181" s="112" t="str">
        <f t="shared" si="9"/>
        <v>보육정책과</v>
      </c>
      <c r="B181" s="113" t="str">
        <f t="shared" si="11"/>
        <v>여성가족교육협력위원회</v>
      </c>
      <c r="C181" s="112" t="str">
        <f t="shared" si="10"/>
        <v>여성가족국</v>
      </c>
      <c r="E181" s="114" t="s">
        <v>100</v>
      </c>
      <c r="F181" s="115" t="s">
        <v>277</v>
      </c>
      <c r="G181" s="114" t="s">
        <v>405</v>
      </c>
      <c r="H181" s="116">
        <v>179</v>
      </c>
      <c r="I181" s="117" t="s">
        <v>485</v>
      </c>
    </row>
    <row r="182" spans="1:9">
      <c r="A182" s="112" t="str">
        <f t="shared" si="9"/>
        <v>아동청소년과</v>
      </c>
      <c r="B182" s="113" t="str">
        <f t="shared" si="11"/>
        <v>여성가족교육협력위원회</v>
      </c>
      <c r="C182" s="112" t="str">
        <f t="shared" si="10"/>
        <v>여성가족국</v>
      </c>
      <c r="E182" s="114" t="s">
        <v>100</v>
      </c>
      <c r="F182" s="115" t="s">
        <v>279</v>
      </c>
      <c r="G182" s="114" t="s">
        <v>405</v>
      </c>
      <c r="H182" s="116">
        <v>180</v>
      </c>
      <c r="I182" s="117" t="s">
        <v>486</v>
      </c>
    </row>
    <row r="183" spans="1:9">
      <c r="A183" s="112" t="str">
        <f t="shared" si="9"/>
        <v>다문화가족과</v>
      </c>
      <c r="B183" s="113" t="str">
        <f t="shared" si="11"/>
        <v>여성가족교육협력위원회</v>
      </c>
      <c r="C183" s="112" t="str">
        <f t="shared" si="10"/>
        <v>여성가족국</v>
      </c>
      <c r="E183" s="114" t="s">
        <v>100</v>
      </c>
      <c r="F183" s="115" t="s">
        <v>281</v>
      </c>
      <c r="G183" s="114" t="s">
        <v>405</v>
      </c>
      <c r="H183" s="116">
        <v>181</v>
      </c>
      <c r="I183" s="117" t="s">
        <v>487</v>
      </c>
    </row>
    <row r="184" spans="1:9">
      <c r="A184" s="112" t="str">
        <f t="shared" si="9"/>
        <v>여성비전센터</v>
      </c>
      <c r="B184" s="113" t="str">
        <f t="shared" si="11"/>
        <v>여성가족교육협력위원회</v>
      </c>
      <c r="C184" s="112" t="str">
        <f t="shared" si="10"/>
        <v>여성가족국</v>
      </c>
      <c r="E184" s="114" t="s">
        <v>100</v>
      </c>
      <c r="F184" s="115" t="s">
        <v>283</v>
      </c>
      <c r="G184" s="114" t="s">
        <v>405</v>
      </c>
      <c r="H184" s="116">
        <v>182</v>
      </c>
      <c r="I184" s="117" t="s">
        <v>488</v>
      </c>
    </row>
    <row r="185" spans="1:9">
      <c r="A185" s="112" t="str">
        <f t="shared" si="9"/>
        <v>여성능력개발센터</v>
      </c>
      <c r="B185" s="113" t="str">
        <f t="shared" si="11"/>
        <v>여성가족교육협력위원회</v>
      </c>
      <c r="C185" s="112" t="str">
        <f t="shared" si="10"/>
        <v>여성가족국</v>
      </c>
      <c r="E185" s="114" t="s">
        <v>100</v>
      </c>
      <c r="F185" s="115" t="s">
        <v>285</v>
      </c>
      <c r="G185" s="114" t="s">
        <v>405</v>
      </c>
      <c r="H185" s="116">
        <v>183</v>
      </c>
      <c r="I185" s="117" t="s">
        <v>489</v>
      </c>
    </row>
    <row r="186" spans="1:9">
      <c r="A186" s="112" t="str">
        <f t="shared" si="9"/>
        <v>가족여성담당관</v>
      </c>
      <c r="B186" s="113" t="str">
        <f t="shared" si="11"/>
        <v>여성가족교육협력위원회</v>
      </c>
      <c r="C186" s="112" t="str">
        <f t="shared" si="10"/>
        <v>복지여성실</v>
      </c>
      <c r="E186" s="114" t="s">
        <v>63</v>
      </c>
      <c r="F186" s="115" t="s">
        <v>76</v>
      </c>
      <c r="G186" s="114" t="s">
        <v>405</v>
      </c>
      <c r="H186" s="116">
        <v>184</v>
      </c>
      <c r="I186" s="117" t="s">
        <v>490</v>
      </c>
    </row>
    <row r="187" spans="1:9">
      <c r="A187" s="112" t="str">
        <f t="shared" si="9"/>
        <v>보육청소년담당관</v>
      </c>
      <c r="B187" s="113" t="str">
        <f t="shared" si="11"/>
        <v>여성가족교육협력위원회</v>
      </c>
      <c r="C187" s="112" t="str">
        <f t="shared" si="10"/>
        <v>복지여성실</v>
      </c>
      <c r="E187" s="114" t="s">
        <v>63</v>
      </c>
      <c r="F187" s="115" t="s">
        <v>289</v>
      </c>
      <c r="G187" s="114" t="s">
        <v>405</v>
      </c>
      <c r="H187" s="116">
        <v>185</v>
      </c>
      <c r="I187" s="117" t="s">
        <v>491</v>
      </c>
    </row>
    <row r="188" spans="1:9">
      <c r="A188" s="112" t="str">
        <f t="shared" si="9"/>
        <v>북부여성비전센터</v>
      </c>
      <c r="B188" s="113" t="str">
        <f t="shared" si="11"/>
        <v>여성가족교육협력위원회</v>
      </c>
      <c r="C188" s="112" t="str">
        <f t="shared" si="10"/>
        <v>복지여성실</v>
      </c>
      <c r="E188" s="114" t="s">
        <v>63</v>
      </c>
      <c r="F188" s="114" t="s">
        <v>64</v>
      </c>
      <c r="G188" s="114" t="s">
        <v>405</v>
      </c>
      <c r="H188" s="116">
        <v>186</v>
      </c>
      <c r="I188" s="117" t="s">
        <v>492</v>
      </c>
    </row>
  </sheetData>
  <phoneticPr fontId="2" type="noConversion"/>
  <conditionalFormatting sqref="H1:I1 A1 C1">
    <cfRule type="containsText" dxfId="68" priority="5" operator="containsText" text="@@">
      <formula>NOT(ISERROR(SEARCH("@@",A1)))</formula>
    </cfRule>
  </conditionalFormatting>
  <conditionalFormatting sqref="B1">
    <cfRule type="containsText" dxfId="67" priority="4" operator="containsText" text="@@">
      <formula>NOT(ISERROR(SEARCH("@@",B1)))</formula>
    </cfRule>
  </conditionalFormatting>
  <conditionalFormatting sqref="F1">
    <cfRule type="containsText" dxfId="66" priority="3" operator="containsText" text="@@">
      <formula>NOT(ISERROR(SEARCH("@@",F1)))</formula>
    </cfRule>
  </conditionalFormatting>
  <conditionalFormatting sqref="E1">
    <cfRule type="containsText" dxfId="65" priority="2" operator="containsText" text="@@">
      <formula>NOT(ISERROR(SEARCH("@@",E1)))</formula>
    </cfRule>
  </conditionalFormatting>
  <conditionalFormatting sqref="G1">
    <cfRule type="containsText" dxfId="64" priority="1" operator="containsText" text="@@">
      <formula>NOT(ISERROR(SEARCH("@@",G1)))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68"/>
  <sheetViews>
    <sheetView showGridLines="0" view="pageBreakPreview" zoomScale="80" zoomScaleNormal="80" zoomScaleSheetLayoutView="80" workbookViewId="0">
      <pane xSplit="3" ySplit="6" topLeftCell="D7" activePane="bottomRight" state="frozen"/>
      <selection activeCell="Y2" sqref="Y2"/>
      <selection pane="topRight" activeCell="Y2" sqref="Y2"/>
      <selection pane="bottomLeft" activeCell="Y2" sqref="Y2"/>
      <selection pane="bottomRight" activeCell="E10" sqref="E10"/>
    </sheetView>
  </sheetViews>
  <sheetFormatPr defaultColWidth="8.75" defaultRowHeight="13.5"/>
  <cols>
    <col min="1" max="1" width="6.125" style="156" customWidth="1"/>
    <col min="2" max="2" width="12" style="156" customWidth="1"/>
    <col min="3" max="3" width="14.625" style="156" customWidth="1"/>
    <col min="4" max="4" width="7.625" style="144" customWidth="1"/>
    <col min="5" max="5" width="35.75" style="156" customWidth="1"/>
    <col min="6" max="9" width="11.625" style="156" customWidth="1"/>
    <col min="10" max="10" width="11.625" style="244" customWidth="1"/>
    <col min="11" max="11" width="37.625" style="156" customWidth="1"/>
    <col min="12" max="16384" width="8.75" style="156"/>
  </cols>
  <sheetData>
    <row r="1" spans="1:11" ht="32.25" customHeight="1">
      <c r="A1" s="551" t="s">
        <v>620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11" ht="16.5">
      <c r="A2" s="145" t="s">
        <v>541</v>
      </c>
      <c r="B2" s="145"/>
      <c r="C2" s="145"/>
      <c r="D2" s="150"/>
      <c r="E2" s="145"/>
    </row>
    <row r="3" spans="1:11" ht="14.25" thickBot="1">
      <c r="G3" s="151">
        <f>COUNTA(G7:G871)</f>
        <v>4</v>
      </c>
      <c r="H3" s="151">
        <f>COUNTA(H7:H871)</f>
        <v>10</v>
      </c>
      <c r="I3" s="152"/>
      <c r="J3" s="152"/>
      <c r="K3" s="426" t="s">
        <v>3</v>
      </c>
    </row>
    <row r="4" spans="1:11" ht="38.25" customHeight="1" thickTop="1">
      <c r="A4" s="552" t="s">
        <v>543</v>
      </c>
      <c r="B4" s="554" t="s">
        <v>114</v>
      </c>
      <c r="C4" s="556" t="s">
        <v>2</v>
      </c>
      <c r="D4" s="558" t="s">
        <v>115</v>
      </c>
      <c r="E4" s="559" t="s">
        <v>540</v>
      </c>
      <c r="F4" s="560" t="s">
        <v>623</v>
      </c>
      <c r="G4" s="562" t="s">
        <v>639</v>
      </c>
      <c r="H4" s="563"/>
      <c r="I4" s="564" t="s">
        <v>769</v>
      </c>
      <c r="J4" s="566" t="s">
        <v>770</v>
      </c>
      <c r="K4" s="561" t="s">
        <v>548</v>
      </c>
    </row>
    <row r="5" spans="1:11" ht="33" customHeight="1">
      <c r="A5" s="553"/>
      <c r="B5" s="555"/>
      <c r="C5" s="557"/>
      <c r="D5" s="553"/>
      <c r="E5" s="553"/>
      <c r="F5" s="561"/>
      <c r="G5" s="204" t="s">
        <v>0</v>
      </c>
      <c r="H5" s="221" t="s">
        <v>1</v>
      </c>
      <c r="I5" s="565"/>
      <c r="J5" s="567"/>
      <c r="K5" s="561"/>
    </row>
    <row r="6" spans="1:11" ht="45" customHeight="1">
      <c r="A6" s="153"/>
      <c r="B6" s="159"/>
      <c r="C6" s="163"/>
      <c r="D6" s="153"/>
      <c r="E6" s="146" t="s">
        <v>546</v>
      </c>
      <c r="F6" s="147">
        <f>SUM(F7:F836)</f>
        <v>228525983</v>
      </c>
      <c r="G6" s="207">
        <f>SUBTOTAL(9,G7:G871)</f>
        <v>-15617524</v>
      </c>
      <c r="H6" s="202">
        <f>SUBTOTAL(9,H7:H871)</f>
        <v>30009097</v>
      </c>
      <c r="I6" s="223">
        <f>SUBTOTAL(9,I7:I871)</f>
        <v>242917556</v>
      </c>
      <c r="J6" s="223">
        <f>SUBTOTAL(9,J7:J871)</f>
        <v>14391573</v>
      </c>
      <c r="K6" s="149"/>
    </row>
    <row r="7" spans="1:11" ht="45" customHeight="1">
      <c r="A7" s="200">
        <v>1</v>
      </c>
      <c r="B7" s="427" t="s">
        <v>58</v>
      </c>
      <c r="C7" s="287" t="s">
        <v>59</v>
      </c>
      <c r="D7" s="199" t="s">
        <v>564</v>
      </c>
      <c r="E7" s="289" t="s">
        <v>624</v>
      </c>
      <c r="F7" s="435">
        <v>5850720</v>
      </c>
      <c r="G7" s="336">
        <v>-3758652</v>
      </c>
      <c r="H7" s="337"/>
      <c r="I7" s="436">
        <f t="shared" ref="I7:I23" si="0">SUM(F7+G7+H7)</f>
        <v>2092068</v>
      </c>
      <c r="J7" s="296">
        <f t="shared" ref="J7:J23" si="1">I7-F7</f>
        <v>-3758652</v>
      </c>
      <c r="K7" s="289" t="s">
        <v>630</v>
      </c>
    </row>
    <row r="8" spans="1:11" s="284" customFormat="1" ht="45" customHeight="1">
      <c r="A8" s="286">
        <v>2</v>
      </c>
      <c r="B8" s="300" t="s">
        <v>58</v>
      </c>
      <c r="C8" s="208" t="s">
        <v>59</v>
      </c>
      <c r="D8" s="245" t="s">
        <v>621</v>
      </c>
      <c r="E8" s="304" t="s">
        <v>625</v>
      </c>
      <c r="F8" s="437">
        <v>186464000</v>
      </c>
      <c r="G8" s="336">
        <v>-11216000</v>
      </c>
      <c r="H8" s="337"/>
      <c r="I8" s="436">
        <f t="shared" si="0"/>
        <v>175248000</v>
      </c>
      <c r="J8" s="296">
        <f t="shared" si="1"/>
        <v>-11216000</v>
      </c>
      <c r="K8" s="304" t="s">
        <v>631</v>
      </c>
    </row>
    <row r="9" spans="1:11" ht="45" customHeight="1">
      <c r="A9" s="286">
        <v>3</v>
      </c>
      <c r="B9" s="300" t="s">
        <v>58</v>
      </c>
      <c r="C9" s="287" t="s">
        <v>59</v>
      </c>
      <c r="D9" s="199" t="s">
        <v>621</v>
      </c>
      <c r="E9" s="289" t="s">
        <v>626</v>
      </c>
      <c r="F9" s="435">
        <v>151310</v>
      </c>
      <c r="G9" s="336"/>
      <c r="H9" s="337">
        <v>5490</v>
      </c>
      <c r="I9" s="436">
        <f t="shared" si="0"/>
        <v>156800</v>
      </c>
      <c r="J9" s="296">
        <f t="shared" si="1"/>
        <v>5490</v>
      </c>
      <c r="K9" s="289" t="s">
        <v>632</v>
      </c>
    </row>
    <row r="10" spans="1:11" s="244" customFormat="1" ht="45" customHeight="1">
      <c r="A10" s="286">
        <v>4</v>
      </c>
      <c r="B10" s="300" t="s">
        <v>58</v>
      </c>
      <c r="C10" s="287" t="s">
        <v>59</v>
      </c>
      <c r="D10" s="199" t="s">
        <v>563</v>
      </c>
      <c r="E10" s="289" t="s">
        <v>627</v>
      </c>
      <c r="F10" s="435">
        <v>0</v>
      </c>
      <c r="G10" s="338"/>
      <c r="H10" s="337">
        <v>46</v>
      </c>
      <c r="I10" s="436">
        <v>46</v>
      </c>
      <c r="J10" s="296">
        <f t="shared" si="1"/>
        <v>46</v>
      </c>
      <c r="K10" s="289" t="s">
        <v>633</v>
      </c>
    </row>
    <row r="11" spans="1:11" s="243" customFormat="1" ht="45" customHeight="1">
      <c r="A11" s="286">
        <v>5</v>
      </c>
      <c r="B11" s="305" t="s">
        <v>58</v>
      </c>
      <c r="C11" s="287" t="s">
        <v>59</v>
      </c>
      <c r="D11" s="199" t="s">
        <v>563</v>
      </c>
      <c r="E11" s="289" t="s">
        <v>628</v>
      </c>
      <c r="F11" s="435"/>
      <c r="G11" s="338"/>
      <c r="H11" s="337">
        <v>536000</v>
      </c>
      <c r="I11" s="436">
        <v>536000</v>
      </c>
      <c r="J11" s="296">
        <f t="shared" si="1"/>
        <v>536000</v>
      </c>
      <c r="K11" s="289" t="s">
        <v>634</v>
      </c>
    </row>
    <row r="12" spans="1:11" ht="68.25" customHeight="1">
      <c r="A12" s="286">
        <v>6</v>
      </c>
      <c r="B12" s="305" t="s">
        <v>58</v>
      </c>
      <c r="C12" s="287" t="s">
        <v>59</v>
      </c>
      <c r="D12" s="199" t="s">
        <v>622</v>
      </c>
      <c r="E12" s="289" t="s">
        <v>629</v>
      </c>
      <c r="F12" s="435">
        <v>2890345</v>
      </c>
      <c r="G12" s="338"/>
      <c r="H12" s="337"/>
      <c r="I12" s="436">
        <v>2890345</v>
      </c>
      <c r="J12" s="296">
        <f t="shared" si="1"/>
        <v>0</v>
      </c>
      <c r="K12" s="289" t="s">
        <v>635</v>
      </c>
    </row>
    <row r="13" spans="1:11" ht="75" customHeight="1">
      <c r="A13" s="286">
        <v>7</v>
      </c>
      <c r="B13" s="305" t="s">
        <v>58</v>
      </c>
      <c r="C13" s="287" t="s">
        <v>59</v>
      </c>
      <c r="D13" s="199" t="s">
        <v>622</v>
      </c>
      <c r="E13" s="289" t="s">
        <v>776</v>
      </c>
      <c r="F13" s="435">
        <v>701363</v>
      </c>
      <c r="G13" s="338"/>
      <c r="H13" s="438"/>
      <c r="I13" s="436">
        <v>701363</v>
      </c>
      <c r="J13" s="296">
        <f t="shared" si="1"/>
        <v>0</v>
      </c>
      <c r="K13" s="289" t="s">
        <v>636</v>
      </c>
    </row>
    <row r="14" spans="1:11" s="284" customFormat="1" ht="51.75" customHeight="1">
      <c r="A14" s="286">
        <v>8</v>
      </c>
      <c r="B14" s="305" t="s">
        <v>58</v>
      </c>
      <c r="C14" s="287" t="s">
        <v>59</v>
      </c>
      <c r="D14" s="199" t="s">
        <v>564</v>
      </c>
      <c r="E14" s="289" t="s">
        <v>753</v>
      </c>
      <c r="F14" s="435">
        <v>1122000</v>
      </c>
      <c r="G14" s="338">
        <v>-142872</v>
      </c>
      <c r="H14" s="438"/>
      <c r="I14" s="436">
        <f t="shared" si="0"/>
        <v>979128</v>
      </c>
      <c r="J14" s="296">
        <f t="shared" si="1"/>
        <v>-142872</v>
      </c>
      <c r="K14" s="289" t="s">
        <v>784</v>
      </c>
    </row>
    <row r="15" spans="1:11" ht="45" customHeight="1">
      <c r="A15" s="286">
        <v>9</v>
      </c>
      <c r="B15" s="305" t="s">
        <v>60</v>
      </c>
      <c r="C15" s="287" t="s">
        <v>332</v>
      </c>
      <c r="D15" s="199" t="s">
        <v>563</v>
      </c>
      <c r="E15" s="304" t="s">
        <v>670</v>
      </c>
      <c r="F15" s="435">
        <v>0</v>
      </c>
      <c r="G15" s="338"/>
      <c r="H15" s="438">
        <v>10637048</v>
      </c>
      <c r="I15" s="436">
        <f t="shared" si="0"/>
        <v>10637048</v>
      </c>
      <c r="J15" s="296">
        <f t="shared" si="1"/>
        <v>10637048</v>
      </c>
      <c r="K15" s="289" t="s">
        <v>676</v>
      </c>
    </row>
    <row r="16" spans="1:11" ht="45" customHeight="1">
      <c r="A16" s="286">
        <v>10</v>
      </c>
      <c r="B16" s="305" t="s">
        <v>60</v>
      </c>
      <c r="C16" s="287" t="s">
        <v>332</v>
      </c>
      <c r="D16" s="199" t="s">
        <v>563</v>
      </c>
      <c r="E16" s="304" t="s">
        <v>595</v>
      </c>
      <c r="F16" s="435">
        <v>0</v>
      </c>
      <c r="G16" s="338"/>
      <c r="H16" s="438">
        <v>15398059</v>
      </c>
      <c r="I16" s="436">
        <f t="shared" si="0"/>
        <v>15398059</v>
      </c>
      <c r="J16" s="296">
        <f t="shared" si="1"/>
        <v>15398059</v>
      </c>
      <c r="K16" s="289" t="s">
        <v>600</v>
      </c>
    </row>
    <row r="17" spans="1:11" s="284" customFormat="1" ht="45" customHeight="1">
      <c r="A17" s="286">
        <v>11</v>
      </c>
      <c r="B17" s="305" t="s">
        <v>60</v>
      </c>
      <c r="C17" s="287" t="s">
        <v>332</v>
      </c>
      <c r="D17" s="199" t="s">
        <v>563</v>
      </c>
      <c r="E17" s="304" t="s">
        <v>671</v>
      </c>
      <c r="F17" s="435">
        <v>0</v>
      </c>
      <c r="G17" s="338"/>
      <c r="H17" s="438">
        <v>1005278</v>
      </c>
      <c r="I17" s="436">
        <f t="shared" si="0"/>
        <v>1005278</v>
      </c>
      <c r="J17" s="296">
        <f t="shared" si="1"/>
        <v>1005278</v>
      </c>
      <c r="K17" s="289" t="s">
        <v>677</v>
      </c>
    </row>
    <row r="18" spans="1:11" s="244" customFormat="1" ht="45" customHeight="1">
      <c r="A18" s="286">
        <v>12</v>
      </c>
      <c r="B18" s="305" t="s">
        <v>60</v>
      </c>
      <c r="C18" s="287" t="s">
        <v>61</v>
      </c>
      <c r="D18" s="199" t="s">
        <v>563</v>
      </c>
      <c r="E18" s="304" t="s">
        <v>672</v>
      </c>
      <c r="F18" s="435">
        <v>0</v>
      </c>
      <c r="G18" s="338"/>
      <c r="H18" s="438">
        <v>900000</v>
      </c>
      <c r="I18" s="436">
        <f t="shared" si="0"/>
        <v>900000</v>
      </c>
      <c r="J18" s="296">
        <f t="shared" si="1"/>
        <v>900000</v>
      </c>
      <c r="K18" s="289" t="s">
        <v>678</v>
      </c>
    </row>
    <row r="19" spans="1:11" ht="45" customHeight="1">
      <c r="A19" s="286">
        <v>13</v>
      </c>
      <c r="B19" s="305" t="s">
        <v>60</v>
      </c>
      <c r="C19" s="287" t="s">
        <v>61</v>
      </c>
      <c r="D19" s="199" t="s">
        <v>622</v>
      </c>
      <c r="E19" s="304" t="s">
        <v>673</v>
      </c>
      <c r="F19" s="435">
        <v>24135880</v>
      </c>
      <c r="G19" s="338"/>
      <c r="H19" s="438">
        <v>800000</v>
      </c>
      <c r="I19" s="436">
        <f t="shared" si="0"/>
        <v>24935880</v>
      </c>
      <c r="J19" s="296">
        <f t="shared" si="1"/>
        <v>800000</v>
      </c>
      <c r="K19" s="289" t="s">
        <v>679</v>
      </c>
    </row>
    <row r="20" spans="1:11" ht="45" customHeight="1">
      <c r="A20" s="286">
        <v>14</v>
      </c>
      <c r="B20" s="305" t="s">
        <v>60</v>
      </c>
      <c r="C20" s="287" t="s">
        <v>61</v>
      </c>
      <c r="D20" s="199" t="s">
        <v>669</v>
      </c>
      <c r="E20" s="304" t="s">
        <v>777</v>
      </c>
      <c r="F20" s="435">
        <v>0</v>
      </c>
      <c r="G20" s="338"/>
      <c r="H20" s="337">
        <v>707176</v>
      </c>
      <c r="I20" s="436">
        <f t="shared" si="0"/>
        <v>707176</v>
      </c>
      <c r="J20" s="296">
        <f t="shared" si="1"/>
        <v>707176</v>
      </c>
      <c r="K20" s="289" t="s">
        <v>680</v>
      </c>
    </row>
    <row r="21" spans="1:11" ht="45" customHeight="1">
      <c r="A21" s="286">
        <v>15</v>
      </c>
      <c r="B21" s="305" t="s">
        <v>60</v>
      </c>
      <c r="C21" s="287" t="s">
        <v>61</v>
      </c>
      <c r="D21" s="199" t="s">
        <v>564</v>
      </c>
      <c r="E21" s="289" t="s">
        <v>674</v>
      </c>
      <c r="F21" s="435">
        <v>0</v>
      </c>
      <c r="G21" s="338"/>
      <c r="H21" s="337">
        <v>20000</v>
      </c>
      <c r="I21" s="436">
        <f t="shared" si="0"/>
        <v>20000</v>
      </c>
      <c r="J21" s="296">
        <f t="shared" si="1"/>
        <v>20000</v>
      </c>
      <c r="K21" s="289" t="s">
        <v>681</v>
      </c>
    </row>
    <row r="22" spans="1:11" s="284" customFormat="1" ht="45" customHeight="1">
      <c r="A22" s="286">
        <v>16</v>
      </c>
      <c r="B22" s="305" t="s">
        <v>60</v>
      </c>
      <c r="C22" s="287" t="s">
        <v>335</v>
      </c>
      <c r="D22" s="199" t="s">
        <v>564</v>
      </c>
      <c r="E22" s="289" t="s">
        <v>675</v>
      </c>
      <c r="F22" s="435">
        <v>5431865</v>
      </c>
      <c r="G22" s="338"/>
      <c r="H22" s="337"/>
      <c r="I22" s="436">
        <v>5431865</v>
      </c>
      <c r="J22" s="296">
        <v>0</v>
      </c>
      <c r="K22" s="289" t="s">
        <v>682</v>
      </c>
    </row>
    <row r="23" spans="1:11" ht="45" customHeight="1">
      <c r="A23" s="286">
        <v>17</v>
      </c>
      <c r="B23" s="427" t="s">
        <v>60</v>
      </c>
      <c r="C23" s="287" t="s">
        <v>61</v>
      </c>
      <c r="D23" s="450" t="s">
        <v>564</v>
      </c>
      <c r="E23" s="289" t="s">
        <v>771</v>
      </c>
      <c r="F23" s="298">
        <v>1778500</v>
      </c>
      <c r="G23" s="439">
        <v>-500000</v>
      </c>
      <c r="H23" s="432"/>
      <c r="I23" s="436">
        <f t="shared" si="0"/>
        <v>1278500</v>
      </c>
      <c r="J23" s="296">
        <f t="shared" si="1"/>
        <v>-500000</v>
      </c>
      <c r="K23" s="451" t="s">
        <v>782</v>
      </c>
    </row>
    <row r="24" spans="1:11" ht="39.950000000000003" customHeight="1">
      <c r="A24" s="286">
        <v>17</v>
      </c>
      <c r="B24" s="217"/>
      <c r="C24" s="240"/>
      <c r="D24" s="449"/>
      <c r="E24" s="246"/>
      <c r="F24" s="120"/>
      <c r="G24" s="216"/>
      <c r="H24" s="220"/>
      <c r="I24" s="247">
        <f t="shared" ref="I24:I50" si="2">SUM(F24+G24+H24)</f>
        <v>0</v>
      </c>
      <c r="J24" s="215">
        <f t="shared" ref="J24:J50" si="3">I24-F24</f>
        <v>0</v>
      </c>
      <c r="K24" s="155"/>
    </row>
    <row r="25" spans="1:11" ht="39.950000000000003" customHeight="1">
      <c r="A25" s="286">
        <v>18</v>
      </c>
      <c r="B25" s="217"/>
      <c r="C25" s="240"/>
      <c r="D25" s="245"/>
      <c r="E25" s="246"/>
      <c r="F25" s="120"/>
      <c r="G25" s="216"/>
      <c r="H25" s="220"/>
      <c r="I25" s="247">
        <f t="shared" si="2"/>
        <v>0</v>
      </c>
      <c r="J25" s="215">
        <f t="shared" si="3"/>
        <v>0</v>
      </c>
      <c r="K25" s="155"/>
    </row>
    <row r="26" spans="1:11" ht="39.950000000000003" customHeight="1">
      <c r="A26" s="286">
        <v>19</v>
      </c>
      <c r="B26" s="217"/>
      <c r="C26" s="240"/>
      <c r="D26" s="238"/>
      <c r="E26" s="246"/>
      <c r="F26" s="120"/>
      <c r="G26" s="216"/>
      <c r="H26" s="220"/>
      <c r="I26" s="247">
        <f t="shared" si="2"/>
        <v>0</v>
      </c>
      <c r="J26" s="215">
        <f t="shared" si="3"/>
        <v>0</v>
      </c>
      <c r="K26" s="155"/>
    </row>
    <row r="27" spans="1:11" ht="39.950000000000003" customHeight="1">
      <c r="A27" s="286">
        <v>20</v>
      </c>
      <c r="B27" s="217"/>
      <c r="C27" s="240"/>
      <c r="D27" s="245"/>
      <c r="E27" s="246"/>
      <c r="F27" s="120"/>
      <c r="G27" s="216"/>
      <c r="H27" s="220"/>
      <c r="I27" s="247">
        <f t="shared" si="2"/>
        <v>0</v>
      </c>
      <c r="J27" s="215">
        <f t="shared" si="3"/>
        <v>0</v>
      </c>
      <c r="K27" s="155"/>
    </row>
    <row r="28" spans="1:11" ht="39.950000000000003" customHeight="1">
      <c r="A28" s="286">
        <v>21</v>
      </c>
      <c r="B28" s="217"/>
      <c r="C28" s="240"/>
      <c r="D28" s="245"/>
      <c r="E28" s="246"/>
      <c r="F28" s="120"/>
      <c r="G28" s="216"/>
      <c r="H28" s="220"/>
      <c r="I28" s="247">
        <f t="shared" si="2"/>
        <v>0</v>
      </c>
      <c r="J28" s="215">
        <f t="shared" si="3"/>
        <v>0</v>
      </c>
      <c r="K28" s="155"/>
    </row>
    <row r="29" spans="1:11" ht="39.950000000000003" customHeight="1" thickBot="1">
      <c r="A29" s="286">
        <v>22</v>
      </c>
      <c r="B29" s="217"/>
      <c r="C29" s="240"/>
      <c r="D29" s="245"/>
      <c r="E29" s="246"/>
      <c r="F29" s="120"/>
      <c r="G29" s="211"/>
      <c r="H29" s="222"/>
      <c r="I29" s="247">
        <f t="shared" si="2"/>
        <v>0</v>
      </c>
      <c r="J29" s="215">
        <f t="shared" si="3"/>
        <v>0</v>
      </c>
      <c r="K29" s="155"/>
    </row>
    <row r="30" spans="1:11" ht="39.950000000000003" customHeight="1" thickTop="1">
      <c r="A30" s="286">
        <v>23</v>
      </c>
      <c r="B30" s="160"/>
      <c r="C30" s="164"/>
      <c r="D30" s="165"/>
      <c r="E30" s="158"/>
      <c r="F30" s="120"/>
      <c r="G30" s="219"/>
      <c r="H30" s="224"/>
      <c r="I30" s="40">
        <f t="shared" si="2"/>
        <v>0</v>
      </c>
      <c r="J30" s="215">
        <f t="shared" si="3"/>
        <v>0</v>
      </c>
      <c r="K30" s="155"/>
    </row>
    <row r="31" spans="1:11" ht="39.950000000000003" customHeight="1">
      <c r="A31" s="286">
        <v>24</v>
      </c>
      <c r="B31" s="160"/>
      <c r="C31" s="172"/>
      <c r="D31" s="154"/>
      <c r="E31" s="158"/>
      <c r="F31" s="120"/>
      <c r="G31" s="161"/>
      <c r="H31" s="120"/>
      <c r="I31" s="40">
        <f t="shared" si="2"/>
        <v>0</v>
      </c>
      <c r="J31" s="215">
        <f t="shared" si="3"/>
        <v>0</v>
      </c>
      <c r="K31" s="155"/>
    </row>
    <row r="32" spans="1:11" ht="39.950000000000003" customHeight="1">
      <c r="A32" s="286">
        <v>25</v>
      </c>
      <c r="B32" s="160"/>
      <c r="C32" s="173"/>
      <c r="D32" s="154"/>
      <c r="E32" s="158"/>
      <c r="F32" s="120"/>
      <c r="G32" s="161"/>
      <c r="H32" s="120"/>
      <c r="I32" s="40">
        <f t="shared" si="2"/>
        <v>0</v>
      </c>
      <c r="J32" s="215">
        <f t="shared" si="3"/>
        <v>0</v>
      </c>
      <c r="K32" s="155"/>
    </row>
    <row r="33" spans="1:11" ht="39.950000000000003" customHeight="1">
      <c r="A33" s="286">
        <v>26</v>
      </c>
      <c r="B33" s="160"/>
      <c r="C33" s="164"/>
      <c r="D33" s="154"/>
      <c r="E33" s="158"/>
      <c r="F33" s="120"/>
      <c r="G33" s="161"/>
      <c r="H33" s="120"/>
      <c r="I33" s="40">
        <f t="shared" si="2"/>
        <v>0</v>
      </c>
      <c r="J33" s="215">
        <f t="shared" si="3"/>
        <v>0</v>
      </c>
      <c r="K33" s="155"/>
    </row>
    <row r="34" spans="1:11" ht="39.950000000000003" customHeight="1">
      <c r="A34" s="286">
        <v>27</v>
      </c>
      <c r="B34" s="160"/>
      <c r="C34" s="164"/>
      <c r="D34" s="154"/>
      <c r="E34" s="158"/>
      <c r="F34" s="120"/>
      <c r="G34" s="162"/>
      <c r="H34" s="121"/>
      <c r="I34" s="40">
        <f t="shared" si="2"/>
        <v>0</v>
      </c>
      <c r="J34" s="215">
        <f t="shared" si="3"/>
        <v>0</v>
      </c>
      <c r="K34" s="155"/>
    </row>
    <row r="35" spans="1:11" ht="39.950000000000003" customHeight="1">
      <c r="A35" s="286">
        <v>28</v>
      </c>
      <c r="B35" s="160"/>
      <c r="C35" s="164"/>
      <c r="D35" s="154"/>
      <c r="E35" s="158"/>
      <c r="F35" s="120"/>
      <c r="G35" s="161"/>
      <c r="H35" s="120"/>
      <c r="I35" s="40">
        <f t="shared" si="2"/>
        <v>0</v>
      </c>
      <c r="J35" s="215">
        <f t="shared" si="3"/>
        <v>0</v>
      </c>
      <c r="K35" s="155"/>
    </row>
    <row r="36" spans="1:11" ht="39.950000000000003" customHeight="1">
      <c r="A36" s="286">
        <v>29</v>
      </c>
      <c r="B36" s="160"/>
      <c r="C36" s="164"/>
      <c r="D36" s="154"/>
      <c r="E36" s="158"/>
      <c r="F36" s="120"/>
      <c r="G36" s="161"/>
      <c r="H36" s="120"/>
      <c r="I36" s="40">
        <f t="shared" si="2"/>
        <v>0</v>
      </c>
      <c r="J36" s="215">
        <f t="shared" si="3"/>
        <v>0</v>
      </c>
      <c r="K36" s="155"/>
    </row>
    <row r="37" spans="1:11" ht="39.950000000000003" customHeight="1">
      <c r="A37" s="286">
        <v>30</v>
      </c>
      <c r="B37" s="160"/>
      <c r="C37" s="164"/>
      <c r="D37" s="154"/>
      <c r="E37" s="158"/>
      <c r="F37" s="120"/>
      <c r="G37" s="161"/>
      <c r="H37" s="120"/>
      <c r="I37" s="40">
        <f t="shared" si="2"/>
        <v>0</v>
      </c>
      <c r="J37" s="215">
        <f t="shared" si="3"/>
        <v>0</v>
      </c>
      <c r="K37" s="155"/>
    </row>
    <row r="38" spans="1:11" ht="39.950000000000003" customHeight="1">
      <c r="A38" s="286">
        <v>31</v>
      </c>
      <c r="B38" s="160"/>
      <c r="C38" s="164"/>
      <c r="D38" s="154"/>
      <c r="E38" s="166"/>
      <c r="F38" s="167"/>
      <c r="G38" s="161"/>
      <c r="H38" s="120"/>
      <c r="I38" s="40">
        <f t="shared" si="2"/>
        <v>0</v>
      </c>
      <c r="J38" s="215">
        <f t="shared" si="3"/>
        <v>0</v>
      </c>
      <c r="K38" s="155"/>
    </row>
    <row r="39" spans="1:11" ht="39.950000000000003" customHeight="1">
      <c r="A39" s="286">
        <v>32</v>
      </c>
      <c r="B39" s="160"/>
      <c r="C39" s="164"/>
      <c r="D39" s="154"/>
      <c r="E39" s="158"/>
      <c r="F39" s="120"/>
      <c r="G39" s="161"/>
      <c r="H39" s="120"/>
      <c r="I39" s="40">
        <f t="shared" si="2"/>
        <v>0</v>
      </c>
      <c r="J39" s="215">
        <f t="shared" si="3"/>
        <v>0</v>
      </c>
      <c r="K39" s="155"/>
    </row>
    <row r="40" spans="1:11" ht="39.950000000000003" customHeight="1">
      <c r="A40" s="286">
        <v>33</v>
      </c>
      <c r="B40" s="160"/>
      <c r="C40" s="164"/>
      <c r="D40" s="154"/>
      <c r="E40" s="158"/>
      <c r="F40" s="120"/>
      <c r="G40" s="161"/>
      <c r="H40" s="120"/>
      <c r="I40" s="40">
        <f t="shared" si="2"/>
        <v>0</v>
      </c>
      <c r="J40" s="215">
        <f t="shared" si="3"/>
        <v>0</v>
      </c>
      <c r="K40" s="155"/>
    </row>
    <row r="41" spans="1:11" ht="39.950000000000003" customHeight="1">
      <c r="A41" s="286">
        <v>34</v>
      </c>
      <c r="B41" s="160"/>
      <c r="C41" s="164"/>
      <c r="D41" s="154"/>
      <c r="E41" s="158"/>
      <c r="F41" s="120"/>
      <c r="G41" s="161"/>
      <c r="H41" s="120"/>
      <c r="I41" s="40">
        <f t="shared" si="2"/>
        <v>0</v>
      </c>
      <c r="J41" s="215">
        <f t="shared" si="3"/>
        <v>0</v>
      </c>
      <c r="K41" s="155"/>
    </row>
    <row r="42" spans="1:11" ht="39.950000000000003" customHeight="1">
      <c r="A42" s="286">
        <v>35</v>
      </c>
      <c r="B42" s="160"/>
      <c r="C42" s="164"/>
      <c r="D42" s="154"/>
      <c r="E42" s="158"/>
      <c r="F42" s="120"/>
      <c r="G42" s="161"/>
      <c r="H42" s="120"/>
      <c r="I42" s="40">
        <f t="shared" si="2"/>
        <v>0</v>
      </c>
      <c r="J42" s="215">
        <f t="shared" si="3"/>
        <v>0</v>
      </c>
      <c r="K42" s="155"/>
    </row>
    <row r="43" spans="1:11" ht="39.950000000000003" customHeight="1">
      <c r="A43" s="286">
        <v>36</v>
      </c>
      <c r="B43" s="160"/>
      <c r="C43" s="164"/>
      <c r="D43" s="154"/>
      <c r="E43" s="158"/>
      <c r="F43" s="120"/>
      <c r="G43" s="161"/>
      <c r="H43" s="120"/>
      <c r="I43" s="40">
        <f t="shared" si="2"/>
        <v>0</v>
      </c>
      <c r="J43" s="215">
        <f t="shared" si="3"/>
        <v>0</v>
      </c>
      <c r="K43" s="155"/>
    </row>
    <row r="44" spans="1:11" ht="39.950000000000003" customHeight="1">
      <c r="A44" s="286">
        <v>37</v>
      </c>
      <c r="B44" s="160"/>
      <c r="C44" s="164"/>
      <c r="D44" s="154"/>
      <c r="E44" s="158"/>
      <c r="F44" s="120"/>
      <c r="G44" s="161"/>
      <c r="H44" s="120"/>
      <c r="I44" s="40">
        <f t="shared" si="2"/>
        <v>0</v>
      </c>
      <c r="J44" s="215">
        <f t="shared" si="3"/>
        <v>0</v>
      </c>
      <c r="K44" s="155"/>
    </row>
    <row r="45" spans="1:11" ht="39.950000000000003" customHeight="1">
      <c r="A45" s="286">
        <v>38</v>
      </c>
      <c r="B45" s="160"/>
      <c r="C45" s="164"/>
      <c r="D45" s="154"/>
      <c r="E45" s="158"/>
      <c r="F45" s="120"/>
      <c r="G45" s="161"/>
      <c r="H45" s="120"/>
      <c r="I45" s="40">
        <f t="shared" si="2"/>
        <v>0</v>
      </c>
      <c r="J45" s="215">
        <f t="shared" si="3"/>
        <v>0</v>
      </c>
      <c r="K45" s="155"/>
    </row>
    <row r="46" spans="1:11" ht="39.950000000000003" customHeight="1">
      <c r="A46" s="286">
        <v>39</v>
      </c>
      <c r="B46" s="160"/>
      <c r="C46" s="164"/>
      <c r="D46" s="154"/>
      <c r="E46" s="158"/>
      <c r="F46" s="120"/>
      <c r="G46" s="161"/>
      <c r="H46" s="120"/>
      <c r="I46" s="40">
        <f t="shared" si="2"/>
        <v>0</v>
      </c>
      <c r="J46" s="215">
        <f t="shared" si="3"/>
        <v>0</v>
      </c>
      <c r="K46" s="155"/>
    </row>
    <row r="47" spans="1:11" ht="39.950000000000003" customHeight="1">
      <c r="A47" s="286">
        <v>40</v>
      </c>
      <c r="B47" s="160"/>
      <c r="C47" s="164"/>
      <c r="D47" s="154"/>
      <c r="E47" s="158"/>
      <c r="F47" s="120"/>
      <c r="G47" s="162"/>
      <c r="H47" s="121"/>
      <c r="I47" s="40">
        <f t="shared" si="2"/>
        <v>0</v>
      </c>
      <c r="J47" s="215">
        <f t="shared" si="3"/>
        <v>0</v>
      </c>
      <c r="K47" s="155"/>
    </row>
    <row r="48" spans="1:11" ht="39.950000000000003" customHeight="1">
      <c r="A48" s="286">
        <v>41</v>
      </c>
      <c r="B48" s="160"/>
      <c r="C48" s="164"/>
      <c r="D48" s="154"/>
      <c r="E48" s="158"/>
      <c r="F48" s="120"/>
      <c r="G48" s="161"/>
      <c r="H48" s="120"/>
      <c r="I48" s="40">
        <f t="shared" si="2"/>
        <v>0</v>
      </c>
      <c r="J48" s="215">
        <f t="shared" si="3"/>
        <v>0</v>
      </c>
      <c r="K48" s="155"/>
    </row>
    <row r="49" spans="1:11" ht="39.950000000000003" customHeight="1">
      <c r="A49" s="286">
        <v>42</v>
      </c>
      <c r="B49" s="160"/>
      <c r="C49" s="164"/>
      <c r="D49" s="154"/>
      <c r="E49" s="158"/>
      <c r="F49" s="120"/>
      <c r="G49" s="161"/>
      <c r="H49" s="120"/>
      <c r="I49" s="40">
        <f t="shared" si="2"/>
        <v>0</v>
      </c>
      <c r="J49" s="215">
        <f t="shared" si="3"/>
        <v>0</v>
      </c>
      <c r="K49" s="155"/>
    </row>
    <row r="50" spans="1:11" ht="39.950000000000003" customHeight="1">
      <c r="A50" s="286">
        <v>43</v>
      </c>
      <c r="B50" s="160"/>
      <c r="C50" s="164"/>
      <c r="D50" s="154"/>
      <c r="E50" s="158"/>
      <c r="F50" s="120"/>
      <c r="G50" s="161"/>
      <c r="H50" s="120"/>
      <c r="I50" s="40">
        <f t="shared" si="2"/>
        <v>0</v>
      </c>
      <c r="J50" s="215">
        <f t="shared" si="3"/>
        <v>0</v>
      </c>
      <c r="K50" s="155"/>
    </row>
    <row r="51" spans="1:11" ht="39.950000000000003" customHeight="1">
      <c r="A51" s="286">
        <v>44</v>
      </c>
      <c r="B51" s="160"/>
      <c r="C51" s="164"/>
      <c r="D51" s="154"/>
      <c r="E51" s="158"/>
      <c r="F51" s="120"/>
      <c r="G51" s="161"/>
      <c r="H51" s="120"/>
      <c r="I51" s="40">
        <f t="shared" ref="I51:I67" si="4">SUM(F51+G51+H51)</f>
        <v>0</v>
      </c>
      <c r="J51" s="215">
        <f t="shared" ref="J51:J67" si="5">I51-F51</f>
        <v>0</v>
      </c>
      <c r="K51" s="155"/>
    </row>
    <row r="52" spans="1:11" ht="39.950000000000003" customHeight="1">
      <c r="A52" s="286">
        <v>45</v>
      </c>
      <c r="B52" s="160"/>
      <c r="C52" s="164"/>
      <c r="D52" s="154"/>
      <c r="E52" s="158"/>
      <c r="F52" s="120"/>
      <c r="G52" s="161"/>
      <c r="H52" s="120"/>
      <c r="I52" s="40">
        <f t="shared" si="4"/>
        <v>0</v>
      </c>
      <c r="J52" s="215">
        <f t="shared" si="5"/>
        <v>0</v>
      </c>
      <c r="K52" s="155"/>
    </row>
    <row r="53" spans="1:11" ht="39.950000000000003" customHeight="1">
      <c r="A53" s="286">
        <v>46</v>
      </c>
      <c r="B53" s="160"/>
      <c r="C53" s="164"/>
      <c r="D53" s="154"/>
      <c r="E53" s="158"/>
      <c r="F53" s="120"/>
      <c r="G53" s="161"/>
      <c r="H53" s="120"/>
      <c r="I53" s="40">
        <f t="shared" si="4"/>
        <v>0</v>
      </c>
      <c r="J53" s="215">
        <f t="shared" si="5"/>
        <v>0</v>
      </c>
      <c r="K53" s="155"/>
    </row>
    <row r="54" spans="1:11" ht="39.950000000000003" customHeight="1">
      <c r="A54" s="286">
        <v>47</v>
      </c>
      <c r="B54" s="160"/>
      <c r="C54" s="164"/>
      <c r="D54" s="154"/>
      <c r="E54" s="158"/>
      <c r="F54" s="120"/>
      <c r="G54" s="161"/>
      <c r="H54" s="120"/>
      <c r="I54" s="40">
        <f t="shared" si="4"/>
        <v>0</v>
      </c>
      <c r="J54" s="215">
        <f t="shared" si="5"/>
        <v>0</v>
      </c>
      <c r="K54" s="155"/>
    </row>
    <row r="55" spans="1:11" ht="39.950000000000003" customHeight="1">
      <c r="A55" s="286">
        <v>48</v>
      </c>
      <c r="B55" s="160"/>
      <c r="C55" s="164"/>
      <c r="D55" s="154"/>
      <c r="E55" s="158"/>
      <c r="F55" s="120"/>
      <c r="G55" s="161"/>
      <c r="H55" s="120"/>
      <c r="I55" s="40">
        <f t="shared" si="4"/>
        <v>0</v>
      </c>
      <c r="J55" s="215">
        <f t="shared" si="5"/>
        <v>0</v>
      </c>
      <c r="K55" s="155"/>
    </row>
    <row r="56" spans="1:11" ht="39.950000000000003" customHeight="1">
      <c r="A56" s="286">
        <v>49</v>
      </c>
      <c r="B56" s="160"/>
      <c r="C56" s="164"/>
      <c r="D56" s="154"/>
      <c r="E56" s="158"/>
      <c r="F56" s="120"/>
      <c r="G56" s="161"/>
      <c r="H56" s="120"/>
      <c r="I56" s="40">
        <f t="shared" si="4"/>
        <v>0</v>
      </c>
      <c r="J56" s="215">
        <f t="shared" si="5"/>
        <v>0</v>
      </c>
      <c r="K56" s="155"/>
    </row>
    <row r="57" spans="1:11" ht="39.950000000000003" customHeight="1">
      <c r="A57" s="286">
        <v>50</v>
      </c>
      <c r="B57" s="160"/>
      <c r="C57" s="164"/>
      <c r="D57" s="154"/>
      <c r="E57" s="158"/>
      <c r="F57" s="120"/>
      <c r="G57" s="161"/>
      <c r="H57" s="120"/>
      <c r="I57" s="40">
        <f t="shared" si="4"/>
        <v>0</v>
      </c>
      <c r="J57" s="215">
        <f t="shared" si="5"/>
        <v>0</v>
      </c>
      <c r="K57" s="155"/>
    </row>
    <row r="58" spans="1:11" ht="39.950000000000003" customHeight="1">
      <c r="A58" s="286">
        <v>51</v>
      </c>
      <c r="B58" s="160"/>
      <c r="C58" s="164"/>
      <c r="D58" s="154"/>
      <c r="E58" s="158"/>
      <c r="F58" s="120"/>
      <c r="G58" s="161"/>
      <c r="H58" s="120"/>
      <c r="I58" s="40">
        <f t="shared" si="4"/>
        <v>0</v>
      </c>
      <c r="J58" s="215">
        <f t="shared" si="5"/>
        <v>0</v>
      </c>
      <c r="K58" s="155"/>
    </row>
    <row r="59" spans="1:11" ht="39.950000000000003" customHeight="1">
      <c r="A59" s="286">
        <v>52</v>
      </c>
      <c r="B59" s="160"/>
      <c r="C59" s="164"/>
      <c r="D59" s="154"/>
      <c r="E59" s="158"/>
      <c r="F59" s="120"/>
      <c r="G59" s="161"/>
      <c r="H59" s="120"/>
      <c r="I59" s="40">
        <f t="shared" si="4"/>
        <v>0</v>
      </c>
      <c r="J59" s="215">
        <f t="shared" si="5"/>
        <v>0</v>
      </c>
      <c r="K59" s="155"/>
    </row>
    <row r="60" spans="1:11" ht="39.950000000000003" customHeight="1">
      <c r="A60" s="157" t="str">
        <f>IFERROR(VLOOKUP('20,3추 세입조정'!$C60,구분표!$A$2:$C$1001,2,FALSE),"")</f>
        <v/>
      </c>
      <c r="B60" s="160"/>
      <c r="C60" s="164"/>
      <c r="D60" s="154"/>
      <c r="E60" s="158"/>
      <c r="F60" s="120"/>
      <c r="G60" s="162"/>
      <c r="H60" s="121"/>
      <c r="I60" s="40">
        <f t="shared" si="4"/>
        <v>0</v>
      </c>
      <c r="J60" s="215">
        <f t="shared" si="5"/>
        <v>0</v>
      </c>
      <c r="K60" s="155"/>
    </row>
    <row r="61" spans="1:11" ht="39.950000000000003" customHeight="1">
      <c r="A61" s="157" t="str">
        <f>IFERROR(VLOOKUP('20,3추 세입조정'!$C61,구분표!$A$2:$C$1001,2,FALSE),"")</f>
        <v/>
      </c>
      <c r="B61" s="160"/>
      <c r="C61" s="164"/>
      <c r="D61" s="154"/>
      <c r="E61" s="158"/>
      <c r="F61" s="120"/>
      <c r="G61" s="161"/>
      <c r="H61" s="120"/>
      <c r="I61" s="40">
        <f t="shared" si="4"/>
        <v>0</v>
      </c>
      <c r="J61" s="215">
        <f t="shared" si="5"/>
        <v>0</v>
      </c>
      <c r="K61" s="155"/>
    </row>
    <row r="62" spans="1:11" ht="39.950000000000003" customHeight="1">
      <c r="A62" s="157" t="str">
        <f>IFERROR(VLOOKUP('20,3추 세입조정'!$C62,구분표!$A$2:$C$1001,2,FALSE),"")</f>
        <v/>
      </c>
      <c r="B62" s="160"/>
      <c r="C62" s="174"/>
      <c r="D62" s="175"/>
      <c r="E62" s="158"/>
      <c r="F62" s="120"/>
      <c r="G62" s="161"/>
      <c r="H62" s="120"/>
      <c r="I62" s="40">
        <f t="shared" si="4"/>
        <v>0</v>
      </c>
      <c r="J62" s="215">
        <f t="shared" si="5"/>
        <v>0</v>
      </c>
      <c r="K62" s="155"/>
    </row>
    <row r="63" spans="1:11" s="148" customFormat="1" ht="39.950000000000003" customHeight="1">
      <c r="A63" s="168" t="str">
        <f>IFERROR(VLOOKUP('20,3추 세입조정'!$C63,구분표!$A$2:$C$1001,2,FALSE),"")</f>
        <v/>
      </c>
      <c r="B63" s="169"/>
      <c r="C63" s="176"/>
      <c r="D63" s="177"/>
      <c r="E63" s="178"/>
      <c r="F63" s="179"/>
      <c r="G63" s="180"/>
      <c r="H63" s="181"/>
      <c r="I63" s="182">
        <f t="shared" si="4"/>
        <v>0</v>
      </c>
      <c r="J63" s="215">
        <f t="shared" si="5"/>
        <v>0</v>
      </c>
      <c r="K63" s="183"/>
    </row>
    <row r="64" spans="1:11" s="148" customFormat="1" ht="39.950000000000003" customHeight="1">
      <c r="A64" s="168" t="str">
        <f>IFERROR(VLOOKUP('20,3추 세입조정'!$C64,구분표!$A$2:$C$1001,2,FALSE),"")</f>
        <v/>
      </c>
      <c r="B64" s="169" t="str">
        <f>IFERROR(VLOOKUP('20,3추 세입조정'!$C64,구분표!$A$2:$C$1001,3,FALSE),"")</f>
        <v/>
      </c>
      <c r="C64" s="176"/>
      <c r="D64" s="177"/>
      <c r="E64" s="178"/>
      <c r="F64" s="179"/>
      <c r="G64" s="180"/>
      <c r="H64" s="181"/>
      <c r="I64" s="182">
        <f t="shared" si="4"/>
        <v>0</v>
      </c>
      <c r="J64" s="215">
        <f t="shared" si="5"/>
        <v>0</v>
      </c>
      <c r="K64" s="183"/>
    </row>
    <row r="65" spans="1:11" s="148" customFormat="1" ht="56.45" customHeight="1">
      <c r="A65" s="168" t="str">
        <f>IFERROR(VLOOKUP('20,3추 세입조정'!$C65,구분표!$A$2:$C$1001,2,FALSE),"")</f>
        <v/>
      </c>
      <c r="B65" s="169" t="str">
        <f>IFERROR(VLOOKUP('20,3추 세입조정'!$C65,구분표!$A$2:$C$1001,3,FALSE),"")</f>
        <v/>
      </c>
      <c r="C65" s="176"/>
      <c r="D65" s="177"/>
      <c r="E65" s="178"/>
      <c r="F65" s="179"/>
      <c r="G65" s="180"/>
      <c r="H65" s="181"/>
      <c r="I65" s="182">
        <f t="shared" si="4"/>
        <v>0</v>
      </c>
      <c r="J65" s="215">
        <f t="shared" si="5"/>
        <v>0</v>
      </c>
      <c r="K65" s="183"/>
    </row>
    <row r="66" spans="1:11" s="148" customFormat="1" ht="39.950000000000003" customHeight="1">
      <c r="A66" s="168" t="str">
        <f>IFERROR(VLOOKUP('20,3추 세입조정'!$C66,구분표!$A$2:$C$1001,2,FALSE),"")</f>
        <v/>
      </c>
      <c r="B66" s="169" t="str">
        <f>IFERROR(VLOOKUP('20,3추 세입조정'!$C66,구분표!$A$2:$C$1001,3,FALSE),"")</f>
        <v/>
      </c>
      <c r="C66" s="176"/>
      <c r="D66" s="177"/>
      <c r="E66" s="178"/>
      <c r="F66" s="179"/>
      <c r="G66" s="180"/>
      <c r="H66" s="181"/>
      <c r="I66" s="182">
        <f t="shared" si="4"/>
        <v>0</v>
      </c>
      <c r="J66" s="215">
        <f t="shared" si="5"/>
        <v>0</v>
      </c>
      <c r="K66" s="183"/>
    </row>
    <row r="67" spans="1:11" s="171" customFormat="1" ht="39.950000000000003" customHeight="1">
      <c r="A67" s="168" t="str">
        <f>IFERROR(VLOOKUP('20,3추 세입조정'!$C67,구분표!$A$2:$C$1001,2,FALSE),"")</f>
        <v/>
      </c>
      <c r="B67" s="169" t="str">
        <f>IFERROR(VLOOKUP('20,3추 세입조정'!$C67,구분표!$A$2:$C$1001,3,FALSE),"")</f>
        <v/>
      </c>
      <c r="C67" s="170"/>
      <c r="D67" s="184"/>
      <c r="E67" s="178"/>
      <c r="F67" s="179"/>
      <c r="G67" s="180"/>
      <c r="H67" s="181"/>
      <c r="I67" s="182">
        <f t="shared" si="4"/>
        <v>0</v>
      </c>
      <c r="J67" s="215">
        <f t="shared" si="5"/>
        <v>0</v>
      </c>
      <c r="K67" s="183"/>
    </row>
    <row r="68" spans="1:11" ht="24" customHeight="1"/>
  </sheetData>
  <sheetProtection formatCells="0" formatColumns="0" formatRows="0" autoFilter="0"/>
  <mergeCells count="11">
    <mergeCell ref="A1:K1"/>
    <mergeCell ref="A4:A5"/>
    <mergeCell ref="B4:B5"/>
    <mergeCell ref="C4:C5"/>
    <mergeCell ref="D4:D5"/>
    <mergeCell ref="E4:E5"/>
    <mergeCell ref="F4:F5"/>
    <mergeCell ref="G4:H4"/>
    <mergeCell ref="I4:I5"/>
    <mergeCell ref="K4:K5"/>
    <mergeCell ref="J4:J5"/>
  </mergeCells>
  <phoneticPr fontId="2" type="noConversion"/>
  <conditionalFormatting sqref="F24 F53:F66 F68:F688 F32 F20">
    <cfRule type="expression" dxfId="63" priority="31">
      <formula>($D20="본예산")</formula>
    </cfRule>
  </conditionalFormatting>
  <conditionalFormatting sqref="F26:F28 F30:F31 F33 F37">
    <cfRule type="expression" dxfId="62" priority="30">
      <formula>($D26="본예산")</formula>
    </cfRule>
  </conditionalFormatting>
  <conditionalFormatting sqref="F41 F45">
    <cfRule type="expression" dxfId="61" priority="29">
      <formula>($D41="본예산")</formula>
    </cfRule>
  </conditionalFormatting>
  <conditionalFormatting sqref="F46:F51">
    <cfRule type="expression" dxfId="60" priority="18">
      <formula>($D46="본예산")</formula>
    </cfRule>
  </conditionalFormatting>
  <conditionalFormatting sqref="F25">
    <cfRule type="expression" dxfId="59" priority="24">
      <formula>($D25="본예산")</formula>
    </cfRule>
  </conditionalFormatting>
  <conditionalFormatting sqref="F29">
    <cfRule type="expression" dxfId="58" priority="23">
      <formula>($D29="본예산")</formula>
    </cfRule>
  </conditionalFormatting>
  <conditionalFormatting sqref="F34:F36">
    <cfRule type="expression" dxfId="57" priority="22">
      <formula>($D34="본예산")</formula>
    </cfRule>
  </conditionalFormatting>
  <conditionalFormatting sqref="F38:F40">
    <cfRule type="expression" dxfId="56" priority="21">
      <formula>($D38="본예산")</formula>
    </cfRule>
  </conditionalFormatting>
  <conditionalFormatting sqref="F42:F44">
    <cfRule type="expression" dxfId="55" priority="20">
      <formula>($D42="본예산")</formula>
    </cfRule>
  </conditionalFormatting>
  <conditionalFormatting sqref="F52">
    <cfRule type="expression" dxfId="54" priority="19">
      <formula>($D52="본예산")</formula>
    </cfRule>
  </conditionalFormatting>
  <conditionalFormatting sqref="F67">
    <cfRule type="expression" dxfId="53" priority="17">
      <formula>($D67="본예산")</formula>
    </cfRule>
  </conditionalFormatting>
  <conditionalFormatting sqref="F12">
    <cfRule type="expression" dxfId="52" priority="4">
      <formula>($D12="본예산")</formula>
    </cfRule>
  </conditionalFormatting>
  <conditionalFormatting sqref="F13">
    <cfRule type="expression" dxfId="51" priority="5">
      <formula>($D13="본예산")</formula>
    </cfRule>
  </conditionalFormatting>
  <conditionalFormatting sqref="K23">
    <cfRule type="containsText" dxfId="50" priority="2" operator="containsText" text="@@">
      <formula>NOT(ISERROR(SEARCH("@@",K23)))</formula>
    </cfRule>
  </conditionalFormatting>
  <conditionalFormatting sqref="F8">
    <cfRule type="expression" dxfId="49" priority="1">
      <formula>($D8="본예산")</formula>
    </cfRule>
  </conditionalFormatting>
  <dataValidations count="1">
    <dataValidation type="list" allowBlank="1" showInputMessage="1" showErrorMessage="1" sqref="D26:D67">
      <formula1>"본예산,1회추경,2회추경,신규"</formula1>
    </dataValidation>
  </dataValidations>
  <pageMargins left="0.23622047244094491" right="0.19685039370078741" top="0.35433070866141736" bottom="0.31496062992125984" header="0.31496062992125984" footer="0.15748031496062992"/>
  <pageSetup paperSize="9" scale="76" fitToHeight="0" orientation="landscape" r:id="rId1"/>
  <headerFoot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46"/>
  <sheetViews>
    <sheetView showGridLines="0" view="pageBreakPreview" zoomScale="80" zoomScaleNormal="80" zoomScaleSheetLayoutView="80" workbookViewId="0">
      <pane xSplit="4" ySplit="6" topLeftCell="E7" activePane="bottomRight" state="frozen"/>
      <selection activeCell="Y2" sqref="Y2"/>
      <selection pane="topRight" activeCell="Y2" sqref="Y2"/>
      <selection pane="bottomLeft" activeCell="Y2" sqref="Y2"/>
      <selection pane="bottomRight" activeCell="D7" sqref="D7"/>
    </sheetView>
  </sheetViews>
  <sheetFormatPr defaultColWidth="8.75" defaultRowHeight="13.5"/>
  <cols>
    <col min="1" max="1" width="12.75" style="156" hidden="1" customWidth="1"/>
    <col min="2" max="2" width="6.125" style="196" customWidth="1"/>
    <col min="3" max="3" width="9.75" style="156" customWidth="1"/>
    <col min="4" max="4" width="13.5" style="156" customWidth="1"/>
    <col min="5" max="5" width="7.625" style="144" customWidth="1"/>
    <col min="6" max="6" width="35.75" style="156" customWidth="1"/>
    <col min="7" max="7" width="11.5" style="156" customWidth="1"/>
    <col min="8" max="9" width="14.75" style="156" customWidth="1"/>
    <col min="10" max="10" width="14.5" style="156" customWidth="1"/>
    <col min="11" max="11" width="14.5" style="244" customWidth="1"/>
    <col min="12" max="12" width="34.375" style="156" customWidth="1"/>
    <col min="13" max="16384" width="8.75" style="156"/>
  </cols>
  <sheetData>
    <row r="1" spans="1:18" ht="32.25" customHeight="1">
      <c r="A1" s="551" t="s">
        <v>637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</row>
    <row r="2" spans="1:18" s="196" customFormat="1" ht="32.25" customHeight="1">
      <c r="A2" s="198"/>
      <c r="B2" s="569"/>
      <c r="C2" s="569"/>
      <c r="D2" s="569"/>
      <c r="E2" s="569"/>
      <c r="F2" s="569"/>
      <c r="G2" s="569"/>
      <c r="H2" s="569"/>
      <c r="I2" s="569"/>
      <c r="J2" s="569"/>
      <c r="K2" s="248"/>
      <c r="L2" s="198"/>
    </row>
    <row r="3" spans="1:18" ht="16.899999999999999" customHeight="1" thickBot="1">
      <c r="H3" s="151">
        <f>COUNTA(H7:H848)</f>
        <v>4</v>
      </c>
      <c r="I3" s="151">
        <f>COUNTA(I7:I848)</f>
        <v>10</v>
      </c>
      <c r="J3" s="152"/>
      <c r="K3" s="152"/>
      <c r="L3" s="426" t="s">
        <v>3</v>
      </c>
    </row>
    <row r="4" spans="1:18" ht="42" customHeight="1" thickTop="1">
      <c r="A4" s="552" t="s">
        <v>509</v>
      </c>
      <c r="B4" s="552" t="s">
        <v>542</v>
      </c>
      <c r="C4" s="554" t="s">
        <v>114</v>
      </c>
      <c r="D4" s="556" t="s">
        <v>2</v>
      </c>
      <c r="E4" s="558" t="s">
        <v>115</v>
      </c>
      <c r="F4" s="559" t="s">
        <v>540</v>
      </c>
      <c r="G4" s="560" t="s">
        <v>638</v>
      </c>
      <c r="H4" s="570" t="s">
        <v>639</v>
      </c>
      <c r="I4" s="571"/>
      <c r="J4" s="564" t="s">
        <v>539</v>
      </c>
      <c r="K4" s="566" t="s">
        <v>544</v>
      </c>
      <c r="L4" s="561" t="s">
        <v>548</v>
      </c>
    </row>
    <row r="5" spans="1:18" ht="29.25" customHeight="1">
      <c r="A5" s="553"/>
      <c r="B5" s="553"/>
      <c r="C5" s="555"/>
      <c r="D5" s="557"/>
      <c r="E5" s="553"/>
      <c r="F5" s="553"/>
      <c r="G5" s="561"/>
      <c r="H5" s="188" t="s">
        <v>0</v>
      </c>
      <c r="I5" s="189" t="s">
        <v>1</v>
      </c>
      <c r="J5" s="565"/>
      <c r="K5" s="567"/>
      <c r="L5" s="561"/>
    </row>
    <row r="6" spans="1:18" ht="41.25" customHeight="1">
      <c r="A6" s="153"/>
      <c r="B6" s="197"/>
      <c r="C6" s="159"/>
      <c r="D6" s="163"/>
      <c r="E6" s="153"/>
      <c r="F6" s="146"/>
      <c r="G6" s="147">
        <f>SUM(G7:G44)</f>
        <v>237826708</v>
      </c>
      <c r="H6" s="190">
        <f>SUBTOTAL(9,H7:H44)</f>
        <v>-15899423</v>
      </c>
      <c r="I6" s="191">
        <f>SUBTOTAL(9,I7:I44)</f>
        <v>30109097</v>
      </c>
      <c r="J6" s="186">
        <f>SUBTOTAL(9,J7:J44)</f>
        <v>252036382</v>
      </c>
      <c r="K6" s="223">
        <f>SUBTOTAL(9,K7:K44)</f>
        <v>14209674</v>
      </c>
      <c r="L6" s="193"/>
    </row>
    <row r="7" spans="1:18" ht="43.5" customHeight="1">
      <c r="A7" s="192" t="str">
        <f>IFERROR(VLOOKUP('20,3추 세출조정(국비)'!$D7,구분표!$A$2:$C$1001,2,FALSE),"")</f>
        <v>농정해양위원회</v>
      </c>
      <c r="B7" s="212">
        <v>1</v>
      </c>
      <c r="C7" s="300" t="s">
        <v>58</v>
      </c>
      <c r="D7" s="287" t="s">
        <v>59</v>
      </c>
      <c r="E7" s="199" t="s">
        <v>564</v>
      </c>
      <c r="F7" s="289" t="s">
        <v>640</v>
      </c>
      <c r="G7" s="298">
        <v>6289524</v>
      </c>
      <c r="H7" s="446">
        <v>-4040551</v>
      </c>
      <c r="I7" s="301"/>
      <c r="J7" s="299">
        <f t="shared" ref="J7:J14" si="0">SUM(G7+H7+I7)</f>
        <v>2248973</v>
      </c>
      <c r="K7" s="299">
        <f t="shared" ref="K7:K23" si="1">J7-G7</f>
        <v>-4040551</v>
      </c>
      <c r="L7" s="289" t="s">
        <v>630</v>
      </c>
    </row>
    <row r="8" spans="1:18" s="284" customFormat="1" ht="43.5" customHeight="1">
      <c r="A8" s="285"/>
      <c r="B8" s="300">
        <v>2</v>
      </c>
      <c r="C8" s="300" t="s">
        <v>58</v>
      </c>
      <c r="D8" s="208" t="s">
        <v>59</v>
      </c>
      <c r="E8" s="245" t="s">
        <v>621</v>
      </c>
      <c r="F8" s="304" t="s">
        <v>641</v>
      </c>
      <c r="G8" s="437">
        <v>186464000</v>
      </c>
      <c r="H8" s="446">
        <v>-11216000</v>
      </c>
      <c r="I8" s="301"/>
      <c r="J8" s="299">
        <f t="shared" si="0"/>
        <v>175248000</v>
      </c>
      <c r="K8" s="299">
        <f t="shared" si="1"/>
        <v>-11216000</v>
      </c>
      <c r="L8" s="304" t="s">
        <v>647</v>
      </c>
    </row>
    <row r="9" spans="1:18" s="185" customFormat="1" ht="43.5" customHeight="1">
      <c r="A9" s="192"/>
      <c r="B9" s="300">
        <v>3</v>
      </c>
      <c r="C9" s="300" t="s">
        <v>58</v>
      </c>
      <c r="D9" s="287" t="s">
        <v>59</v>
      </c>
      <c r="E9" s="199" t="s">
        <v>621</v>
      </c>
      <c r="F9" s="289" t="s">
        <v>642</v>
      </c>
      <c r="G9" s="298">
        <v>151310</v>
      </c>
      <c r="H9" s="446"/>
      <c r="I9" s="301">
        <v>5490</v>
      </c>
      <c r="J9" s="299">
        <f t="shared" si="0"/>
        <v>156800</v>
      </c>
      <c r="K9" s="299">
        <f t="shared" si="1"/>
        <v>5490</v>
      </c>
      <c r="L9" s="289" t="s">
        <v>648</v>
      </c>
    </row>
    <row r="10" spans="1:18" s="244" customFormat="1" ht="43.5" customHeight="1">
      <c r="A10" s="242"/>
      <c r="B10" s="300">
        <v>4</v>
      </c>
      <c r="C10" s="427" t="s">
        <v>58</v>
      </c>
      <c r="D10" s="287" t="s">
        <v>59</v>
      </c>
      <c r="E10" s="199" t="s">
        <v>563</v>
      </c>
      <c r="F10" s="289" t="s">
        <v>643</v>
      </c>
      <c r="G10" s="292">
        <v>0</v>
      </c>
      <c r="H10" s="446"/>
      <c r="I10" s="301">
        <v>46</v>
      </c>
      <c r="J10" s="299">
        <f t="shared" si="0"/>
        <v>46</v>
      </c>
      <c r="K10" s="299">
        <f t="shared" si="1"/>
        <v>46</v>
      </c>
      <c r="L10" s="289" t="s">
        <v>633</v>
      </c>
    </row>
    <row r="11" spans="1:18" s="244" customFormat="1" ht="57.75" customHeight="1">
      <c r="A11" s="242"/>
      <c r="B11" s="300">
        <v>5</v>
      </c>
      <c r="C11" s="300" t="s">
        <v>58</v>
      </c>
      <c r="D11" s="287" t="s">
        <v>59</v>
      </c>
      <c r="E11" s="245" t="s">
        <v>563</v>
      </c>
      <c r="F11" s="289" t="s">
        <v>644</v>
      </c>
      <c r="G11" s="292">
        <v>0</v>
      </c>
      <c r="H11" s="446"/>
      <c r="I11" s="301">
        <v>536000</v>
      </c>
      <c r="J11" s="299">
        <f t="shared" si="0"/>
        <v>536000</v>
      </c>
      <c r="K11" s="299">
        <f t="shared" si="1"/>
        <v>536000</v>
      </c>
      <c r="L11" s="289" t="s">
        <v>634</v>
      </c>
    </row>
    <row r="12" spans="1:18" s="235" customFormat="1" ht="73.5" customHeight="1">
      <c r="A12" s="237"/>
      <c r="B12" s="300">
        <v>6</v>
      </c>
      <c r="C12" s="289" t="s">
        <v>58</v>
      </c>
      <c r="D12" s="287" t="s">
        <v>59</v>
      </c>
      <c r="E12" s="440" t="s">
        <v>622</v>
      </c>
      <c r="F12" s="289" t="s">
        <v>645</v>
      </c>
      <c r="G12" s="292">
        <v>2890345</v>
      </c>
      <c r="H12" s="446"/>
      <c r="I12" s="301"/>
      <c r="J12" s="299">
        <f t="shared" si="0"/>
        <v>2890345</v>
      </c>
      <c r="K12" s="299">
        <f t="shared" si="1"/>
        <v>0</v>
      </c>
      <c r="L12" s="289" t="s">
        <v>649</v>
      </c>
      <c r="O12" s="239"/>
      <c r="P12" s="239"/>
      <c r="Q12" s="239"/>
      <c r="R12" s="239"/>
    </row>
    <row r="13" spans="1:18" s="185" customFormat="1" ht="71.25" customHeight="1">
      <c r="A13" s="192"/>
      <c r="B13" s="300">
        <v>7</v>
      </c>
      <c r="C13" s="289" t="s">
        <v>58</v>
      </c>
      <c r="D13" s="287" t="s">
        <v>59</v>
      </c>
      <c r="E13" s="440" t="s">
        <v>622</v>
      </c>
      <c r="F13" s="289" t="s">
        <v>646</v>
      </c>
      <c r="G13" s="292">
        <v>7001363</v>
      </c>
      <c r="H13" s="447"/>
      <c r="I13" s="301"/>
      <c r="J13" s="299">
        <f t="shared" si="0"/>
        <v>7001363</v>
      </c>
      <c r="K13" s="299">
        <f t="shared" si="1"/>
        <v>0</v>
      </c>
      <c r="L13" s="289" t="s">
        <v>650</v>
      </c>
      <c r="O13" s="239"/>
      <c r="P13" s="239"/>
      <c r="Q13" s="239"/>
      <c r="R13" s="239"/>
    </row>
    <row r="14" spans="1:18" s="284" customFormat="1" ht="71.25" customHeight="1">
      <c r="A14" s="285"/>
      <c r="B14" s="300">
        <v>8</v>
      </c>
      <c r="C14" s="289" t="s">
        <v>58</v>
      </c>
      <c r="D14" s="287" t="s">
        <v>59</v>
      </c>
      <c r="E14" s="199" t="s">
        <v>564</v>
      </c>
      <c r="F14" s="289" t="s">
        <v>755</v>
      </c>
      <c r="G14" s="292">
        <v>1122000</v>
      </c>
      <c r="H14" s="447">
        <v>-142872</v>
      </c>
      <c r="I14" s="301"/>
      <c r="J14" s="299">
        <f t="shared" si="0"/>
        <v>979128</v>
      </c>
      <c r="K14" s="299">
        <f t="shared" si="1"/>
        <v>-142872</v>
      </c>
      <c r="L14" s="289" t="s">
        <v>754</v>
      </c>
      <c r="O14" s="239"/>
      <c r="P14" s="239"/>
      <c r="Q14" s="239"/>
      <c r="R14" s="239"/>
    </row>
    <row r="15" spans="1:18" s="185" customFormat="1" ht="43.5" customHeight="1">
      <c r="A15" s="192"/>
      <c r="B15" s="300">
        <v>9</v>
      </c>
      <c r="C15" s="289" t="s">
        <v>60</v>
      </c>
      <c r="D15" s="287" t="s">
        <v>332</v>
      </c>
      <c r="E15" s="245" t="s">
        <v>563</v>
      </c>
      <c r="F15" s="213" t="s">
        <v>683</v>
      </c>
      <c r="G15" s="292"/>
      <c r="H15" s="297"/>
      <c r="I15" s="301">
        <v>10637048</v>
      </c>
      <c r="J15" s="299">
        <f t="shared" ref="J15:J23" si="2">SUM(G15+H15+I15)</f>
        <v>10637048</v>
      </c>
      <c r="K15" s="299">
        <f t="shared" si="1"/>
        <v>10637048</v>
      </c>
      <c r="L15" s="289" t="s">
        <v>676</v>
      </c>
      <c r="O15" s="239"/>
      <c r="P15" s="239"/>
      <c r="Q15" s="239"/>
      <c r="R15" s="239"/>
    </row>
    <row r="16" spans="1:18" s="196" customFormat="1" ht="43.5" customHeight="1">
      <c r="A16" s="192"/>
      <c r="B16" s="300">
        <v>10</v>
      </c>
      <c r="C16" s="441" t="s">
        <v>60</v>
      </c>
      <c r="D16" s="287" t="s">
        <v>332</v>
      </c>
      <c r="E16" s="245" t="s">
        <v>563</v>
      </c>
      <c r="F16" s="213" t="s">
        <v>610</v>
      </c>
      <c r="G16" s="292"/>
      <c r="H16" s="297"/>
      <c r="I16" s="301">
        <v>15398059</v>
      </c>
      <c r="J16" s="299">
        <f t="shared" si="2"/>
        <v>15398059</v>
      </c>
      <c r="K16" s="299">
        <f t="shared" si="1"/>
        <v>15398059</v>
      </c>
      <c r="L16" s="289" t="s">
        <v>600</v>
      </c>
      <c r="O16" s="239"/>
      <c r="P16" s="239"/>
      <c r="Q16" s="239"/>
      <c r="R16" s="239"/>
    </row>
    <row r="17" spans="1:18" s="185" customFormat="1" ht="43.5" customHeight="1">
      <c r="A17" s="192"/>
      <c r="B17" s="300">
        <v>11</v>
      </c>
      <c r="C17" s="441" t="s">
        <v>60</v>
      </c>
      <c r="D17" s="287" t="s">
        <v>332</v>
      </c>
      <c r="E17" s="199" t="s">
        <v>563</v>
      </c>
      <c r="F17" s="213" t="s">
        <v>684</v>
      </c>
      <c r="G17" s="292"/>
      <c r="H17" s="297"/>
      <c r="I17" s="301">
        <v>1005278</v>
      </c>
      <c r="J17" s="299">
        <f t="shared" si="2"/>
        <v>1005278</v>
      </c>
      <c r="K17" s="299">
        <f t="shared" si="1"/>
        <v>1005278</v>
      </c>
      <c r="L17" s="289" t="s">
        <v>677</v>
      </c>
      <c r="O17" s="239"/>
      <c r="P17" s="239"/>
      <c r="Q17" s="239"/>
      <c r="R17" s="239"/>
    </row>
    <row r="18" spans="1:18" s="284" customFormat="1" ht="43.5" customHeight="1">
      <c r="A18" s="285"/>
      <c r="B18" s="300">
        <v>12</v>
      </c>
      <c r="C18" s="441" t="s">
        <v>60</v>
      </c>
      <c r="D18" s="287" t="s">
        <v>61</v>
      </c>
      <c r="E18" s="199" t="s">
        <v>563</v>
      </c>
      <c r="F18" s="213" t="s">
        <v>685</v>
      </c>
      <c r="G18" s="292">
        <v>0</v>
      </c>
      <c r="H18" s="297"/>
      <c r="I18" s="301">
        <v>900000</v>
      </c>
      <c r="J18" s="299">
        <f t="shared" si="2"/>
        <v>900000</v>
      </c>
      <c r="K18" s="299">
        <f t="shared" si="1"/>
        <v>900000</v>
      </c>
      <c r="L18" s="289" t="s">
        <v>678</v>
      </c>
      <c r="O18" s="239"/>
      <c r="P18" s="239"/>
      <c r="Q18" s="239"/>
      <c r="R18" s="239"/>
    </row>
    <row r="19" spans="1:18" s="284" customFormat="1" ht="43.5" customHeight="1">
      <c r="A19" s="285"/>
      <c r="B19" s="300">
        <v>13</v>
      </c>
      <c r="C19" s="441" t="s">
        <v>60</v>
      </c>
      <c r="D19" s="287" t="s">
        <v>61</v>
      </c>
      <c r="E19" s="199" t="s">
        <v>622</v>
      </c>
      <c r="F19" s="213" t="s">
        <v>686</v>
      </c>
      <c r="G19" s="292">
        <v>27152865</v>
      </c>
      <c r="H19" s="297"/>
      <c r="I19" s="301">
        <v>900000</v>
      </c>
      <c r="J19" s="299">
        <f t="shared" si="2"/>
        <v>28052865</v>
      </c>
      <c r="K19" s="299">
        <f t="shared" si="1"/>
        <v>900000</v>
      </c>
      <c r="L19" s="289" t="s">
        <v>679</v>
      </c>
      <c r="O19" s="239"/>
      <c r="P19" s="239"/>
      <c r="Q19" s="239"/>
      <c r="R19" s="239"/>
    </row>
    <row r="20" spans="1:18" s="241" customFormat="1" ht="43.5" customHeight="1">
      <c r="A20" s="242"/>
      <c r="B20" s="300">
        <v>14</v>
      </c>
      <c r="C20" s="441" t="s">
        <v>60</v>
      </c>
      <c r="D20" s="287" t="s">
        <v>61</v>
      </c>
      <c r="E20" s="199" t="s">
        <v>669</v>
      </c>
      <c r="F20" s="213" t="s">
        <v>687</v>
      </c>
      <c r="G20" s="292">
        <v>0</v>
      </c>
      <c r="H20" s="297"/>
      <c r="I20" s="301">
        <v>707176</v>
      </c>
      <c r="J20" s="299">
        <f t="shared" si="2"/>
        <v>707176</v>
      </c>
      <c r="K20" s="299">
        <f t="shared" si="1"/>
        <v>707176</v>
      </c>
      <c r="L20" s="289" t="s">
        <v>680</v>
      </c>
      <c r="O20" s="239"/>
      <c r="P20" s="239"/>
      <c r="Q20" s="239"/>
      <c r="R20" s="239"/>
    </row>
    <row r="21" spans="1:18" s="194" customFormat="1" ht="43.5" customHeight="1">
      <c r="A21" s="192"/>
      <c r="B21" s="300">
        <v>15</v>
      </c>
      <c r="C21" s="442" t="s">
        <v>60</v>
      </c>
      <c r="D21" s="287" t="s">
        <v>335</v>
      </c>
      <c r="E21" s="199" t="s">
        <v>564</v>
      </c>
      <c r="F21" s="213" t="s">
        <v>688</v>
      </c>
      <c r="G21" s="298">
        <v>5842901</v>
      </c>
      <c r="H21" s="297"/>
      <c r="I21" s="301"/>
      <c r="J21" s="299">
        <f t="shared" si="2"/>
        <v>5842901</v>
      </c>
      <c r="K21" s="299">
        <f t="shared" si="1"/>
        <v>0</v>
      </c>
      <c r="L21" s="289" t="s">
        <v>682</v>
      </c>
    </row>
    <row r="22" spans="1:18" s="284" customFormat="1" ht="43.5" customHeight="1">
      <c r="A22" s="285"/>
      <c r="B22" s="300">
        <v>16</v>
      </c>
      <c r="C22" s="442" t="s">
        <v>60</v>
      </c>
      <c r="D22" s="287" t="s">
        <v>566</v>
      </c>
      <c r="E22" s="199" t="s">
        <v>621</v>
      </c>
      <c r="F22" s="213" t="s">
        <v>689</v>
      </c>
      <c r="G22" s="430">
        <v>412400</v>
      </c>
      <c r="H22" s="431"/>
      <c r="I22" s="432">
        <v>20000</v>
      </c>
      <c r="J22" s="299">
        <f t="shared" si="2"/>
        <v>432400</v>
      </c>
      <c r="K22" s="299">
        <f t="shared" si="1"/>
        <v>20000</v>
      </c>
      <c r="L22" s="289" t="s">
        <v>681</v>
      </c>
    </row>
    <row r="23" spans="1:18" ht="43.5" customHeight="1">
      <c r="A23" s="157" t="str">
        <f>IFERROR(VLOOKUP('20,3추 세출조정(국비)'!$D23,구분표!$A$2:$C$1001,2,FALSE),"")</f>
        <v/>
      </c>
      <c r="B23" s="300">
        <v>17</v>
      </c>
      <c r="C23" s="427" t="s">
        <v>60</v>
      </c>
      <c r="D23" s="287" t="s">
        <v>566</v>
      </c>
      <c r="E23" s="199" t="s">
        <v>564</v>
      </c>
      <c r="F23" s="289" t="s">
        <v>773</v>
      </c>
      <c r="G23" s="435">
        <v>500000</v>
      </c>
      <c r="H23" s="443">
        <v>-500000</v>
      </c>
      <c r="I23" s="337"/>
      <c r="J23" s="299">
        <f t="shared" si="2"/>
        <v>0</v>
      </c>
      <c r="K23" s="299">
        <f t="shared" si="1"/>
        <v>-500000</v>
      </c>
      <c r="L23" s="451" t="s">
        <v>782</v>
      </c>
    </row>
    <row r="24" spans="1:18" s="196" customFormat="1" ht="44.45" customHeight="1">
      <c r="A24" s="187"/>
      <c r="B24" s="212">
        <v>14</v>
      </c>
      <c r="C24" s="236"/>
      <c r="D24" s="229"/>
      <c r="E24" s="230"/>
      <c r="F24" s="231"/>
      <c r="G24" s="231"/>
      <c r="H24" s="226"/>
      <c r="I24" s="228"/>
      <c r="J24" s="232">
        <f t="shared" ref="J24:J44" si="3">SUM(G24+H24+I24)</f>
        <v>0</v>
      </c>
      <c r="K24" s="210">
        <f t="shared" ref="K24:K44" si="4">J24-G24</f>
        <v>0</v>
      </c>
      <c r="L24" s="234"/>
    </row>
    <row r="25" spans="1:18" s="196" customFormat="1" ht="44.45" customHeight="1">
      <c r="A25" s="187"/>
      <c r="B25" s="212">
        <v>15</v>
      </c>
      <c r="C25" s="236"/>
      <c r="D25" s="229"/>
      <c r="E25" s="230"/>
      <c r="F25" s="231"/>
      <c r="G25" s="231"/>
      <c r="H25" s="226"/>
      <c r="I25" s="228"/>
      <c r="J25" s="232">
        <f t="shared" si="3"/>
        <v>0</v>
      </c>
      <c r="K25" s="210">
        <f t="shared" si="4"/>
        <v>0</v>
      </c>
      <c r="L25" s="234"/>
    </row>
    <row r="26" spans="1:18" s="196" customFormat="1" ht="44.45" customHeight="1">
      <c r="A26" s="187"/>
      <c r="B26" s="212">
        <v>16</v>
      </c>
      <c r="C26" s="236"/>
      <c r="D26" s="229"/>
      <c r="E26" s="230"/>
      <c r="F26" s="231"/>
      <c r="G26" s="231"/>
      <c r="H26" s="226"/>
      <c r="I26" s="228"/>
      <c r="J26" s="232">
        <f t="shared" si="3"/>
        <v>0</v>
      </c>
      <c r="K26" s="210">
        <f t="shared" si="4"/>
        <v>0</v>
      </c>
      <c r="L26" s="234"/>
    </row>
    <row r="27" spans="1:18" s="196" customFormat="1" ht="44.45" customHeight="1">
      <c r="A27" s="187"/>
      <c r="B27" s="212">
        <v>17</v>
      </c>
      <c r="C27" s="236"/>
      <c r="D27" s="229"/>
      <c r="E27" s="230"/>
      <c r="F27" s="231"/>
      <c r="G27" s="231"/>
      <c r="H27" s="226"/>
      <c r="I27" s="228"/>
      <c r="J27" s="232">
        <f t="shared" si="3"/>
        <v>0</v>
      </c>
      <c r="K27" s="210">
        <f t="shared" si="4"/>
        <v>0</v>
      </c>
      <c r="L27" s="234"/>
    </row>
    <row r="28" spans="1:18" s="196" customFormat="1" ht="44.45" customHeight="1">
      <c r="A28" s="187"/>
      <c r="B28" s="212">
        <v>18</v>
      </c>
      <c r="C28" s="236"/>
      <c r="D28" s="229"/>
      <c r="E28" s="230"/>
      <c r="F28" s="231"/>
      <c r="G28" s="231"/>
      <c r="H28" s="226"/>
      <c r="I28" s="228"/>
      <c r="J28" s="232">
        <f t="shared" si="3"/>
        <v>0</v>
      </c>
      <c r="K28" s="210">
        <f t="shared" si="4"/>
        <v>0</v>
      </c>
      <c r="L28" s="234"/>
    </row>
    <row r="29" spans="1:18" s="196" customFormat="1" ht="44.45" customHeight="1">
      <c r="A29" s="187"/>
      <c r="B29" s="212">
        <v>19</v>
      </c>
      <c r="C29" s="236"/>
      <c r="D29" s="229"/>
      <c r="E29" s="230"/>
      <c r="F29" s="231"/>
      <c r="G29" s="231"/>
      <c r="H29" s="226"/>
      <c r="I29" s="228"/>
      <c r="J29" s="232">
        <f t="shared" si="3"/>
        <v>0</v>
      </c>
      <c r="K29" s="210">
        <f t="shared" si="4"/>
        <v>0</v>
      </c>
      <c r="L29" s="234"/>
    </row>
    <row r="30" spans="1:18" ht="44.45" customHeight="1">
      <c r="A30" s="192" t="s">
        <v>57</v>
      </c>
      <c r="B30" s="212">
        <v>20</v>
      </c>
      <c r="C30" s="236"/>
      <c r="D30" s="229"/>
      <c r="E30" s="230"/>
      <c r="F30" s="231"/>
      <c r="G30" s="231"/>
      <c r="H30" s="226"/>
      <c r="I30" s="228"/>
      <c r="J30" s="232">
        <f t="shared" si="3"/>
        <v>0</v>
      </c>
      <c r="K30" s="210">
        <f t="shared" si="4"/>
        <v>0</v>
      </c>
      <c r="L30" s="234"/>
    </row>
    <row r="31" spans="1:18" ht="44.45" customHeight="1">
      <c r="A31" s="192" t="s">
        <v>57</v>
      </c>
      <c r="B31" s="212">
        <v>21</v>
      </c>
      <c r="C31" s="236"/>
      <c r="D31" s="229"/>
      <c r="E31" s="230"/>
      <c r="F31" s="231"/>
      <c r="G31" s="231"/>
      <c r="H31" s="226"/>
      <c r="I31" s="228"/>
      <c r="J31" s="232">
        <f t="shared" si="3"/>
        <v>0</v>
      </c>
      <c r="K31" s="210">
        <f t="shared" si="4"/>
        <v>0</v>
      </c>
      <c r="L31" s="234"/>
    </row>
    <row r="32" spans="1:18" ht="44.45" customHeight="1">
      <c r="A32" s="192" t="s">
        <v>57</v>
      </c>
      <c r="B32" s="212">
        <v>22</v>
      </c>
      <c r="C32" s="236"/>
      <c r="D32" s="229"/>
      <c r="E32" s="230"/>
      <c r="F32" s="231"/>
      <c r="G32" s="231"/>
      <c r="H32" s="226"/>
      <c r="I32" s="228"/>
      <c r="J32" s="232">
        <f t="shared" si="3"/>
        <v>0</v>
      </c>
      <c r="K32" s="210">
        <f t="shared" si="4"/>
        <v>0</v>
      </c>
      <c r="L32" s="234"/>
    </row>
    <row r="33" spans="1:12" ht="44.45" customHeight="1">
      <c r="A33" s="192" t="s">
        <v>57</v>
      </c>
      <c r="B33" s="212">
        <v>23</v>
      </c>
      <c r="C33" s="236"/>
      <c r="D33" s="229"/>
      <c r="E33" s="230"/>
      <c r="F33" s="231"/>
      <c r="G33" s="231"/>
      <c r="H33" s="226"/>
      <c r="I33" s="228"/>
      <c r="J33" s="232">
        <f t="shared" si="3"/>
        <v>0</v>
      </c>
      <c r="K33" s="210">
        <f t="shared" si="4"/>
        <v>0</v>
      </c>
      <c r="L33" s="234"/>
    </row>
    <row r="34" spans="1:12" ht="44.45" customHeight="1">
      <c r="A34" s="192" t="s">
        <v>57</v>
      </c>
      <c r="B34" s="212">
        <v>24</v>
      </c>
      <c r="C34" s="236"/>
      <c r="D34" s="229"/>
      <c r="E34" s="230"/>
      <c r="F34" s="231"/>
      <c r="G34" s="231"/>
      <c r="H34" s="226"/>
      <c r="I34" s="228"/>
      <c r="J34" s="232">
        <f t="shared" si="3"/>
        <v>0</v>
      </c>
      <c r="K34" s="210">
        <f t="shared" si="4"/>
        <v>0</v>
      </c>
      <c r="L34" s="234"/>
    </row>
    <row r="35" spans="1:12" s="185" customFormat="1" ht="44.45" customHeight="1">
      <c r="A35" s="187" t="s">
        <v>57</v>
      </c>
      <c r="B35" s="212">
        <v>25</v>
      </c>
      <c r="C35" s="236"/>
      <c r="D35" s="229"/>
      <c r="E35" s="230"/>
      <c r="F35" s="231"/>
      <c r="G35" s="231"/>
      <c r="H35" s="226"/>
      <c r="I35" s="228"/>
      <c r="J35" s="232">
        <f t="shared" si="3"/>
        <v>0</v>
      </c>
      <c r="K35" s="210">
        <f t="shared" si="4"/>
        <v>0</v>
      </c>
      <c r="L35" s="234"/>
    </row>
    <row r="36" spans="1:12" s="185" customFormat="1" ht="44.45" customHeight="1">
      <c r="A36" s="187" t="s">
        <v>57</v>
      </c>
      <c r="B36" s="212">
        <v>26</v>
      </c>
      <c r="C36" s="236"/>
      <c r="D36" s="229"/>
      <c r="E36" s="230"/>
      <c r="F36" s="231"/>
      <c r="G36" s="231"/>
      <c r="H36" s="226"/>
      <c r="I36" s="228"/>
      <c r="J36" s="232">
        <f t="shared" si="3"/>
        <v>0</v>
      </c>
      <c r="K36" s="210">
        <f t="shared" si="4"/>
        <v>0</v>
      </c>
      <c r="L36" s="234"/>
    </row>
    <row r="37" spans="1:12" s="185" customFormat="1" ht="44.45" customHeight="1">
      <c r="A37" s="187" t="s">
        <v>57</v>
      </c>
      <c r="B37" s="212">
        <v>25</v>
      </c>
      <c r="C37" s="236"/>
      <c r="D37" s="229"/>
      <c r="E37" s="230"/>
      <c r="F37" s="231"/>
      <c r="G37" s="231"/>
      <c r="H37" s="226"/>
      <c r="I37" s="228"/>
      <c r="J37" s="232">
        <f t="shared" si="3"/>
        <v>0</v>
      </c>
      <c r="K37" s="210">
        <f t="shared" si="4"/>
        <v>0</v>
      </c>
      <c r="L37" s="234"/>
    </row>
    <row r="38" spans="1:12" s="185" customFormat="1" ht="44.45" customHeight="1">
      <c r="A38" s="187" t="s">
        <v>57</v>
      </c>
      <c r="B38" s="212">
        <v>26</v>
      </c>
      <c r="C38" s="236"/>
      <c r="D38" s="229"/>
      <c r="E38" s="230"/>
      <c r="F38" s="231"/>
      <c r="G38" s="231"/>
      <c r="H38" s="226"/>
      <c r="I38" s="228"/>
      <c r="J38" s="232">
        <f t="shared" si="3"/>
        <v>0</v>
      </c>
      <c r="K38" s="210">
        <f t="shared" si="4"/>
        <v>0</v>
      </c>
      <c r="L38" s="234"/>
    </row>
    <row r="39" spans="1:12" s="196" customFormat="1" ht="44.45" customHeight="1">
      <c r="A39" s="187"/>
      <c r="B39" s="212">
        <v>27</v>
      </c>
      <c r="C39" s="236"/>
      <c r="D39" s="229"/>
      <c r="E39" s="230"/>
      <c r="F39" s="231"/>
      <c r="G39" s="231"/>
      <c r="H39" s="226"/>
      <c r="I39" s="228"/>
      <c r="J39" s="232">
        <f t="shared" si="3"/>
        <v>0</v>
      </c>
      <c r="K39" s="210">
        <f t="shared" si="4"/>
        <v>0</v>
      </c>
      <c r="L39" s="234"/>
    </row>
    <row r="40" spans="1:12" s="196" customFormat="1" ht="44.45" customHeight="1">
      <c r="A40" s="187"/>
      <c r="B40" s="212">
        <v>28</v>
      </c>
      <c r="C40" s="236"/>
      <c r="D40" s="229"/>
      <c r="E40" s="230"/>
      <c r="F40" s="231"/>
      <c r="G40" s="231"/>
      <c r="H40" s="226"/>
      <c r="I40" s="228"/>
      <c r="J40" s="232">
        <f t="shared" si="3"/>
        <v>0</v>
      </c>
      <c r="K40" s="210">
        <f t="shared" si="4"/>
        <v>0</v>
      </c>
      <c r="L40" s="234"/>
    </row>
    <row r="41" spans="1:12" ht="44.45" customHeight="1">
      <c r="A41" s="192" t="s">
        <v>57</v>
      </c>
      <c r="B41" s="212">
        <v>29</v>
      </c>
      <c r="C41" s="236"/>
      <c r="D41" s="229"/>
      <c r="E41" s="230"/>
      <c r="F41" s="231"/>
      <c r="G41" s="231"/>
      <c r="H41" s="226"/>
      <c r="I41" s="228"/>
      <c r="J41" s="232">
        <f t="shared" si="3"/>
        <v>0</v>
      </c>
      <c r="K41" s="210">
        <f t="shared" si="4"/>
        <v>0</v>
      </c>
      <c r="L41" s="234"/>
    </row>
    <row r="42" spans="1:12" s="185" customFormat="1" ht="44.45" customHeight="1">
      <c r="A42" s="192" t="s">
        <v>57</v>
      </c>
      <c r="B42" s="212">
        <v>30</v>
      </c>
      <c r="C42" s="236"/>
      <c r="D42" s="229"/>
      <c r="E42" s="230"/>
      <c r="F42" s="231"/>
      <c r="G42" s="231"/>
      <c r="H42" s="226"/>
      <c r="I42" s="228"/>
      <c r="J42" s="232">
        <f t="shared" si="3"/>
        <v>0</v>
      </c>
      <c r="K42" s="210">
        <f t="shared" si="4"/>
        <v>0</v>
      </c>
      <c r="L42" s="234"/>
    </row>
    <row r="43" spans="1:12" ht="44.45" customHeight="1">
      <c r="A43" s="192" t="s">
        <v>57</v>
      </c>
      <c r="B43" s="212">
        <v>31</v>
      </c>
      <c r="C43" s="236"/>
      <c r="D43" s="229"/>
      <c r="E43" s="230"/>
      <c r="F43" s="231"/>
      <c r="G43" s="231"/>
      <c r="H43" s="226"/>
      <c r="I43" s="228"/>
      <c r="J43" s="232">
        <f t="shared" si="3"/>
        <v>0</v>
      </c>
      <c r="K43" s="210">
        <f t="shared" si="4"/>
        <v>0</v>
      </c>
      <c r="L43" s="234"/>
    </row>
    <row r="44" spans="1:12" ht="44.45" customHeight="1">
      <c r="A44" s="192" t="s">
        <v>57</v>
      </c>
      <c r="B44" s="212">
        <v>32</v>
      </c>
      <c r="C44" s="236"/>
      <c r="D44" s="229"/>
      <c r="E44" s="230"/>
      <c r="F44" s="231"/>
      <c r="G44" s="231"/>
      <c r="H44" s="226"/>
      <c r="I44" s="228"/>
      <c r="J44" s="232">
        <f t="shared" si="3"/>
        <v>0</v>
      </c>
      <c r="K44" s="210">
        <f t="shared" si="4"/>
        <v>0</v>
      </c>
      <c r="L44" s="234"/>
    </row>
    <row r="45" spans="1:12" ht="24" customHeight="1">
      <c r="B45" s="568"/>
      <c r="C45" s="568"/>
      <c r="D45" s="568"/>
      <c r="E45" s="568"/>
      <c r="F45" s="568"/>
      <c r="G45" s="568"/>
      <c r="H45" s="568"/>
      <c r="I45" s="568"/>
      <c r="J45" s="568"/>
      <c r="K45" s="568"/>
      <c r="L45" s="568"/>
    </row>
    <row r="46" spans="1:12" ht="37.15" customHeight="1">
      <c r="B46" s="568"/>
      <c r="C46" s="568"/>
      <c r="D46" s="568"/>
      <c r="E46" s="568"/>
      <c r="F46" s="568"/>
      <c r="G46" s="568"/>
      <c r="H46" s="568"/>
      <c r="I46" s="568"/>
      <c r="J46" s="568"/>
      <c r="K46" s="568"/>
      <c r="L46" s="568"/>
    </row>
  </sheetData>
  <sheetProtection formatCells="0" formatColumns="0" formatRows="0" autoFilter="0"/>
  <mergeCells count="14">
    <mergeCell ref="B45:L46"/>
    <mergeCell ref="B2:J2"/>
    <mergeCell ref="L4:L5"/>
    <mergeCell ref="A1:L1"/>
    <mergeCell ref="A4:A5"/>
    <mergeCell ref="C4:C5"/>
    <mergeCell ref="D4:D5"/>
    <mergeCell ref="E4:E5"/>
    <mergeCell ref="F4:F5"/>
    <mergeCell ref="G4:G5"/>
    <mergeCell ref="H4:I4"/>
    <mergeCell ref="J4:J5"/>
    <mergeCell ref="B4:B5"/>
    <mergeCell ref="K4:K5"/>
  </mergeCells>
  <phoneticPr fontId="2" type="noConversion"/>
  <conditionalFormatting sqref="G47:G665">
    <cfRule type="expression" dxfId="48" priority="61">
      <formula>($E47="본예산")</formula>
    </cfRule>
  </conditionalFormatting>
  <conditionalFormatting sqref="G21:G22">
    <cfRule type="expression" dxfId="47" priority="15">
      <formula>($D21="본예산")</formula>
    </cfRule>
  </conditionalFormatting>
  <conditionalFormatting sqref="G7">
    <cfRule type="expression" dxfId="46" priority="14">
      <formula>($D7="본예산")</formula>
    </cfRule>
  </conditionalFormatting>
  <conditionalFormatting sqref="G13:G14">
    <cfRule type="expression" dxfId="45" priority="5">
      <formula>($D13="본예산")</formula>
    </cfRule>
  </conditionalFormatting>
  <conditionalFormatting sqref="G12">
    <cfRule type="expression" dxfId="44" priority="4">
      <formula>($D12="본예산")</formula>
    </cfRule>
  </conditionalFormatting>
  <conditionalFormatting sqref="L23">
    <cfRule type="containsText" dxfId="43" priority="2" operator="containsText" text="@@">
      <formula>NOT(ISERROR(SEARCH("@@",L23)))</formula>
    </cfRule>
  </conditionalFormatting>
  <conditionalFormatting sqref="G8">
    <cfRule type="expression" dxfId="42" priority="1">
      <formula>($D8="본예산")</formula>
    </cfRule>
  </conditionalFormatting>
  <dataValidations count="2">
    <dataValidation type="list" allowBlank="1" showInputMessage="1" showErrorMessage="1" sqref="E24:E28">
      <formula1>"본예산,1회추경,2회추경,3회추경, 4호추경"</formula1>
    </dataValidation>
    <dataValidation allowBlank="1" showInputMessage="1" showErrorMessage="1" promptTitle="본예산, 1회추경, 2회추경, 3회추경, 4회추경, 신규" sqref="E7:E23"/>
  </dataValidations>
  <pageMargins left="0.23622047244094491" right="0.19685039370078741" top="0.35433070866141736" bottom="0.31496062992125984" header="0.31496062992125984" footer="0.15748031496062992"/>
  <pageSetup paperSize="9" scale="74" fitToHeight="0" orientation="landscape" r:id="rId1"/>
  <headerFoot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30"/>
  <sheetViews>
    <sheetView showGridLines="0" view="pageBreakPreview" zoomScale="80" zoomScaleNormal="80" zoomScaleSheetLayoutView="80" workbookViewId="0">
      <pane xSplit="4" ySplit="6" topLeftCell="E7" activePane="bottomRight" state="frozen"/>
      <selection activeCell="Y2" sqref="Y2"/>
      <selection pane="topRight" activeCell="Y2" sqref="Y2"/>
      <selection pane="bottomLeft" activeCell="Y2" sqref="Y2"/>
      <selection pane="bottomRight" activeCell="D6" sqref="D6"/>
    </sheetView>
  </sheetViews>
  <sheetFormatPr defaultColWidth="8.75" defaultRowHeight="13.5"/>
  <cols>
    <col min="1" max="1" width="12.75" style="284" hidden="1" customWidth="1"/>
    <col min="2" max="2" width="6.125" style="284" customWidth="1"/>
    <col min="3" max="3" width="9.75" style="284" customWidth="1"/>
    <col min="4" max="4" width="13.5" style="284" customWidth="1"/>
    <col min="5" max="5" width="7.625" style="144" customWidth="1"/>
    <col min="6" max="6" width="35.75" style="284" customWidth="1"/>
    <col min="7" max="7" width="11.5" style="284" customWidth="1"/>
    <col min="8" max="9" width="14.75" style="284" customWidth="1"/>
    <col min="10" max="11" width="14.5" style="284" customWidth="1"/>
    <col min="12" max="12" width="34.375" style="284" customWidth="1"/>
    <col min="13" max="16384" width="8.75" style="284"/>
  </cols>
  <sheetData>
    <row r="1" spans="1:12" ht="32.25" customHeight="1">
      <c r="A1" s="551" t="s">
        <v>816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</row>
    <row r="2" spans="1:12" ht="32.25" customHeight="1">
      <c r="A2" s="486"/>
      <c r="B2" s="569"/>
      <c r="C2" s="569"/>
      <c r="D2" s="569"/>
      <c r="E2" s="569"/>
      <c r="F2" s="569"/>
      <c r="G2" s="569"/>
      <c r="H2" s="569"/>
      <c r="I2" s="569"/>
      <c r="J2" s="569"/>
      <c r="K2" s="487"/>
      <c r="L2" s="486"/>
    </row>
    <row r="3" spans="1:12" ht="16.899999999999999" customHeight="1" thickBot="1">
      <c r="H3" s="151">
        <f>COUNTA(H7:H832)</f>
        <v>1</v>
      </c>
      <c r="I3" s="151">
        <f>COUNTA(I7:I832)</f>
        <v>0</v>
      </c>
      <c r="J3" s="152"/>
      <c r="K3" s="152"/>
      <c r="L3" s="426" t="s">
        <v>3</v>
      </c>
    </row>
    <row r="4" spans="1:12" ht="42" customHeight="1" thickTop="1">
      <c r="A4" s="552" t="s">
        <v>509</v>
      </c>
      <c r="B4" s="552" t="s">
        <v>542</v>
      </c>
      <c r="C4" s="554" t="s">
        <v>114</v>
      </c>
      <c r="D4" s="556" t="s">
        <v>2</v>
      </c>
      <c r="E4" s="558" t="s">
        <v>115</v>
      </c>
      <c r="F4" s="559" t="s">
        <v>540</v>
      </c>
      <c r="G4" s="560" t="s">
        <v>623</v>
      </c>
      <c r="H4" s="570" t="s">
        <v>639</v>
      </c>
      <c r="I4" s="571"/>
      <c r="J4" s="564" t="s">
        <v>539</v>
      </c>
      <c r="K4" s="566" t="s">
        <v>544</v>
      </c>
      <c r="L4" s="561" t="s">
        <v>548</v>
      </c>
    </row>
    <row r="5" spans="1:12" ht="29.25" customHeight="1">
      <c r="A5" s="553"/>
      <c r="B5" s="553"/>
      <c r="C5" s="555"/>
      <c r="D5" s="557"/>
      <c r="E5" s="553"/>
      <c r="F5" s="553"/>
      <c r="G5" s="561"/>
      <c r="H5" s="188" t="s">
        <v>0</v>
      </c>
      <c r="I5" s="189" t="s">
        <v>1</v>
      </c>
      <c r="J5" s="565"/>
      <c r="K5" s="567"/>
      <c r="L5" s="561"/>
    </row>
    <row r="6" spans="1:12" ht="41.25" customHeight="1">
      <c r="A6" s="153"/>
      <c r="B6" s="197"/>
      <c r="C6" s="197"/>
      <c r="D6" s="163"/>
      <c r="E6" s="153"/>
      <c r="F6" s="146"/>
      <c r="G6" s="195">
        <f>SUM(G7:G28)</f>
        <v>69967</v>
      </c>
      <c r="H6" s="190">
        <f>SUBTOTAL(9,H7:H28)</f>
        <v>-37</v>
      </c>
      <c r="I6" s="191">
        <f>SUBTOTAL(9,I7:I28)</f>
        <v>0</v>
      </c>
      <c r="J6" s="223">
        <f>SUBTOTAL(9,J7:J28)</f>
        <v>69930</v>
      </c>
      <c r="K6" s="223">
        <f>SUBTOTAL(9,K7:K28)</f>
        <v>-37</v>
      </c>
      <c r="L6" s="193"/>
    </row>
    <row r="7" spans="1:12" ht="43.5" customHeight="1">
      <c r="A7" s="285"/>
      <c r="B7" s="300">
        <v>1</v>
      </c>
      <c r="C7" s="442" t="s">
        <v>60</v>
      </c>
      <c r="D7" s="287" t="s">
        <v>61</v>
      </c>
      <c r="E7" s="199" t="s">
        <v>817</v>
      </c>
      <c r="F7" s="213" t="s">
        <v>772</v>
      </c>
      <c r="G7" s="430">
        <v>69967</v>
      </c>
      <c r="H7" s="448">
        <v>-37</v>
      </c>
      <c r="I7" s="432"/>
      <c r="J7" s="299">
        <f t="shared" ref="J7" si="0">SUM(G7+H7+I7)</f>
        <v>69930</v>
      </c>
      <c r="K7" s="299">
        <f t="shared" ref="K7:K28" si="1">J7-G7</f>
        <v>-37</v>
      </c>
      <c r="L7" s="289" t="s">
        <v>781</v>
      </c>
    </row>
    <row r="8" spans="1:12" ht="44.45" customHeight="1">
      <c r="A8" s="187"/>
      <c r="B8" s="300">
        <v>14</v>
      </c>
      <c r="C8" s="236"/>
      <c r="D8" s="229"/>
      <c r="E8" s="245"/>
      <c r="F8" s="246"/>
      <c r="G8" s="246"/>
      <c r="H8" s="226"/>
      <c r="I8" s="228"/>
      <c r="J8" s="247">
        <f t="shared" ref="J8:J28" si="2">SUM(G8+H8+I8)</f>
        <v>0</v>
      </c>
      <c r="K8" s="299">
        <f t="shared" si="1"/>
        <v>0</v>
      </c>
      <c r="L8" s="234"/>
    </row>
    <row r="9" spans="1:12" ht="44.45" customHeight="1">
      <c r="A9" s="187"/>
      <c r="B9" s="300">
        <v>15</v>
      </c>
      <c r="C9" s="236"/>
      <c r="D9" s="229"/>
      <c r="E9" s="245"/>
      <c r="F9" s="246"/>
      <c r="G9" s="246"/>
      <c r="H9" s="226"/>
      <c r="I9" s="228"/>
      <c r="J9" s="247">
        <f t="shared" si="2"/>
        <v>0</v>
      </c>
      <c r="K9" s="299">
        <f t="shared" si="1"/>
        <v>0</v>
      </c>
      <c r="L9" s="234"/>
    </row>
    <row r="10" spans="1:12" ht="44.45" customHeight="1">
      <c r="A10" s="187"/>
      <c r="B10" s="300">
        <v>16</v>
      </c>
      <c r="C10" s="236"/>
      <c r="D10" s="229"/>
      <c r="E10" s="245"/>
      <c r="F10" s="246"/>
      <c r="G10" s="246"/>
      <c r="H10" s="226"/>
      <c r="I10" s="228"/>
      <c r="J10" s="247">
        <f t="shared" si="2"/>
        <v>0</v>
      </c>
      <c r="K10" s="299">
        <f t="shared" si="1"/>
        <v>0</v>
      </c>
      <c r="L10" s="234"/>
    </row>
    <row r="11" spans="1:12" ht="44.45" customHeight="1">
      <c r="A11" s="187"/>
      <c r="B11" s="300">
        <v>17</v>
      </c>
      <c r="C11" s="236"/>
      <c r="D11" s="229"/>
      <c r="E11" s="245"/>
      <c r="F11" s="246"/>
      <c r="G11" s="246"/>
      <c r="H11" s="226"/>
      <c r="I11" s="228"/>
      <c r="J11" s="247">
        <f t="shared" si="2"/>
        <v>0</v>
      </c>
      <c r="K11" s="299">
        <f t="shared" si="1"/>
        <v>0</v>
      </c>
      <c r="L11" s="234"/>
    </row>
    <row r="12" spans="1:12" ht="44.45" customHeight="1">
      <c r="A12" s="187"/>
      <c r="B12" s="300">
        <v>18</v>
      </c>
      <c r="C12" s="236"/>
      <c r="D12" s="229"/>
      <c r="E12" s="245"/>
      <c r="F12" s="246"/>
      <c r="G12" s="246"/>
      <c r="H12" s="226"/>
      <c r="I12" s="228"/>
      <c r="J12" s="247">
        <f t="shared" si="2"/>
        <v>0</v>
      </c>
      <c r="K12" s="299">
        <f t="shared" si="1"/>
        <v>0</v>
      </c>
      <c r="L12" s="234"/>
    </row>
    <row r="13" spans="1:12" ht="44.45" customHeight="1">
      <c r="A13" s="187"/>
      <c r="B13" s="300">
        <v>19</v>
      </c>
      <c r="C13" s="236"/>
      <c r="D13" s="229"/>
      <c r="E13" s="245"/>
      <c r="F13" s="246"/>
      <c r="G13" s="246"/>
      <c r="H13" s="226"/>
      <c r="I13" s="228"/>
      <c r="J13" s="247">
        <f t="shared" si="2"/>
        <v>0</v>
      </c>
      <c r="K13" s="299">
        <f t="shared" si="1"/>
        <v>0</v>
      </c>
      <c r="L13" s="234"/>
    </row>
    <row r="14" spans="1:12" ht="44.45" customHeight="1">
      <c r="A14" s="285" t="s">
        <v>57</v>
      </c>
      <c r="B14" s="300">
        <v>20</v>
      </c>
      <c r="C14" s="236"/>
      <c r="D14" s="229"/>
      <c r="E14" s="245"/>
      <c r="F14" s="246"/>
      <c r="G14" s="246"/>
      <c r="H14" s="226"/>
      <c r="I14" s="228"/>
      <c r="J14" s="247">
        <f t="shared" si="2"/>
        <v>0</v>
      </c>
      <c r="K14" s="299">
        <f t="shared" si="1"/>
        <v>0</v>
      </c>
      <c r="L14" s="234"/>
    </row>
    <row r="15" spans="1:12" ht="44.45" customHeight="1">
      <c r="A15" s="285" t="s">
        <v>57</v>
      </c>
      <c r="B15" s="300">
        <v>21</v>
      </c>
      <c r="C15" s="236"/>
      <c r="D15" s="229"/>
      <c r="E15" s="245"/>
      <c r="F15" s="246"/>
      <c r="G15" s="246"/>
      <c r="H15" s="226"/>
      <c r="I15" s="228"/>
      <c r="J15" s="247">
        <f t="shared" si="2"/>
        <v>0</v>
      </c>
      <c r="K15" s="299">
        <f t="shared" si="1"/>
        <v>0</v>
      </c>
      <c r="L15" s="234"/>
    </row>
    <row r="16" spans="1:12" ht="44.45" customHeight="1">
      <c r="A16" s="285" t="s">
        <v>57</v>
      </c>
      <c r="B16" s="300">
        <v>22</v>
      </c>
      <c r="C16" s="236"/>
      <c r="D16" s="229"/>
      <c r="E16" s="245"/>
      <c r="F16" s="246"/>
      <c r="G16" s="246"/>
      <c r="H16" s="226"/>
      <c r="I16" s="228"/>
      <c r="J16" s="247">
        <f t="shared" si="2"/>
        <v>0</v>
      </c>
      <c r="K16" s="299">
        <f t="shared" si="1"/>
        <v>0</v>
      </c>
      <c r="L16" s="234"/>
    </row>
    <row r="17" spans="1:12" ht="44.45" customHeight="1">
      <c r="A17" s="285" t="s">
        <v>57</v>
      </c>
      <c r="B17" s="300">
        <v>23</v>
      </c>
      <c r="C17" s="236"/>
      <c r="D17" s="229"/>
      <c r="E17" s="245"/>
      <c r="F17" s="246"/>
      <c r="G17" s="246"/>
      <c r="H17" s="226"/>
      <c r="I17" s="228"/>
      <c r="J17" s="247">
        <f t="shared" si="2"/>
        <v>0</v>
      </c>
      <c r="K17" s="299">
        <f t="shared" si="1"/>
        <v>0</v>
      </c>
      <c r="L17" s="234"/>
    </row>
    <row r="18" spans="1:12" ht="44.45" customHeight="1">
      <c r="A18" s="285" t="s">
        <v>57</v>
      </c>
      <c r="B18" s="300">
        <v>24</v>
      </c>
      <c r="C18" s="236"/>
      <c r="D18" s="229"/>
      <c r="E18" s="245"/>
      <c r="F18" s="246"/>
      <c r="G18" s="246"/>
      <c r="H18" s="226"/>
      <c r="I18" s="228"/>
      <c r="J18" s="247">
        <f t="shared" si="2"/>
        <v>0</v>
      </c>
      <c r="K18" s="299">
        <f t="shared" si="1"/>
        <v>0</v>
      </c>
      <c r="L18" s="234"/>
    </row>
    <row r="19" spans="1:12" ht="44.45" customHeight="1">
      <c r="A19" s="187" t="s">
        <v>57</v>
      </c>
      <c r="B19" s="300">
        <v>25</v>
      </c>
      <c r="C19" s="236"/>
      <c r="D19" s="229"/>
      <c r="E19" s="245"/>
      <c r="F19" s="246"/>
      <c r="G19" s="246"/>
      <c r="H19" s="226"/>
      <c r="I19" s="228"/>
      <c r="J19" s="247">
        <f t="shared" si="2"/>
        <v>0</v>
      </c>
      <c r="K19" s="299">
        <f t="shared" si="1"/>
        <v>0</v>
      </c>
      <c r="L19" s="234"/>
    </row>
    <row r="20" spans="1:12" ht="44.45" customHeight="1">
      <c r="A20" s="187" t="s">
        <v>57</v>
      </c>
      <c r="B20" s="300">
        <v>26</v>
      </c>
      <c r="C20" s="236"/>
      <c r="D20" s="229"/>
      <c r="E20" s="245"/>
      <c r="F20" s="246"/>
      <c r="G20" s="246"/>
      <c r="H20" s="226"/>
      <c r="I20" s="228"/>
      <c r="J20" s="247">
        <f t="shared" si="2"/>
        <v>0</v>
      </c>
      <c r="K20" s="299">
        <f t="shared" si="1"/>
        <v>0</v>
      </c>
      <c r="L20" s="234"/>
    </row>
    <row r="21" spans="1:12" ht="44.45" customHeight="1">
      <c r="A21" s="187" t="s">
        <v>57</v>
      </c>
      <c r="B21" s="300">
        <v>25</v>
      </c>
      <c r="C21" s="236"/>
      <c r="D21" s="229"/>
      <c r="E21" s="245"/>
      <c r="F21" s="246"/>
      <c r="G21" s="246"/>
      <c r="H21" s="226"/>
      <c r="I21" s="228"/>
      <c r="J21" s="247">
        <f t="shared" si="2"/>
        <v>0</v>
      </c>
      <c r="K21" s="299">
        <f t="shared" si="1"/>
        <v>0</v>
      </c>
      <c r="L21" s="234"/>
    </row>
    <row r="22" spans="1:12" ht="44.45" customHeight="1">
      <c r="A22" s="187" t="s">
        <v>57</v>
      </c>
      <c r="B22" s="300">
        <v>26</v>
      </c>
      <c r="C22" s="236"/>
      <c r="D22" s="229"/>
      <c r="E22" s="245"/>
      <c r="F22" s="246"/>
      <c r="G22" s="246"/>
      <c r="H22" s="226"/>
      <c r="I22" s="228"/>
      <c r="J22" s="247">
        <f t="shared" si="2"/>
        <v>0</v>
      </c>
      <c r="K22" s="299">
        <f t="shared" si="1"/>
        <v>0</v>
      </c>
      <c r="L22" s="234"/>
    </row>
    <row r="23" spans="1:12" ht="44.45" customHeight="1">
      <c r="A23" s="187"/>
      <c r="B23" s="300">
        <v>27</v>
      </c>
      <c r="C23" s="236"/>
      <c r="D23" s="229"/>
      <c r="E23" s="245"/>
      <c r="F23" s="246"/>
      <c r="G23" s="246"/>
      <c r="H23" s="226"/>
      <c r="I23" s="228"/>
      <c r="J23" s="247">
        <f t="shared" si="2"/>
        <v>0</v>
      </c>
      <c r="K23" s="299">
        <f t="shared" si="1"/>
        <v>0</v>
      </c>
      <c r="L23" s="234"/>
    </row>
    <row r="24" spans="1:12" ht="44.45" customHeight="1">
      <c r="A24" s="187"/>
      <c r="B24" s="300">
        <v>28</v>
      </c>
      <c r="C24" s="236"/>
      <c r="D24" s="229"/>
      <c r="E24" s="245"/>
      <c r="F24" s="246"/>
      <c r="G24" s="246"/>
      <c r="H24" s="226"/>
      <c r="I24" s="228"/>
      <c r="J24" s="247">
        <f t="shared" si="2"/>
        <v>0</v>
      </c>
      <c r="K24" s="299">
        <f t="shared" si="1"/>
        <v>0</v>
      </c>
      <c r="L24" s="234"/>
    </row>
    <row r="25" spans="1:12" ht="44.45" customHeight="1">
      <c r="A25" s="285" t="s">
        <v>57</v>
      </c>
      <c r="B25" s="300">
        <v>29</v>
      </c>
      <c r="C25" s="236"/>
      <c r="D25" s="229"/>
      <c r="E25" s="245"/>
      <c r="F25" s="246"/>
      <c r="G25" s="246"/>
      <c r="H25" s="226"/>
      <c r="I25" s="228"/>
      <c r="J25" s="247">
        <f t="shared" si="2"/>
        <v>0</v>
      </c>
      <c r="K25" s="299">
        <f t="shared" si="1"/>
        <v>0</v>
      </c>
      <c r="L25" s="234"/>
    </row>
    <row r="26" spans="1:12" ht="44.45" customHeight="1">
      <c r="A26" s="285" t="s">
        <v>57</v>
      </c>
      <c r="B26" s="300">
        <v>30</v>
      </c>
      <c r="C26" s="236"/>
      <c r="D26" s="229"/>
      <c r="E26" s="245"/>
      <c r="F26" s="246"/>
      <c r="G26" s="246"/>
      <c r="H26" s="226"/>
      <c r="I26" s="228"/>
      <c r="J26" s="247">
        <f t="shared" si="2"/>
        <v>0</v>
      </c>
      <c r="K26" s="299">
        <f t="shared" si="1"/>
        <v>0</v>
      </c>
      <c r="L26" s="234"/>
    </row>
    <row r="27" spans="1:12" ht="44.45" customHeight="1">
      <c r="A27" s="285" t="s">
        <v>57</v>
      </c>
      <c r="B27" s="300">
        <v>31</v>
      </c>
      <c r="C27" s="236"/>
      <c r="D27" s="229"/>
      <c r="E27" s="245"/>
      <c r="F27" s="246"/>
      <c r="G27" s="246"/>
      <c r="H27" s="226"/>
      <c r="I27" s="228"/>
      <c r="J27" s="247">
        <f t="shared" si="2"/>
        <v>0</v>
      </c>
      <c r="K27" s="299">
        <f t="shared" si="1"/>
        <v>0</v>
      </c>
      <c r="L27" s="234"/>
    </row>
    <row r="28" spans="1:12" ht="44.45" customHeight="1">
      <c r="A28" s="285" t="s">
        <v>57</v>
      </c>
      <c r="B28" s="300">
        <v>32</v>
      </c>
      <c r="C28" s="236"/>
      <c r="D28" s="229"/>
      <c r="E28" s="245"/>
      <c r="F28" s="246"/>
      <c r="G28" s="246"/>
      <c r="H28" s="226"/>
      <c r="I28" s="228"/>
      <c r="J28" s="247">
        <f t="shared" si="2"/>
        <v>0</v>
      </c>
      <c r="K28" s="299">
        <f t="shared" si="1"/>
        <v>0</v>
      </c>
      <c r="L28" s="234"/>
    </row>
    <row r="29" spans="1:12" ht="24" customHeight="1">
      <c r="B29" s="568"/>
      <c r="C29" s="568"/>
      <c r="D29" s="568"/>
      <c r="E29" s="568"/>
      <c r="F29" s="568"/>
      <c r="G29" s="568"/>
      <c r="H29" s="568"/>
      <c r="I29" s="568"/>
      <c r="J29" s="568"/>
      <c r="K29" s="568"/>
      <c r="L29" s="568"/>
    </row>
    <row r="30" spans="1:12" ht="37.15" customHeight="1">
      <c r="B30" s="568"/>
      <c r="C30" s="568"/>
      <c r="D30" s="568"/>
      <c r="E30" s="568"/>
      <c r="F30" s="568"/>
      <c r="G30" s="568"/>
      <c r="H30" s="568"/>
      <c r="I30" s="568"/>
      <c r="J30" s="568"/>
      <c r="K30" s="568"/>
      <c r="L30" s="568"/>
    </row>
  </sheetData>
  <sheetProtection formatCells="0" formatColumns="0" formatRows="0" autoFilter="0"/>
  <mergeCells count="14">
    <mergeCell ref="J4:J5"/>
    <mergeCell ref="K4:K5"/>
    <mergeCell ref="L4:L5"/>
    <mergeCell ref="B29:L30"/>
    <mergeCell ref="A1:L1"/>
    <mergeCell ref="B2:J2"/>
    <mergeCell ref="A4:A5"/>
    <mergeCell ref="B4:B5"/>
    <mergeCell ref="C4:C5"/>
    <mergeCell ref="D4:D5"/>
    <mergeCell ref="E4:E5"/>
    <mergeCell ref="F4:F5"/>
    <mergeCell ref="G4:G5"/>
    <mergeCell ref="H4:I4"/>
  </mergeCells>
  <phoneticPr fontId="2" type="noConversion"/>
  <conditionalFormatting sqref="G31:G649">
    <cfRule type="expression" dxfId="41" priority="7">
      <formula>($E31="본예산")</formula>
    </cfRule>
  </conditionalFormatting>
  <conditionalFormatting sqref="G7">
    <cfRule type="expression" dxfId="40" priority="6">
      <formula>($D7="본예산")</formula>
    </cfRule>
  </conditionalFormatting>
  <dataValidations count="2">
    <dataValidation type="list" allowBlank="1" showInputMessage="1" showErrorMessage="1" sqref="E8:E12">
      <formula1>"본예산,1회추경,2회추경,3회추경, 4호추경"</formula1>
    </dataValidation>
    <dataValidation allowBlank="1" showInputMessage="1" showErrorMessage="1" promptTitle="본예산, 1회추경, 2회추경, 3회추경, 4회추경, 신규" sqref="E7"/>
  </dataValidations>
  <pageMargins left="0.23622047244094491" right="0.19685039370078741" top="0.35433070866141736" bottom="0.31496062992125984" header="0.31496062992125984" footer="0.15748031496062992"/>
  <pageSetup paperSize="9" scale="74" fitToHeight="0" orientation="landscape" r:id="rId1"/>
  <headerFoot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66"/>
  <sheetViews>
    <sheetView showGridLines="0" view="pageBreakPreview" zoomScaleNormal="80" zoomScaleSheetLayoutView="100" workbookViewId="0">
      <pane xSplit="3" ySplit="7" topLeftCell="D8" activePane="bottomRight" state="frozen"/>
      <selection activeCell="Y2" sqref="Y2"/>
      <selection pane="topRight" activeCell="Y2" sqref="Y2"/>
      <selection pane="bottomLeft" activeCell="Y2" sqref="Y2"/>
      <selection pane="bottomRight" activeCell="D9" sqref="D9"/>
    </sheetView>
  </sheetViews>
  <sheetFormatPr defaultColWidth="8.75" defaultRowHeight="13.5"/>
  <cols>
    <col min="1" max="1" width="4.75" style="244" customWidth="1"/>
    <col min="2" max="2" width="12" style="244" customWidth="1"/>
    <col min="3" max="3" width="12.25" style="244" customWidth="1"/>
    <col min="4" max="4" width="35.75" style="284" customWidth="1"/>
    <col min="5" max="9" width="11.625" style="244" customWidth="1"/>
    <col min="10" max="10" width="37.625" style="244" customWidth="1"/>
    <col min="11" max="16384" width="8.75" style="244"/>
  </cols>
  <sheetData>
    <row r="1" spans="1:10" ht="43.5" customHeight="1">
      <c r="A1" s="551" t="s">
        <v>575</v>
      </c>
      <c r="B1" s="551"/>
      <c r="C1" s="551"/>
      <c r="D1" s="551"/>
      <c r="E1" s="551"/>
      <c r="F1" s="551"/>
      <c r="G1" s="551"/>
      <c r="H1" s="551"/>
      <c r="I1" s="551"/>
      <c r="J1" s="551"/>
    </row>
    <row r="2" spans="1:10" ht="16.5">
      <c r="A2" s="145" t="s">
        <v>541</v>
      </c>
      <c r="B2" s="145"/>
      <c r="C2" s="145"/>
      <c r="D2" s="145"/>
    </row>
    <row r="3" spans="1:10" ht="14.25" thickBot="1">
      <c r="F3" s="151">
        <f>COUNTA(F8:F869)</f>
        <v>10</v>
      </c>
      <c r="G3" s="151">
        <f>COUNTA(G8:G869)</f>
        <v>12</v>
      </c>
      <c r="H3" s="152"/>
      <c r="I3" s="152"/>
      <c r="J3" s="426" t="s">
        <v>3</v>
      </c>
    </row>
    <row r="4" spans="1:10" ht="36.75" customHeight="1" thickTop="1">
      <c r="A4" s="552" t="s">
        <v>542</v>
      </c>
      <c r="B4" s="554" t="s">
        <v>114</v>
      </c>
      <c r="C4" s="556" t="s">
        <v>2</v>
      </c>
      <c r="D4" s="559" t="s">
        <v>540</v>
      </c>
      <c r="E4" s="578" t="s">
        <v>547</v>
      </c>
      <c r="F4" s="562" t="s">
        <v>538</v>
      </c>
      <c r="G4" s="563"/>
      <c r="H4" s="564" t="s">
        <v>539</v>
      </c>
      <c r="I4" s="566" t="s">
        <v>545</v>
      </c>
      <c r="J4" s="561" t="s">
        <v>549</v>
      </c>
    </row>
    <row r="5" spans="1:10" s="284" customFormat="1" ht="30" customHeight="1">
      <c r="A5" s="575"/>
      <c r="B5" s="576"/>
      <c r="C5" s="577"/>
      <c r="D5" s="575"/>
      <c r="E5" s="579"/>
      <c r="F5" s="581" t="s">
        <v>0</v>
      </c>
      <c r="G5" s="583" t="s">
        <v>1</v>
      </c>
      <c r="H5" s="572"/>
      <c r="I5" s="573"/>
      <c r="J5" s="574"/>
    </row>
    <row r="6" spans="1:10" ht="1.5" customHeight="1">
      <c r="A6" s="553"/>
      <c r="B6" s="555"/>
      <c r="C6" s="557"/>
      <c r="D6" s="553"/>
      <c r="E6" s="580"/>
      <c r="F6" s="582"/>
      <c r="G6" s="584"/>
      <c r="H6" s="565"/>
      <c r="I6" s="567"/>
      <c r="J6" s="561"/>
    </row>
    <row r="7" spans="1:10" ht="42.95" customHeight="1">
      <c r="A7" s="153"/>
      <c r="B7" s="197"/>
      <c r="C7" s="163"/>
      <c r="D7" s="146"/>
      <c r="E7" s="225">
        <f>SUM(E8:E834)</f>
        <v>13717767</v>
      </c>
      <c r="F7" s="207">
        <f>SUBTOTAL(9,F8:F869)</f>
        <v>-106500</v>
      </c>
      <c r="G7" s="202">
        <f>SUBTOTAL(9,G8:G869)</f>
        <v>39971718</v>
      </c>
      <c r="H7" s="223">
        <f>SUBTOTAL(9,H8:H869)</f>
        <v>53582985</v>
      </c>
      <c r="I7" s="223">
        <f>SUBTOTAL(9,I8:I869)</f>
        <v>39865218</v>
      </c>
      <c r="J7" s="149"/>
    </row>
    <row r="8" spans="1:10" s="284" customFormat="1" ht="42.95" customHeight="1">
      <c r="A8" s="286">
        <v>1</v>
      </c>
      <c r="B8" s="427" t="s">
        <v>58</v>
      </c>
      <c r="C8" s="287" t="s">
        <v>177</v>
      </c>
      <c r="D8" s="289" t="s">
        <v>578</v>
      </c>
      <c r="E8" s="428">
        <v>120000</v>
      </c>
      <c r="F8" s="336"/>
      <c r="G8" s="337">
        <v>80000</v>
      </c>
      <c r="H8" s="296">
        <f t="shared" ref="H8:H65" si="0">SUM(E8+F8+G8)</f>
        <v>200000</v>
      </c>
      <c r="I8" s="296">
        <f t="shared" ref="I8:I65" si="1">H8-E8</f>
        <v>80000</v>
      </c>
      <c r="J8" s="289" t="s">
        <v>582</v>
      </c>
    </row>
    <row r="9" spans="1:10" s="284" customFormat="1" ht="42.95" customHeight="1">
      <c r="A9" s="286">
        <v>2</v>
      </c>
      <c r="B9" s="427" t="s">
        <v>58</v>
      </c>
      <c r="C9" s="287" t="s">
        <v>756</v>
      </c>
      <c r="D9" s="289" t="s">
        <v>757</v>
      </c>
      <c r="E9" s="428">
        <v>690000</v>
      </c>
      <c r="F9" s="336"/>
      <c r="G9" s="337"/>
      <c r="H9" s="296">
        <f t="shared" si="0"/>
        <v>690000</v>
      </c>
      <c r="I9" s="296">
        <f t="shared" si="1"/>
        <v>0</v>
      </c>
      <c r="J9" s="289" t="s">
        <v>758</v>
      </c>
    </row>
    <row r="10" spans="1:10" ht="42.95" customHeight="1">
      <c r="A10" s="286">
        <v>3</v>
      </c>
      <c r="B10" s="300" t="s">
        <v>58</v>
      </c>
      <c r="C10" s="287" t="s">
        <v>181</v>
      </c>
      <c r="D10" s="289" t="s">
        <v>579</v>
      </c>
      <c r="E10" s="429">
        <v>150000</v>
      </c>
      <c r="F10" s="336">
        <v>-38100</v>
      </c>
      <c r="G10" s="337"/>
      <c r="H10" s="296">
        <f t="shared" si="0"/>
        <v>111900</v>
      </c>
      <c r="I10" s="296">
        <f t="shared" si="1"/>
        <v>-38100</v>
      </c>
      <c r="J10" s="289" t="s">
        <v>583</v>
      </c>
    </row>
    <row r="11" spans="1:10" ht="42.95" customHeight="1">
      <c r="A11" s="286">
        <v>4</v>
      </c>
      <c r="B11" s="300" t="s">
        <v>58</v>
      </c>
      <c r="C11" s="287" t="s">
        <v>59</v>
      </c>
      <c r="D11" s="289" t="s">
        <v>580</v>
      </c>
      <c r="E11" s="429">
        <v>0</v>
      </c>
      <c r="F11" s="338"/>
      <c r="G11" s="337">
        <v>1580000</v>
      </c>
      <c r="H11" s="296">
        <f t="shared" si="0"/>
        <v>1580000</v>
      </c>
      <c r="I11" s="296">
        <f t="shared" si="1"/>
        <v>1580000</v>
      </c>
      <c r="J11" s="289" t="s">
        <v>584</v>
      </c>
    </row>
    <row r="12" spans="1:10" s="284" customFormat="1" ht="42.95" customHeight="1">
      <c r="A12" s="286">
        <v>5</v>
      </c>
      <c r="B12" s="300" t="s">
        <v>58</v>
      </c>
      <c r="C12" s="287" t="s">
        <v>59</v>
      </c>
      <c r="D12" s="289" t="s">
        <v>759</v>
      </c>
      <c r="E12" s="429">
        <v>2275019</v>
      </c>
      <c r="F12" s="338"/>
      <c r="G12" s="337">
        <v>4195765</v>
      </c>
      <c r="H12" s="296">
        <f t="shared" si="0"/>
        <v>6470784</v>
      </c>
      <c r="I12" s="296">
        <f t="shared" si="1"/>
        <v>4195765</v>
      </c>
      <c r="J12" s="289" t="s">
        <v>762</v>
      </c>
    </row>
    <row r="13" spans="1:10" s="284" customFormat="1" ht="42.95" customHeight="1">
      <c r="A13" s="286">
        <v>6</v>
      </c>
      <c r="B13" s="300" t="s">
        <v>58</v>
      </c>
      <c r="C13" s="287" t="s">
        <v>59</v>
      </c>
      <c r="D13" s="289" t="s">
        <v>760</v>
      </c>
      <c r="E13" s="429">
        <v>0</v>
      </c>
      <c r="F13" s="338"/>
      <c r="G13" s="337">
        <v>500000</v>
      </c>
      <c r="H13" s="296">
        <f t="shared" si="0"/>
        <v>500000</v>
      </c>
      <c r="I13" s="296">
        <f t="shared" si="1"/>
        <v>500000</v>
      </c>
      <c r="J13" s="289" t="s">
        <v>763</v>
      </c>
    </row>
    <row r="14" spans="1:10" s="284" customFormat="1" ht="42.95" customHeight="1">
      <c r="A14" s="286">
        <v>7</v>
      </c>
      <c r="B14" s="300" t="s">
        <v>58</v>
      </c>
      <c r="C14" s="287" t="s">
        <v>59</v>
      </c>
      <c r="D14" s="289" t="s">
        <v>761</v>
      </c>
      <c r="E14" s="429">
        <v>1122000</v>
      </c>
      <c r="F14" s="338"/>
      <c r="G14" s="337"/>
      <c r="H14" s="296">
        <f t="shared" si="0"/>
        <v>1122000</v>
      </c>
      <c r="I14" s="296">
        <f t="shared" si="1"/>
        <v>0</v>
      </c>
      <c r="J14" s="289" t="s">
        <v>783</v>
      </c>
    </row>
    <row r="15" spans="1:10" ht="42.95" customHeight="1">
      <c r="A15" s="286">
        <v>8</v>
      </c>
      <c r="B15" s="300" t="s">
        <v>58</v>
      </c>
      <c r="C15" s="287" t="s">
        <v>577</v>
      </c>
      <c r="D15" s="289" t="s">
        <v>581</v>
      </c>
      <c r="E15" s="429">
        <v>330000</v>
      </c>
      <c r="F15" s="338">
        <v>-50000</v>
      </c>
      <c r="G15" s="337"/>
      <c r="H15" s="296">
        <f t="shared" si="0"/>
        <v>280000</v>
      </c>
      <c r="I15" s="296">
        <f t="shared" si="1"/>
        <v>-50000</v>
      </c>
      <c r="J15" s="289" t="s">
        <v>585</v>
      </c>
    </row>
    <row r="16" spans="1:10" ht="42.95" customHeight="1">
      <c r="A16" s="286">
        <v>9</v>
      </c>
      <c r="B16" s="300" t="s">
        <v>60</v>
      </c>
      <c r="C16" s="287" t="s">
        <v>332</v>
      </c>
      <c r="D16" s="289" t="s">
        <v>594</v>
      </c>
      <c r="E16" s="429">
        <v>7200000</v>
      </c>
      <c r="F16" s="338">
        <v>0</v>
      </c>
      <c r="G16" s="337">
        <v>300000</v>
      </c>
      <c r="H16" s="296">
        <f t="shared" si="0"/>
        <v>7500000</v>
      </c>
      <c r="I16" s="296">
        <f t="shared" si="1"/>
        <v>300000</v>
      </c>
      <c r="J16" s="289" t="s">
        <v>599</v>
      </c>
    </row>
    <row r="17" spans="1:10" ht="42.95" customHeight="1">
      <c r="A17" s="286">
        <v>10</v>
      </c>
      <c r="B17" s="300" t="s">
        <v>60</v>
      </c>
      <c r="C17" s="287" t="s">
        <v>332</v>
      </c>
      <c r="D17" s="289" t="s">
        <v>595</v>
      </c>
      <c r="E17" s="430">
        <v>0</v>
      </c>
      <c r="F17" s="445">
        <v>0</v>
      </c>
      <c r="G17" s="432">
        <v>31552953</v>
      </c>
      <c r="H17" s="296">
        <v>31552953</v>
      </c>
      <c r="I17" s="296">
        <f t="shared" si="1"/>
        <v>31552953</v>
      </c>
      <c r="J17" s="444" t="s">
        <v>600</v>
      </c>
    </row>
    <row r="18" spans="1:10" ht="42.95" customHeight="1">
      <c r="A18" s="286">
        <v>11</v>
      </c>
      <c r="B18" s="427" t="s">
        <v>60</v>
      </c>
      <c r="C18" s="287" t="s">
        <v>332</v>
      </c>
      <c r="D18" s="289" t="s">
        <v>596</v>
      </c>
      <c r="E18" s="428">
        <v>1480148</v>
      </c>
      <c r="F18" s="336">
        <v>0</v>
      </c>
      <c r="G18" s="337">
        <v>80000</v>
      </c>
      <c r="H18" s="296">
        <v>1560148</v>
      </c>
      <c r="I18" s="296">
        <f t="shared" si="1"/>
        <v>80000</v>
      </c>
      <c r="J18" s="444" t="s">
        <v>601</v>
      </c>
    </row>
    <row r="19" spans="1:10" ht="42.95" customHeight="1">
      <c r="A19" s="286">
        <v>12</v>
      </c>
      <c r="B19" s="427" t="s">
        <v>60</v>
      </c>
      <c r="C19" s="287" t="s">
        <v>332</v>
      </c>
      <c r="D19" s="213" t="s">
        <v>597</v>
      </c>
      <c r="E19" s="428">
        <v>10000</v>
      </c>
      <c r="F19" s="338">
        <v>-2600</v>
      </c>
      <c r="G19" s="337">
        <v>0</v>
      </c>
      <c r="H19" s="296">
        <v>7400</v>
      </c>
      <c r="I19" s="296">
        <f t="shared" si="1"/>
        <v>-2600</v>
      </c>
      <c r="J19" s="444" t="s">
        <v>602</v>
      </c>
    </row>
    <row r="20" spans="1:10" ht="42.95" customHeight="1">
      <c r="A20" s="286">
        <v>13</v>
      </c>
      <c r="B20" s="427" t="s">
        <v>60</v>
      </c>
      <c r="C20" s="287" t="s">
        <v>61</v>
      </c>
      <c r="D20" s="213" t="s">
        <v>598</v>
      </c>
      <c r="E20" s="428">
        <v>237600</v>
      </c>
      <c r="F20" s="338">
        <v>-15800</v>
      </c>
      <c r="G20" s="337">
        <v>0</v>
      </c>
      <c r="H20" s="296">
        <v>221800</v>
      </c>
      <c r="I20" s="296">
        <f t="shared" si="1"/>
        <v>-15800</v>
      </c>
      <c r="J20" s="444" t="s">
        <v>603</v>
      </c>
    </row>
    <row r="21" spans="1:10" ht="42.95" customHeight="1">
      <c r="A21" s="286">
        <v>14</v>
      </c>
      <c r="B21" s="427" t="s">
        <v>60</v>
      </c>
      <c r="C21" s="287" t="s">
        <v>335</v>
      </c>
      <c r="D21" s="213" t="s">
        <v>779</v>
      </c>
      <c r="E21" s="428">
        <v>0</v>
      </c>
      <c r="F21" s="338">
        <v>0</v>
      </c>
      <c r="G21" s="337">
        <v>80000</v>
      </c>
      <c r="H21" s="296">
        <v>80000</v>
      </c>
      <c r="I21" s="296">
        <f t="shared" si="1"/>
        <v>80000</v>
      </c>
      <c r="J21" s="444" t="s">
        <v>604</v>
      </c>
    </row>
    <row r="22" spans="1:10" ht="42.95" customHeight="1">
      <c r="A22" s="286">
        <v>15</v>
      </c>
      <c r="B22" s="300" t="s">
        <v>60</v>
      </c>
      <c r="C22" s="287" t="s">
        <v>335</v>
      </c>
      <c r="D22" s="213" t="s">
        <v>778</v>
      </c>
      <c r="E22" s="430">
        <v>0</v>
      </c>
      <c r="F22" s="336">
        <v>0</v>
      </c>
      <c r="G22" s="337">
        <v>1500000</v>
      </c>
      <c r="H22" s="296">
        <v>1500000</v>
      </c>
      <c r="I22" s="296">
        <f t="shared" si="1"/>
        <v>1500000</v>
      </c>
      <c r="J22" s="444" t="s">
        <v>605</v>
      </c>
    </row>
    <row r="23" spans="1:10" ht="42.95" customHeight="1">
      <c r="A23" s="286">
        <v>16</v>
      </c>
      <c r="B23" s="309" t="s">
        <v>358</v>
      </c>
      <c r="C23" s="288" t="s">
        <v>606</v>
      </c>
      <c r="D23" s="213" t="s">
        <v>774</v>
      </c>
      <c r="E23" s="334">
        <v>103000</v>
      </c>
      <c r="F23" s="333">
        <v>0</v>
      </c>
      <c r="G23" s="310">
        <v>103000</v>
      </c>
      <c r="H23" s="311">
        <v>206000</v>
      </c>
      <c r="I23" s="311">
        <f t="shared" si="1"/>
        <v>103000</v>
      </c>
      <c r="J23" s="335" t="s">
        <v>607</v>
      </c>
    </row>
    <row r="24" spans="1:10" ht="39.950000000000003" customHeight="1">
      <c r="A24" s="286">
        <v>17</v>
      </c>
      <c r="B24" s="217"/>
      <c r="C24" s="240"/>
      <c r="D24" s="289"/>
      <c r="E24" s="233"/>
      <c r="F24" s="306"/>
      <c r="G24" s="307"/>
      <c r="H24" s="296">
        <f t="shared" si="0"/>
        <v>0</v>
      </c>
      <c r="I24" s="296">
        <f t="shared" si="1"/>
        <v>0</v>
      </c>
      <c r="J24" s="234"/>
    </row>
    <row r="25" spans="1:10" ht="39.950000000000003" customHeight="1">
      <c r="A25" s="286">
        <v>18</v>
      </c>
      <c r="B25" s="217"/>
      <c r="C25" s="240"/>
      <c r="D25" s="246"/>
      <c r="E25" s="233"/>
      <c r="F25" s="216"/>
      <c r="G25" s="220"/>
      <c r="H25" s="296">
        <f t="shared" si="0"/>
        <v>0</v>
      </c>
      <c r="I25" s="296">
        <f t="shared" si="1"/>
        <v>0</v>
      </c>
      <c r="J25" s="234"/>
    </row>
    <row r="26" spans="1:10" ht="39.950000000000003" customHeight="1">
      <c r="A26" s="286">
        <v>19</v>
      </c>
      <c r="B26" s="217"/>
      <c r="C26" s="240"/>
      <c r="D26" s="246"/>
      <c r="E26" s="233"/>
      <c r="F26" s="216"/>
      <c r="G26" s="220"/>
      <c r="H26" s="296">
        <f t="shared" si="0"/>
        <v>0</v>
      </c>
      <c r="I26" s="296">
        <f t="shared" si="1"/>
        <v>0</v>
      </c>
      <c r="J26" s="234"/>
    </row>
    <row r="27" spans="1:10" ht="39.950000000000003" customHeight="1" thickBot="1">
      <c r="A27" s="286">
        <v>20</v>
      </c>
      <c r="B27" s="217"/>
      <c r="C27" s="240"/>
      <c r="D27" s="246"/>
      <c r="E27" s="233"/>
      <c r="F27" s="211"/>
      <c r="G27" s="222"/>
      <c r="H27" s="296">
        <f t="shared" si="0"/>
        <v>0</v>
      </c>
      <c r="I27" s="296">
        <f t="shared" si="1"/>
        <v>0</v>
      </c>
      <c r="J27" s="234"/>
    </row>
    <row r="28" spans="1:10" ht="39.950000000000003" customHeight="1" thickTop="1">
      <c r="A28" s="286">
        <v>21</v>
      </c>
      <c r="B28" s="236"/>
      <c r="C28" s="164"/>
      <c r="D28" s="246"/>
      <c r="E28" s="233"/>
      <c r="F28" s="219"/>
      <c r="G28" s="224"/>
      <c r="H28" s="296">
        <f t="shared" si="0"/>
        <v>0</v>
      </c>
      <c r="I28" s="296">
        <f t="shared" si="1"/>
        <v>0</v>
      </c>
      <c r="J28" s="234"/>
    </row>
    <row r="29" spans="1:10" ht="39.950000000000003" customHeight="1">
      <c r="A29" s="286">
        <v>22</v>
      </c>
      <c r="B29" s="236"/>
      <c r="C29" s="172"/>
      <c r="D29" s="246"/>
      <c r="E29" s="233"/>
      <c r="F29" s="161"/>
      <c r="G29" s="233"/>
      <c r="H29" s="296">
        <f t="shared" si="0"/>
        <v>0</v>
      </c>
      <c r="I29" s="296">
        <f t="shared" si="1"/>
        <v>0</v>
      </c>
      <c r="J29" s="234"/>
    </row>
    <row r="30" spans="1:10" ht="39.950000000000003" customHeight="1">
      <c r="A30" s="286">
        <v>23</v>
      </c>
      <c r="B30" s="236"/>
      <c r="C30" s="173"/>
      <c r="D30" s="246"/>
      <c r="E30" s="233"/>
      <c r="F30" s="161"/>
      <c r="G30" s="233"/>
      <c r="H30" s="296">
        <f t="shared" si="0"/>
        <v>0</v>
      </c>
      <c r="I30" s="296">
        <f t="shared" si="1"/>
        <v>0</v>
      </c>
      <c r="J30" s="234"/>
    </row>
    <row r="31" spans="1:10" ht="39.950000000000003" customHeight="1">
      <c r="A31" s="286">
        <v>24</v>
      </c>
      <c r="B31" s="236"/>
      <c r="C31" s="164"/>
      <c r="D31" s="246"/>
      <c r="E31" s="233"/>
      <c r="F31" s="161"/>
      <c r="G31" s="233"/>
      <c r="H31" s="296">
        <f t="shared" si="0"/>
        <v>0</v>
      </c>
      <c r="I31" s="296">
        <f t="shared" si="1"/>
        <v>0</v>
      </c>
      <c r="J31" s="234"/>
    </row>
    <row r="32" spans="1:10" ht="39.950000000000003" customHeight="1">
      <c r="A32" s="286">
        <v>25</v>
      </c>
      <c r="B32" s="236"/>
      <c r="C32" s="164"/>
      <c r="D32" s="246"/>
      <c r="E32" s="233"/>
      <c r="F32" s="162"/>
      <c r="G32" s="121"/>
      <c r="H32" s="296">
        <f t="shared" si="0"/>
        <v>0</v>
      </c>
      <c r="I32" s="296">
        <f t="shared" si="1"/>
        <v>0</v>
      </c>
      <c r="J32" s="234"/>
    </row>
    <row r="33" spans="1:10" ht="39.950000000000003" customHeight="1">
      <c r="A33" s="286">
        <v>26</v>
      </c>
      <c r="B33" s="236"/>
      <c r="C33" s="164"/>
      <c r="D33" s="246"/>
      <c r="E33" s="233"/>
      <c r="F33" s="161"/>
      <c r="G33" s="233"/>
      <c r="H33" s="296">
        <f t="shared" si="0"/>
        <v>0</v>
      </c>
      <c r="I33" s="296">
        <f t="shared" si="1"/>
        <v>0</v>
      </c>
      <c r="J33" s="234"/>
    </row>
    <row r="34" spans="1:10" ht="39.950000000000003" customHeight="1">
      <c r="A34" s="286">
        <v>27</v>
      </c>
      <c r="B34" s="236"/>
      <c r="C34" s="164"/>
      <c r="D34" s="246"/>
      <c r="E34" s="233"/>
      <c r="F34" s="161"/>
      <c r="G34" s="233"/>
      <c r="H34" s="296">
        <f t="shared" si="0"/>
        <v>0</v>
      </c>
      <c r="I34" s="296">
        <f t="shared" si="1"/>
        <v>0</v>
      </c>
      <c r="J34" s="234"/>
    </row>
    <row r="35" spans="1:10" ht="39.950000000000003" customHeight="1">
      <c r="A35" s="286">
        <v>28</v>
      </c>
      <c r="B35" s="236"/>
      <c r="C35" s="164"/>
      <c r="D35" s="246"/>
      <c r="E35" s="233"/>
      <c r="F35" s="161"/>
      <c r="G35" s="233"/>
      <c r="H35" s="296">
        <f t="shared" si="0"/>
        <v>0</v>
      </c>
      <c r="I35" s="296">
        <f t="shared" si="1"/>
        <v>0</v>
      </c>
      <c r="J35" s="234"/>
    </row>
    <row r="36" spans="1:10" ht="39.950000000000003" customHeight="1">
      <c r="A36" s="286">
        <v>29</v>
      </c>
      <c r="B36" s="236"/>
      <c r="C36" s="164"/>
      <c r="D36" s="246"/>
      <c r="E36" s="224"/>
      <c r="F36" s="161"/>
      <c r="G36" s="233"/>
      <c r="H36" s="296">
        <f t="shared" si="0"/>
        <v>0</v>
      </c>
      <c r="I36" s="296">
        <f t="shared" si="1"/>
        <v>0</v>
      </c>
      <c r="J36" s="234"/>
    </row>
    <row r="37" spans="1:10" ht="39.950000000000003" customHeight="1">
      <c r="A37" s="286">
        <v>30</v>
      </c>
      <c r="B37" s="236"/>
      <c r="C37" s="164"/>
      <c r="D37" s="246"/>
      <c r="E37" s="233"/>
      <c r="F37" s="161"/>
      <c r="G37" s="233"/>
      <c r="H37" s="296">
        <f t="shared" si="0"/>
        <v>0</v>
      </c>
      <c r="I37" s="296">
        <f t="shared" si="1"/>
        <v>0</v>
      </c>
      <c r="J37" s="234"/>
    </row>
    <row r="38" spans="1:10" ht="39.950000000000003" customHeight="1">
      <c r="A38" s="286">
        <v>31</v>
      </c>
      <c r="B38" s="236"/>
      <c r="C38" s="164"/>
      <c r="D38" s="246"/>
      <c r="E38" s="233"/>
      <c r="F38" s="161"/>
      <c r="G38" s="233"/>
      <c r="H38" s="296">
        <f t="shared" si="0"/>
        <v>0</v>
      </c>
      <c r="I38" s="296">
        <f t="shared" si="1"/>
        <v>0</v>
      </c>
      <c r="J38" s="234"/>
    </row>
    <row r="39" spans="1:10" ht="39.950000000000003" customHeight="1">
      <c r="A39" s="286">
        <v>32</v>
      </c>
      <c r="B39" s="236"/>
      <c r="C39" s="164"/>
      <c r="D39" s="246"/>
      <c r="E39" s="233"/>
      <c r="F39" s="161"/>
      <c r="G39" s="233"/>
      <c r="H39" s="296">
        <f t="shared" si="0"/>
        <v>0</v>
      </c>
      <c r="I39" s="296">
        <f t="shared" si="1"/>
        <v>0</v>
      </c>
      <c r="J39" s="234"/>
    </row>
    <row r="40" spans="1:10" ht="39.950000000000003" customHeight="1">
      <c r="A40" s="286">
        <v>33</v>
      </c>
      <c r="B40" s="236"/>
      <c r="C40" s="164"/>
      <c r="D40" s="246"/>
      <c r="E40" s="233"/>
      <c r="F40" s="161"/>
      <c r="G40" s="233"/>
      <c r="H40" s="296">
        <f t="shared" si="0"/>
        <v>0</v>
      </c>
      <c r="I40" s="296">
        <f t="shared" si="1"/>
        <v>0</v>
      </c>
      <c r="J40" s="234"/>
    </row>
    <row r="41" spans="1:10" ht="39.950000000000003" customHeight="1">
      <c r="A41" s="286">
        <v>34</v>
      </c>
      <c r="B41" s="236"/>
      <c r="C41" s="164"/>
      <c r="D41" s="246"/>
      <c r="E41" s="233"/>
      <c r="F41" s="161"/>
      <c r="G41" s="233"/>
      <c r="H41" s="296">
        <f t="shared" si="0"/>
        <v>0</v>
      </c>
      <c r="I41" s="296">
        <f t="shared" si="1"/>
        <v>0</v>
      </c>
      <c r="J41" s="234"/>
    </row>
    <row r="42" spans="1:10" ht="39.950000000000003" customHeight="1">
      <c r="A42" s="286">
        <v>35</v>
      </c>
      <c r="B42" s="236"/>
      <c r="C42" s="164"/>
      <c r="D42" s="246"/>
      <c r="E42" s="233"/>
      <c r="F42" s="161"/>
      <c r="G42" s="233"/>
      <c r="H42" s="296">
        <f t="shared" si="0"/>
        <v>0</v>
      </c>
      <c r="I42" s="296">
        <f t="shared" si="1"/>
        <v>0</v>
      </c>
      <c r="J42" s="234"/>
    </row>
    <row r="43" spans="1:10" ht="39.950000000000003" customHeight="1">
      <c r="A43" s="286">
        <v>36</v>
      </c>
      <c r="B43" s="236"/>
      <c r="C43" s="164"/>
      <c r="D43" s="246"/>
      <c r="E43" s="233"/>
      <c r="F43" s="161"/>
      <c r="G43" s="233"/>
      <c r="H43" s="296">
        <f t="shared" si="0"/>
        <v>0</v>
      </c>
      <c r="I43" s="296">
        <f t="shared" si="1"/>
        <v>0</v>
      </c>
      <c r="J43" s="234"/>
    </row>
    <row r="44" spans="1:10" ht="39.950000000000003" customHeight="1">
      <c r="A44" s="286">
        <v>37</v>
      </c>
      <c r="B44" s="236"/>
      <c r="C44" s="164"/>
      <c r="D44" s="246"/>
      <c r="E44" s="233"/>
      <c r="F44" s="161"/>
      <c r="G44" s="233"/>
      <c r="H44" s="296">
        <f t="shared" si="0"/>
        <v>0</v>
      </c>
      <c r="I44" s="296">
        <f t="shared" si="1"/>
        <v>0</v>
      </c>
      <c r="J44" s="234"/>
    </row>
    <row r="45" spans="1:10" ht="39.950000000000003" customHeight="1">
      <c r="A45" s="286">
        <v>38</v>
      </c>
      <c r="B45" s="236"/>
      <c r="C45" s="164"/>
      <c r="D45" s="246"/>
      <c r="E45" s="233"/>
      <c r="F45" s="162"/>
      <c r="G45" s="121"/>
      <c r="H45" s="296">
        <f t="shared" si="0"/>
        <v>0</v>
      </c>
      <c r="I45" s="296">
        <f t="shared" si="1"/>
        <v>0</v>
      </c>
      <c r="J45" s="234"/>
    </row>
    <row r="46" spans="1:10" ht="39.950000000000003" customHeight="1">
      <c r="A46" s="286">
        <v>39</v>
      </c>
      <c r="B46" s="236"/>
      <c r="C46" s="164"/>
      <c r="D46" s="340"/>
      <c r="E46" s="233"/>
      <c r="F46" s="161"/>
      <c r="G46" s="233"/>
      <c r="H46" s="296">
        <f t="shared" si="0"/>
        <v>0</v>
      </c>
      <c r="I46" s="296">
        <f t="shared" si="1"/>
        <v>0</v>
      </c>
      <c r="J46" s="234"/>
    </row>
    <row r="47" spans="1:10" ht="39.950000000000003" customHeight="1">
      <c r="A47" s="286">
        <v>40</v>
      </c>
      <c r="B47" s="236"/>
      <c r="C47" s="164"/>
      <c r="D47" s="340"/>
      <c r="E47" s="233"/>
      <c r="F47" s="161"/>
      <c r="G47" s="233"/>
      <c r="H47" s="296">
        <f t="shared" si="0"/>
        <v>0</v>
      </c>
      <c r="I47" s="296">
        <f t="shared" si="1"/>
        <v>0</v>
      </c>
      <c r="J47" s="234"/>
    </row>
    <row r="48" spans="1:10" ht="39.950000000000003" customHeight="1">
      <c r="A48" s="286">
        <v>41</v>
      </c>
      <c r="B48" s="236"/>
      <c r="C48" s="164"/>
      <c r="E48" s="233"/>
      <c r="F48" s="161"/>
      <c r="G48" s="233"/>
      <c r="H48" s="296">
        <f t="shared" si="0"/>
        <v>0</v>
      </c>
      <c r="I48" s="296">
        <f t="shared" si="1"/>
        <v>0</v>
      </c>
      <c r="J48" s="234"/>
    </row>
    <row r="49" spans="1:10" ht="39.950000000000003" customHeight="1">
      <c r="A49" s="286">
        <v>42</v>
      </c>
      <c r="B49" s="236"/>
      <c r="C49" s="164"/>
      <c r="E49" s="233"/>
      <c r="F49" s="161"/>
      <c r="G49" s="233"/>
      <c r="H49" s="296">
        <f t="shared" si="0"/>
        <v>0</v>
      </c>
      <c r="I49" s="296">
        <f t="shared" si="1"/>
        <v>0</v>
      </c>
      <c r="J49" s="234"/>
    </row>
    <row r="50" spans="1:10" ht="39.950000000000003" customHeight="1">
      <c r="A50" s="286">
        <v>43</v>
      </c>
      <c r="B50" s="236"/>
      <c r="C50" s="164"/>
      <c r="E50" s="233"/>
      <c r="F50" s="161"/>
      <c r="G50" s="233"/>
      <c r="H50" s="296">
        <f t="shared" si="0"/>
        <v>0</v>
      </c>
      <c r="I50" s="296">
        <f t="shared" si="1"/>
        <v>0</v>
      </c>
      <c r="J50" s="234"/>
    </row>
    <row r="51" spans="1:10" ht="39.950000000000003" customHeight="1">
      <c r="A51" s="286">
        <v>44</v>
      </c>
      <c r="B51" s="236"/>
      <c r="C51" s="164"/>
      <c r="E51" s="233"/>
      <c r="F51" s="161"/>
      <c r="G51" s="233"/>
      <c r="H51" s="296">
        <f t="shared" si="0"/>
        <v>0</v>
      </c>
      <c r="I51" s="296">
        <f t="shared" si="1"/>
        <v>0</v>
      </c>
      <c r="J51" s="234"/>
    </row>
    <row r="52" spans="1:10" ht="39.950000000000003" customHeight="1">
      <c r="A52" s="286">
        <v>45</v>
      </c>
      <c r="B52" s="236"/>
      <c r="C52" s="164"/>
      <c r="E52" s="233"/>
      <c r="F52" s="161"/>
      <c r="G52" s="233"/>
      <c r="H52" s="296">
        <f t="shared" si="0"/>
        <v>0</v>
      </c>
      <c r="I52" s="296">
        <f t="shared" si="1"/>
        <v>0</v>
      </c>
      <c r="J52" s="234"/>
    </row>
    <row r="53" spans="1:10" ht="39.950000000000003" customHeight="1">
      <c r="A53" s="286">
        <v>46</v>
      </c>
      <c r="B53" s="236"/>
      <c r="C53" s="164"/>
      <c r="E53" s="233"/>
      <c r="F53" s="161"/>
      <c r="G53" s="233"/>
      <c r="H53" s="296">
        <f t="shared" si="0"/>
        <v>0</v>
      </c>
      <c r="I53" s="296">
        <f t="shared" si="1"/>
        <v>0</v>
      </c>
      <c r="J53" s="234"/>
    </row>
    <row r="54" spans="1:10" ht="39.950000000000003" customHeight="1">
      <c r="A54" s="286">
        <v>47</v>
      </c>
      <c r="B54" s="236"/>
      <c r="C54" s="164"/>
      <c r="E54" s="233"/>
      <c r="F54" s="161"/>
      <c r="G54" s="233"/>
      <c r="H54" s="296">
        <f t="shared" si="0"/>
        <v>0</v>
      </c>
      <c r="I54" s="296">
        <f t="shared" si="1"/>
        <v>0</v>
      </c>
      <c r="J54" s="234"/>
    </row>
    <row r="55" spans="1:10" ht="39.950000000000003" customHeight="1">
      <c r="A55" s="286">
        <v>48</v>
      </c>
      <c r="B55" s="236"/>
      <c r="C55" s="164"/>
      <c r="E55" s="233"/>
      <c r="F55" s="161"/>
      <c r="G55" s="233"/>
      <c r="H55" s="296">
        <f t="shared" si="0"/>
        <v>0</v>
      </c>
      <c r="I55" s="296">
        <f t="shared" si="1"/>
        <v>0</v>
      </c>
      <c r="J55" s="234"/>
    </row>
    <row r="56" spans="1:10" ht="39.950000000000003" customHeight="1">
      <c r="A56" s="286">
        <v>49</v>
      </c>
      <c r="B56" s="236"/>
      <c r="C56" s="164"/>
      <c r="E56" s="233"/>
      <c r="F56" s="161"/>
      <c r="G56" s="233"/>
      <c r="H56" s="296">
        <f t="shared" si="0"/>
        <v>0</v>
      </c>
      <c r="I56" s="296">
        <f t="shared" si="1"/>
        <v>0</v>
      </c>
      <c r="J56" s="234"/>
    </row>
    <row r="57" spans="1:10" ht="39.950000000000003" customHeight="1">
      <c r="A57" s="286">
        <v>50</v>
      </c>
      <c r="B57" s="236"/>
      <c r="C57" s="164"/>
      <c r="E57" s="233"/>
      <c r="F57" s="161"/>
      <c r="G57" s="233"/>
      <c r="H57" s="296">
        <f t="shared" si="0"/>
        <v>0</v>
      </c>
      <c r="I57" s="296">
        <f t="shared" si="1"/>
        <v>0</v>
      </c>
      <c r="J57" s="234"/>
    </row>
    <row r="58" spans="1:10" ht="39.950000000000003" customHeight="1">
      <c r="A58" s="286">
        <v>51</v>
      </c>
      <c r="B58" s="236"/>
      <c r="C58" s="164"/>
      <c r="E58" s="233"/>
      <c r="F58" s="162"/>
      <c r="G58" s="121"/>
      <c r="H58" s="296">
        <f t="shared" si="0"/>
        <v>0</v>
      </c>
      <c r="I58" s="296">
        <f t="shared" si="1"/>
        <v>0</v>
      </c>
      <c r="J58" s="234"/>
    </row>
    <row r="59" spans="1:10" ht="39.950000000000003" customHeight="1">
      <c r="A59" s="286">
        <v>52</v>
      </c>
      <c r="B59" s="236"/>
      <c r="C59" s="164"/>
      <c r="E59" s="233"/>
      <c r="F59" s="161"/>
      <c r="G59" s="233"/>
      <c r="H59" s="296">
        <f t="shared" si="0"/>
        <v>0</v>
      </c>
      <c r="I59" s="296">
        <f t="shared" si="1"/>
        <v>0</v>
      </c>
      <c r="J59" s="234"/>
    </row>
    <row r="60" spans="1:10" ht="39.950000000000003" customHeight="1">
      <c r="A60" s="286">
        <v>53</v>
      </c>
      <c r="B60" s="236"/>
      <c r="C60" s="174"/>
      <c r="E60" s="233"/>
      <c r="F60" s="161"/>
      <c r="G60" s="233"/>
      <c r="H60" s="296">
        <f t="shared" si="0"/>
        <v>0</v>
      </c>
      <c r="I60" s="296">
        <f t="shared" si="1"/>
        <v>0</v>
      </c>
      <c r="J60" s="234"/>
    </row>
    <row r="61" spans="1:10" s="148" customFormat="1" ht="39.950000000000003" customHeight="1">
      <c r="A61" s="286">
        <v>54</v>
      </c>
      <c r="B61" s="169"/>
      <c r="C61" s="176"/>
      <c r="D61" s="284"/>
      <c r="E61" s="179"/>
      <c r="F61" s="180"/>
      <c r="G61" s="181"/>
      <c r="H61" s="296">
        <f t="shared" si="0"/>
        <v>0</v>
      </c>
      <c r="I61" s="296">
        <f t="shared" si="1"/>
        <v>0</v>
      </c>
      <c r="J61" s="183"/>
    </row>
    <row r="62" spans="1:10" s="148" customFormat="1" ht="39.950000000000003" customHeight="1">
      <c r="A62" s="286">
        <v>55</v>
      </c>
      <c r="B62" s="169" t="str">
        <f>IFERROR(VLOOKUP('21년본예산 세입조정'!$C62,구분표!$A$2:$C$1001,3,FALSE),"")</f>
        <v/>
      </c>
      <c r="C62" s="176"/>
      <c r="D62" s="284"/>
      <c r="E62" s="179"/>
      <c r="F62" s="180"/>
      <c r="G62" s="181"/>
      <c r="H62" s="296">
        <f t="shared" si="0"/>
        <v>0</v>
      </c>
      <c r="I62" s="296">
        <f t="shared" si="1"/>
        <v>0</v>
      </c>
      <c r="J62" s="183"/>
    </row>
    <row r="63" spans="1:10" s="148" customFormat="1" ht="56.45" customHeight="1">
      <c r="A63" s="286">
        <v>56</v>
      </c>
      <c r="B63" s="169" t="str">
        <f>IFERROR(VLOOKUP('21년본예산 세입조정'!$C63,구분표!$A$2:$C$1001,3,FALSE),"")</f>
        <v/>
      </c>
      <c r="C63" s="176"/>
      <c r="D63" s="284"/>
      <c r="E63" s="179"/>
      <c r="F63" s="180"/>
      <c r="G63" s="181"/>
      <c r="H63" s="296">
        <f t="shared" si="0"/>
        <v>0</v>
      </c>
      <c r="I63" s="296">
        <f t="shared" si="1"/>
        <v>0</v>
      </c>
      <c r="J63" s="183"/>
    </row>
    <row r="64" spans="1:10" s="148" customFormat="1" ht="39.950000000000003" customHeight="1">
      <c r="A64" s="286">
        <v>57</v>
      </c>
      <c r="B64" s="169" t="str">
        <f>IFERROR(VLOOKUP('21년본예산 세입조정'!$C64,구분표!$A$2:$C$1001,3,FALSE),"")</f>
        <v/>
      </c>
      <c r="C64" s="176"/>
      <c r="D64" s="284"/>
      <c r="E64" s="179"/>
      <c r="F64" s="180"/>
      <c r="G64" s="181"/>
      <c r="H64" s="296">
        <f t="shared" si="0"/>
        <v>0</v>
      </c>
      <c r="I64" s="296">
        <f t="shared" si="1"/>
        <v>0</v>
      </c>
      <c r="J64" s="183"/>
    </row>
    <row r="65" spans="1:10" s="171" customFormat="1" ht="39.950000000000003" customHeight="1">
      <c r="A65" s="286">
        <v>58</v>
      </c>
      <c r="B65" s="169" t="str">
        <f>IFERROR(VLOOKUP('21년본예산 세입조정'!$C65,구분표!$A$2:$C$1001,3,FALSE),"")</f>
        <v/>
      </c>
      <c r="C65" s="170"/>
      <c r="D65" s="284"/>
      <c r="E65" s="179"/>
      <c r="F65" s="180"/>
      <c r="G65" s="181"/>
      <c r="H65" s="296">
        <f t="shared" si="0"/>
        <v>0</v>
      </c>
      <c r="I65" s="296">
        <f t="shared" si="1"/>
        <v>0</v>
      </c>
      <c r="J65" s="183"/>
    </row>
    <row r="66" spans="1:10" ht="24" customHeight="1"/>
  </sheetData>
  <sheetProtection formatCells="0" formatColumns="0" formatRows="0" autoFilter="0"/>
  <autoFilter ref="A6:J65"/>
  <mergeCells count="12">
    <mergeCell ref="H4:H6"/>
    <mergeCell ref="I4:I6"/>
    <mergeCell ref="J4:J6"/>
    <mergeCell ref="A1:J1"/>
    <mergeCell ref="A4:A6"/>
    <mergeCell ref="B4:B6"/>
    <mergeCell ref="C4:C6"/>
    <mergeCell ref="E4:E6"/>
    <mergeCell ref="F4:G4"/>
    <mergeCell ref="D4:D6"/>
    <mergeCell ref="F5:F6"/>
    <mergeCell ref="G5:G6"/>
  </mergeCells>
  <phoneticPr fontId="2" type="noConversion"/>
  <conditionalFormatting sqref="E22 E51:E64 E66:E686 E28:E31 E35 E43 E18:E19">
    <cfRule type="expression" dxfId="39" priority="22">
      <formula>(#REF!="본예산")</formula>
    </cfRule>
  </conditionalFormatting>
  <conditionalFormatting sqref="E24:E26">
    <cfRule type="expression" dxfId="38" priority="21">
      <formula>(#REF!="본예산")</formula>
    </cfRule>
  </conditionalFormatting>
  <conditionalFormatting sqref="E39">
    <cfRule type="expression" dxfId="37" priority="20">
      <formula>(#REF!="본예산")</formula>
    </cfRule>
  </conditionalFormatting>
  <conditionalFormatting sqref="E44:E49">
    <cfRule type="expression" dxfId="36" priority="11">
      <formula>(#REF!="본예산")</formula>
    </cfRule>
  </conditionalFormatting>
  <conditionalFormatting sqref="E23">
    <cfRule type="expression" dxfId="35" priority="18">
      <formula>(#REF!="본예산")</formula>
    </cfRule>
  </conditionalFormatting>
  <conditionalFormatting sqref="E32:E34">
    <cfRule type="expression" dxfId="34" priority="15">
      <formula>(#REF!="본예산")</formula>
    </cfRule>
  </conditionalFormatting>
  <conditionalFormatting sqref="E27">
    <cfRule type="expression" dxfId="33" priority="16">
      <formula>(#REF!="본예산")</formula>
    </cfRule>
  </conditionalFormatting>
  <conditionalFormatting sqref="E36:E38">
    <cfRule type="expression" dxfId="32" priority="14">
      <formula>(#REF!="본예산")</formula>
    </cfRule>
  </conditionalFormatting>
  <conditionalFormatting sqref="E40:E42">
    <cfRule type="expression" dxfId="31" priority="13">
      <formula>(#REF!="본예산")</formula>
    </cfRule>
  </conditionalFormatting>
  <conditionalFormatting sqref="E50">
    <cfRule type="expression" dxfId="30" priority="12">
      <formula>(#REF!="본예산")</formula>
    </cfRule>
  </conditionalFormatting>
  <conditionalFormatting sqref="E65">
    <cfRule type="expression" dxfId="29" priority="10">
      <formula>(#REF!="본예산")</formula>
    </cfRule>
  </conditionalFormatting>
  <conditionalFormatting sqref="E16">
    <cfRule type="expression" dxfId="28" priority="9">
      <formula>(#REF!="본예산")</formula>
    </cfRule>
  </conditionalFormatting>
  <conditionalFormatting sqref="E21">
    <cfRule type="expression" dxfId="27" priority="8">
      <formula>(#REF!="본예산")</formula>
    </cfRule>
  </conditionalFormatting>
  <conditionalFormatting sqref="E15">
    <cfRule type="expression" dxfId="26" priority="7">
      <formula>(#REF!="본예산")</formula>
    </cfRule>
  </conditionalFormatting>
  <conditionalFormatting sqref="E10">
    <cfRule type="expression" dxfId="25" priority="6">
      <formula>(#REF!="본예산")</formula>
    </cfRule>
  </conditionalFormatting>
  <conditionalFormatting sqref="E8:E9">
    <cfRule type="expression" dxfId="24" priority="3">
      <formula>(#REF!="본예산")</formula>
    </cfRule>
  </conditionalFormatting>
  <pageMargins left="0.23622047244094491" right="0.19685039370078741" top="0.35433070866141736" bottom="0.31496062992125984" header="0.31496062992125984" footer="0.15748031496062992"/>
  <pageSetup paperSize="9" scale="82" fitToHeight="0" orientation="landscape" r:id="rId1"/>
  <headerFoot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44"/>
  <sheetViews>
    <sheetView showGridLines="0" view="pageBreakPreview" zoomScale="80" zoomScaleNormal="80" zoomScaleSheetLayoutView="80" workbookViewId="0">
      <pane xSplit="4" ySplit="6" topLeftCell="E7" activePane="bottomRight" state="frozen"/>
      <selection activeCell="Y2" sqref="Y2"/>
      <selection pane="topRight" activeCell="Y2" sqref="Y2"/>
      <selection pane="bottomLeft" activeCell="Y2" sqref="Y2"/>
      <selection pane="bottomRight" activeCell="E10" sqref="E9:E10"/>
    </sheetView>
  </sheetViews>
  <sheetFormatPr defaultColWidth="8.75" defaultRowHeight="13.5"/>
  <cols>
    <col min="1" max="1" width="12.75" style="244" hidden="1" customWidth="1"/>
    <col min="2" max="2" width="6.125" style="244" customWidth="1"/>
    <col min="3" max="3" width="9.75" style="244" customWidth="1"/>
    <col min="4" max="4" width="12.25" style="244" customWidth="1"/>
    <col min="5" max="5" width="48.375" style="244" customWidth="1"/>
    <col min="6" max="6" width="11.5" style="244" customWidth="1"/>
    <col min="7" max="8" width="14.75" style="244" customWidth="1"/>
    <col min="9" max="10" width="14.5" style="244" customWidth="1"/>
    <col min="11" max="11" width="44.625" style="244" customWidth="1"/>
    <col min="12" max="16384" width="8.75" style="244"/>
  </cols>
  <sheetData>
    <row r="1" spans="1:11" ht="32.25" customHeight="1">
      <c r="A1" s="551" t="s">
        <v>775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11" ht="32.25" customHeight="1">
      <c r="A2" s="253"/>
      <c r="B2" s="569"/>
      <c r="C2" s="569"/>
      <c r="D2" s="569"/>
      <c r="E2" s="569"/>
      <c r="F2" s="569"/>
      <c r="G2" s="569"/>
      <c r="H2" s="569"/>
      <c r="I2" s="569"/>
      <c r="J2" s="252"/>
      <c r="K2" s="253"/>
    </row>
    <row r="3" spans="1:11" ht="16.899999999999999" customHeight="1" thickBot="1">
      <c r="G3" s="151">
        <f>COUNTA(G7:G946)</f>
        <v>7</v>
      </c>
      <c r="H3" s="151">
        <f>COUNTA(H7:H946)</f>
        <v>12</v>
      </c>
      <c r="I3" s="152"/>
      <c r="J3" s="152"/>
      <c r="K3" s="426" t="s">
        <v>3</v>
      </c>
    </row>
    <row r="4" spans="1:11" ht="47.25" customHeight="1" thickTop="1">
      <c r="A4" s="552" t="s">
        <v>509</v>
      </c>
      <c r="B4" s="552" t="s">
        <v>542</v>
      </c>
      <c r="C4" s="554" t="s">
        <v>114</v>
      </c>
      <c r="D4" s="556" t="s">
        <v>2</v>
      </c>
      <c r="E4" s="559" t="s">
        <v>540</v>
      </c>
      <c r="F4" s="560" t="s">
        <v>547</v>
      </c>
      <c r="G4" s="570" t="s">
        <v>538</v>
      </c>
      <c r="H4" s="571"/>
      <c r="I4" s="564" t="s">
        <v>539</v>
      </c>
      <c r="J4" s="566" t="s">
        <v>544</v>
      </c>
      <c r="K4" s="561" t="s">
        <v>548</v>
      </c>
    </row>
    <row r="5" spans="1:11" ht="33" customHeight="1">
      <c r="A5" s="553"/>
      <c r="B5" s="553"/>
      <c r="C5" s="555"/>
      <c r="D5" s="557"/>
      <c r="E5" s="553"/>
      <c r="F5" s="561"/>
      <c r="G5" s="188" t="s">
        <v>0</v>
      </c>
      <c r="H5" s="189" t="s">
        <v>1</v>
      </c>
      <c r="I5" s="565"/>
      <c r="J5" s="567"/>
      <c r="K5" s="561"/>
    </row>
    <row r="6" spans="1:11" ht="42.95" customHeight="1">
      <c r="A6" s="153"/>
      <c r="B6" s="197"/>
      <c r="C6" s="197"/>
      <c r="D6" s="163"/>
      <c r="E6" s="146"/>
      <c r="F6" s="195">
        <f>SUM(F7:F142)</f>
        <v>21142043</v>
      </c>
      <c r="G6" s="190">
        <f>SUBTOTAL(9,G7:G142)</f>
        <v>-212480</v>
      </c>
      <c r="H6" s="191">
        <f>SUBTOTAL(9,H7:H142)</f>
        <v>42005967</v>
      </c>
      <c r="I6" s="223">
        <f>SUBTOTAL(9,I7:I142)</f>
        <v>62935530</v>
      </c>
      <c r="J6" s="223">
        <f>SUBTOTAL(9,J7:J142)</f>
        <v>41793487</v>
      </c>
      <c r="K6" s="193"/>
    </row>
    <row r="7" spans="1:11" ht="42.95" customHeight="1">
      <c r="A7" s="242"/>
      <c r="B7" s="212">
        <v>1</v>
      </c>
      <c r="C7" s="427" t="s">
        <v>58</v>
      </c>
      <c r="D7" s="287" t="s">
        <v>177</v>
      </c>
      <c r="E7" s="289" t="s">
        <v>586</v>
      </c>
      <c r="F7" s="298">
        <v>120000</v>
      </c>
      <c r="G7" s="297"/>
      <c r="H7" s="301">
        <v>80000</v>
      </c>
      <c r="I7" s="296">
        <f t="shared" ref="I7:I14" si="0">SUM(F7+G7+H7)</f>
        <v>200000</v>
      </c>
      <c r="J7" s="299">
        <f t="shared" ref="J7:J142" si="1">I7-F7</f>
        <v>80000</v>
      </c>
      <c r="K7" s="433" t="s">
        <v>590</v>
      </c>
    </row>
    <row r="8" spans="1:11" s="284" customFormat="1" ht="42.95" customHeight="1">
      <c r="A8" s="285"/>
      <c r="B8" s="300">
        <v>2</v>
      </c>
      <c r="C8" s="427" t="s">
        <v>58</v>
      </c>
      <c r="D8" s="287" t="s">
        <v>181</v>
      </c>
      <c r="E8" s="289" t="s">
        <v>765</v>
      </c>
      <c r="F8" s="430">
        <v>690000</v>
      </c>
      <c r="G8" s="431"/>
      <c r="H8" s="432"/>
      <c r="I8" s="296">
        <f t="shared" si="0"/>
        <v>690000</v>
      </c>
      <c r="J8" s="299">
        <f t="shared" si="1"/>
        <v>0</v>
      </c>
      <c r="K8" s="434" t="s">
        <v>766</v>
      </c>
    </row>
    <row r="9" spans="1:11" ht="42.95" customHeight="1">
      <c r="A9" s="242"/>
      <c r="B9" s="300">
        <v>3</v>
      </c>
      <c r="C9" s="300" t="s">
        <v>58</v>
      </c>
      <c r="D9" s="287" t="s">
        <v>181</v>
      </c>
      <c r="E9" s="289" t="s">
        <v>587</v>
      </c>
      <c r="F9" s="292">
        <v>150000</v>
      </c>
      <c r="G9" s="336">
        <v>-38100</v>
      </c>
      <c r="H9" s="337"/>
      <c r="I9" s="296">
        <f t="shared" si="0"/>
        <v>111900</v>
      </c>
      <c r="J9" s="299">
        <f t="shared" si="1"/>
        <v>-38100</v>
      </c>
      <c r="K9" s="213" t="s">
        <v>591</v>
      </c>
    </row>
    <row r="10" spans="1:11" ht="42.95" customHeight="1">
      <c r="A10" s="242"/>
      <c r="B10" s="300">
        <v>4</v>
      </c>
      <c r="C10" s="300" t="s">
        <v>58</v>
      </c>
      <c r="D10" s="287" t="s">
        <v>59</v>
      </c>
      <c r="E10" s="289" t="s">
        <v>588</v>
      </c>
      <c r="F10" s="292">
        <v>0</v>
      </c>
      <c r="G10" s="338"/>
      <c r="H10" s="337">
        <v>1580000</v>
      </c>
      <c r="I10" s="296">
        <f t="shared" si="0"/>
        <v>1580000</v>
      </c>
      <c r="J10" s="299">
        <f t="shared" si="1"/>
        <v>1580000</v>
      </c>
      <c r="K10" s="213" t="s">
        <v>592</v>
      </c>
    </row>
    <row r="11" spans="1:11" s="284" customFormat="1" ht="42.95" customHeight="1">
      <c r="A11" s="285"/>
      <c r="B11" s="300">
        <v>5</v>
      </c>
      <c r="C11" s="300" t="s">
        <v>58</v>
      </c>
      <c r="D11" s="287" t="s">
        <v>59</v>
      </c>
      <c r="E11" s="289" t="s">
        <v>767</v>
      </c>
      <c r="F11" s="292">
        <v>2957525</v>
      </c>
      <c r="G11" s="338"/>
      <c r="H11" s="337">
        <v>5454494</v>
      </c>
      <c r="I11" s="296">
        <f t="shared" si="0"/>
        <v>8412019</v>
      </c>
      <c r="J11" s="299">
        <f t="shared" si="1"/>
        <v>5454494</v>
      </c>
      <c r="K11" s="213" t="s">
        <v>762</v>
      </c>
    </row>
    <row r="12" spans="1:11" s="284" customFormat="1" ht="42.95" customHeight="1">
      <c r="A12" s="285"/>
      <c r="B12" s="300">
        <v>6</v>
      </c>
      <c r="C12" s="300" t="s">
        <v>58</v>
      </c>
      <c r="D12" s="287" t="s">
        <v>59</v>
      </c>
      <c r="E12" s="289" t="s">
        <v>768</v>
      </c>
      <c r="F12" s="292">
        <v>0</v>
      </c>
      <c r="G12" s="338"/>
      <c r="H12" s="337">
        <v>800000</v>
      </c>
      <c r="I12" s="296">
        <f t="shared" si="0"/>
        <v>800000</v>
      </c>
      <c r="J12" s="299">
        <f t="shared" si="1"/>
        <v>800000</v>
      </c>
      <c r="K12" s="213" t="s">
        <v>763</v>
      </c>
    </row>
    <row r="13" spans="1:11" s="284" customFormat="1" ht="42.95" customHeight="1">
      <c r="A13" s="285"/>
      <c r="B13" s="300">
        <v>7</v>
      </c>
      <c r="C13" s="300" t="s">
        <v>58</v>
      </c>
      <c r="D13" s="287" t="s">
        <v>59</v>
      </c>
      <c r="E13" s="289" t="s">
        <v>755</v>
      </c>
      <c r="F13" s="292">
        <v>1122000</v>
      </c>
      <c r="G13" s="338"/>
      <c r="H13" s="337"/>
      <c r="I13" s="296">
        <f t="shared" si="0"/>
        <v>1122000</v>
      </c>
      <c r="J13" s="299">
        <f t="shared" si="1"/>
        <v>0</v>
      </c>
      <c r="K13" s="213" t="s">
        <v>764</v>
      </c>
    </row>
    <row r="14" spans="1:11" ht="42.95" customHeight="1">
      <c r="A14" s="242"/>
      <c r="B14" s="300">
        <v>8</v>
      </c>
      <c r="C14" s="300" t="s">
        <v>58</v>
      </c>
      <c r="D14" s="287" t="s">
        <v>577</v>
      </c>
      <c r="E14" s="289" t="s">
        <v>589</v>
      </c>
      <c r="F14" s="292">
        <v>330000</v>
      </c>
      <c r="G14" s="338">
        <v>-50000</v>
      </c>
      <c r="H14" s="337"/>
      <c r="I14" s="296">
        <f t="shared" si="0"/>
        <v>280000</v>
      </c>
      <c r="J14" s="299">
        <f t="shared" si="1"/>
        <v>-50000</v>
      </c>
      <c r="K14" s="213" t="s">
        <v>593</v>
      </c>
    </row>
    <row r="15" spans="1:11" ht="42.95" customHeight="1">
      <c r="A15" s="242"/>
      <c r="B15" s="300">
        <v>6</v>
      </c>
      <c r="C15" s="300" t="s">
        <v>60</v>
      </c>
      <c r="D15" s="287" t="s">
        <v>332</v>
      </c>
      <c r="E15" s="289" t="s">
        <v>609</v>
      </c>
      <c r="F15" s="298">
        <v>8160000</v>
      </c>
      <c r="G15" s="297"/>
      <c r="H15" s="301">
        <v>340000</v>
      </c>
      <c r="I15" s="299">
        <v>8500000</v>
      </c>
      <c r="J15" s="299">
        <f t="shared" si="1"/>
        <v>340000</v>
      </c>
      <c r="K15" s="289" t="s">
        <v>599</v>
      </c>
    </row>
    <row r="16" spans="1:11" ht="42.95" customHeight="1">
      <c r="A16" s="242"/>
      <c r="B16" s="300">
        <v>7</v>
      </c>
      <c r="C16" s="300" t="s">
        <v>60</v>
      </c>
      <c r="D16" s="287" t="s">
        <v>332</v>
      </c>
      <c r="E16" s="289" t="s">
        <v>610</v>
      </c>
      <c r="F16" s="298"/>
      <c r="G16" s="297"/>
      <c r="H16" s="301">
        <v>31552953</v>
      </c>
      <c r="I16" s="299">
        <v>31552953</v>
      </c>
      <c r="J16" s="299">
        <f t="shared" ref="J16:J53" si="2">I16-F16</f>
        <v>31552953</v>
      </c>
      <c r="K16" s="289" t="s">
        <v>600</v>
      </c>
    </row>
    <row r="17" spans="1:11" ht="42.95" customHeight="1">
      <c r="A17" s="242"/>
      <c r="B17" s="300">
        <v>8</v>
      </c>
      <c r="C17" s="300" t="s">
        <v>60</v>
      </c>
      <c r="D17" s="287" t="s">
        <v>332</v>
      </c>
      <c r="E17" s="289" t="s">
        <v>611</v>
      </c>
      <c r="F17" s="298">
        <v>1776177</v>
      </c>
      <c r="G17" s="297"/>
      <c r="H17" s="301">
        <v>96000</v>
      </c>
      <c r="I17" s="299">
        <v>1872177</v>
      </c>
      <c r="J17" s="299">
        <f t="shared" si="2"/>
        <v>96000</v>
      </c>
      <c r="K17" s="289" t="s">
        <v>618</v>
      </c>
    </row>
    <row r="18" spans="1:11" ht="42.95" customHeight="1">
      <c r="A18" s="242"/>
      <c r="B18" s="300">
        <v>9</v>
      </c>
      <c r="C18" s="300" t="s">
        <v>60</v>
      </c>
      <c r="D18" s="287" t="s">
        <v>332</v>
      </c>
      <c r="E18" s="289" t="s">
        <v>612</v>
      </c>
      <c r="F18" s="298">
        <v>10000</v>
      </c>
      <c r="G18" s="446">
        <v>-2600</v>
      </c>
      <c r="H18" s="301"/>
      <c r="I18" s="299">
        <v>7400</v>
      </c>
      <c r="J18" s="299">
        <f t="shared" si="2"/>
        <v>-2600</v>
      </c>
      <c r="K18" s="289" t="s">
        <v>602</v>
      </c>
    </row>
    <row r="19" spans="1:11" ht="42.95" customHeight="1">
      <c r="A19" s="242"/>
      <c r="B19" s="300">
        <v>10</v>
      </c>
      <c r="C19" s="300" t="s">
        <v>60</v>
      </c>
      <c r="D19" s="287" t="s">
        <v>61</v>
      </c>
      <c r="E19" s="289" t="s">
        <v>613</v>
      </c>
      <c r="F19" s="298">
        <v>308600</v>
      </c>
      <c r="G19" s="446">
        <v>-20260</v>
      </c>
      <c r="H19" s="301"/>
      <c r="I19" s="299">
        <v>288340</v>
      </c>
      <c r="J19" s="299">
        <f t="shared" si="2"/>
        <v>-20260</v>
      </c>
      <c r="K19" s="289" t="s">
        <v>603</v>
      </c>
    </row>
    <row r="20" spans="1:11" ht="42.95" customHeight="1">
      <c r="A20" s="242"/>
      <c r="B20" s="300">
        <v>11</v>
      </c>
      <c r="C20" s="300" t="s">
        <v>60</v>
      </c>
      <c r="D20" s="287" t="s">
        <v>335</v>
      </c>
      <c r="E20" s="289" t="s">
        <v>780</v>
      </c>
      <c r="F20" s="298">
        <v>0</v>
      </c>
      <c r="G20" s="297">
        <v>0</v>
      </c>
      <c r="H20" s="301">
        <v>98000</v>
      </c>
      <c r="I20" s="299">
        <v>98000</v>
      </c>
      <c r="J20" s="299">
        <f t="shared" si="2"/>
        <v>98000</v>
      </c>
      <c r="K20" s="289" t="s">
        <v>604</v>
      </c>
    </row>
    <row r="21" spans="1:11" ht="42.95" customHeight="1">
      <c r="A21" s="242"/>
      <c r="B21" s="300">
        <v>12</v>
      </c>
      <c r="C21" s="300" t="s">
        <v>60</v>
      </c>
      <c r="D21" s="287" t="s">
        <v>335</v>
      </c>
      <c r="E21" s="289" t="s">
        <v>614</v>
      </c>
      <c r="F21" s="298">
        <v>0</v>
      </c>
      <c r="G21" s="297">
        <v>0</v>
      </c>
      <c r="H21" s="301">
        <v>1800000</v>
      </c>
      <c r="I21" s="299">
        <v>1800000</v>
      </c>
      <c r="J21" s="299">
        <f t="shared" si="2"/>
        <v>1800000</v>
      </c>
      <c r="K21" s="289" t="s">
        <v>605</v>
      </c>
    </row>
    <row r="22" spans="1:11" ht="42.95" customHeight="1">
      <c r="A22" s="242"/>
      <c r="B22" s="300">
        <v>13</v>
      </c>
      <c r="C22" s="300" t="s">
        <v>60</v>
      </c>
      <c r="D22" s="287" t="s">
        <v>566</v>
      </c>
      <c r="E22" s="289" t="s">
        <v>615</v>
      </c>
      <c r="F22" s="298">
        <v>5414741</v>
      </c>
      <c r="G22" s="446">
        <v>-101520</v>
      </c>
      <c r="H22" s="301"/>
      <c r="I22" s="299">
        <v>5313221</v>
      </c>
      <c r="J22" s="299">
        <f t="shared" si="2"/>
        <v>-101520</v>
      </c>
      <c r="K22" s="289" t="s">
        <v>619</v>
      </c>
    </row>
    <row r="23" spans="1:11" ht="42.95" customHeight="1">
      <c r="A23" s="242"/>
      <c r="B23" s="300">
        <v>14</v>
      </c>
      <c r="C23" s="300" t="s">
        <v>60</v>
      </c>
      <c r="D23" s="287" t="s">
        <v>566</v>
      </c>
      <c r="E23" s="289" t="s">
        <v>616</v>
      </c>
      <c r="F23" s="298">
        <v>0</v>
      </c>
      <c r="G23" s="308"/>
      <c r="H23" s="301">
        <v>58175</v>
      </c>
      <c r="I23" s="299">
        <v>58175</v>
      </c>
      <c r="J23" s="299">
        <f t="shared" si="2"/>
        <v>58175</v>
      </c>
      <c r="K23" s="289" t="s">
        <v>619</v>
      </c>
    </row>
    <row r="24" spans="1:11" ht="42.95" customHeight="1">
      <c r="A24" s="242"/>
      <c r="B24" s="300">
        <v>15</v>
      </c>
      <c r="C24" s="300" t="s">
        <v>60</v>
      </c>
      <c r="D24" s="287" t="s">
        <v>566</v>
      </c>
      <c r="E24" s="289" t="s">
        <v>617</v>
      </c>
      <c r="F24" s="298">
        <v>0</v>
      </c>
      <c r="G24" s="308"/>
      <c r="H24" s="301">
        <v>43345</v>
      </c>
      <c r="I24" s="299">
        <v>43345</v>
      </c>
      <c r="J24" s="299">
        <f t="shared" si="2"/>
        <v>43345</v>
      </c>
      <c r="K24" s="289" t="s">
        <v>619</v>
      </c>
    </row>
    <row r="25" spans="1:11" s="284" customFormat="1" ht="42.95" customHeight="1">
      <c r="A25" s="285"/>
      <c r="B25" s="300">
        <v>16</v>
      </c>
      <c r="C25" s="300" t="s">
        <v>358</v>
      </c>
      <c r="D25" s="287" t="s">
        <v>606</v>
      </c>
      <c r="E25" s="289" t="s">
        <v>608</v>
      </c>
      <c r="F25" s="292">
        <v>103000</v>
      </c>
      <c r="G25" s="338"/>
      <c r="H25" s="337">
        <v>103000</v>
      </c>
      <c r="I25" s="299">
        <v>206000</v>
      </c>
      <c r="J25" s="299">
        <f t="shared" si="2"/>
        <v>103000</v>
      </c>
      <c r="K25" s="289" t="s">
        <v>607</v>
      </c>
    </row>
    <row r="26" spans="1:11" ht="44.45" customHeight="1">
      <c r="A26" s="187"/>
      <c r="B26" s="300">
        <v>88</v>
      </c>
      <c r="C26" s="236"/>
      <c r="D26" s="229"/>
      <c r="E26" s="246"/>
      <c r="F26" s="246"/>
      <c r="G26" s="226"/>
      <c r="H26" s="228"/>
      <c r="I26" s="291">
        <f t="shared" ref="I26:I57" si="3">SUM(F26+G26+H26)</f>
        <v>0</v>
      </c>
      <c r="J26" s="291">
        <f t="shared" si="2"/>
        <v>0</v>
      </c>
      <c r="K26" s="234"/>
    </row>
    <row r="27" spans="1:11" ht="44.45" customHeight="1">
      <c r="A27" s="187"/>
      <c r="B27" s="300">
        <v>89</v>
      </c>
      <c r="C27" s="236"/>
      <c r="D27" s="229"/>
      <c r="E27" s="246"/>
      <c r="F27" s="246"/>
      <c r="G27" s="226"/>
      <c r="H27" s="228"/>
      <c r="I27" s="291">
        <f t="shared" si="3"/>
        <v>0</v>
      </c>
      <c r="J27" s="291">
        <f t="shared" si="2"/>
        <v>0</v>
      </c>
      <c r="K27" s="234"/>
    </row>
    <row r="28" spans="1:11" ht="44.45" customHeight="1">
      <c r="A28" s="187"/>
      <c r="B28" s="300">
        <v>90</v>
      </c>
      <c r="C28" s="236"/>
      <c r="D28" s="229"/>
      <c r="E28" s="246"/>
      <c r="F28" s="246"/>
      <c r="G28" s="226"/>
      <c r="H28" s="228"/>
      <c r="I28" s="291">
        <f t="shared" si="3"/>
        <v>0</v>
      </c>
      <c r="J28" s="291">
        <f t="shared" si="2"/>
        <v>0</v>
      </c>
      <c r="K28" s="234"/>
    </row>
    <row r="29" spans="1:11" ht="44.45" customHeight="1">
      <c r="A29" s="187"/>
      <c r="B29" s="300">
        <v>91</v>
      </c>
      <c r="C29" s="236"/>
      <c r="D29" s="229"/>
      <c r="E29" s="246"/>
      <c r="F29" s="246"/>
      <c r="G29" s="226"/>
      <c r="H29" s="228"/>
      <c r="I29" s="291">
        <f t="shared" si="3"/>
        <v>0</v>
      </c>
      <c r="J29" s="291">
        <f t="shared" si="2"/>
        <v>0</v>
      </c>
      <c r="K29" s="234"/>
    </row>
    <row r="30" spans="1:11" ht="44.45" customHeight="1">
      <c r="A30" s="187"/>
      <c r="B30" s="300">
        <v>92</v>
      </c>
      <c r="C30" s="236"/>
      <c r="D30" s="229"/>
      <c r="E30" s="246"/>
      <c r="F30" s="246"/>
      <c r="G30" s="226"/>
      <c r="H30" s="228"/>
      <c r="I30" s="291">
        <f t="shared" si="3"/>
        <v>0</v>
      </c>
      <c r="J30" s="291">
        <f t="shared" si="2"/>
        <v>0</v>
      </c>
      <c r="K30" s="234"/>
    </row>
    <row r="31" spans="1:11" ht="44.45" customHeight="1">
      <c r="A31" s="242" t="s">
        <v>57</v>
      </c>
      <c r="B31" s="300">
        <v>93</v>
      </c>
      <c r="C31" s="236"/>
      <c r="D31" s="229"/>
      <c r="E31" s="246"/>
      <c r="F31" s="246"/>
      <c r="G31" s="226"/>
      <c r="H31" s="228"/>
      <c r="I31" s="291">
        <f t="shared" si="3"/>
        <v>0</v>
      </c>
      <c r="J31" s="291">
        <f t="shared" si="2"/>
        <v>0</v>
      </c>
      <c r="K31" s="234"/>
    </row>
    <row r="32" spans="1:11" ht="44.45" customHeight="1">
      <c r="A32" s="242" t="s">
        <v>57</v>
      </c>
      <c r="B32" s="300">
        <v>94</v>
      </c>
      <c r="C32" s="236"/>
      <c r="D32" s="229"/>
      <c r="E32" s="246"/>
      <c r="F32" s="246"/>
      <c r="G32" s="226"/>
      <c r="H32" s="228"/>
      <c r="I32" s="291">
        <f t="shared" si="3"/>
        <v>0</v>
      </c>
      <c r="J32" s="291">
        <f t="shared" si="2"/>
        <v>0</v>
      </c>
      <c r="K32" s="234"/>
    </row>
    <row r="33" spans="1:11" ht="44.45" customHeight="1">
      <c r="A33" s="242" t="s">
        <v>57</v>
      </c>
      <c r="B33" s="300">
        <v>95</v>
      </c>
      <c r="C33" s="236"/>
      <c r="D33" s="229"/>
      <c r="E33" s="246"/>
      <c r="F33" s="246"/>
      <c r="G33" s="226"/>
      <c r="H33" s="228"/>
      <c r="I33" s="291">
        <f t="shared" si="3"/>
        <v>0</v>
      </c>
      <c r="J33" s="291">
        <f t="shared" si="2"/>
        <v>0</v>
      </c>
      <c r="K33" s="234"/>
    </row>
    <row r="34" spans="1:11" ht="44.45" customHeight="1">
      <c r="A34" s="242" t="s">
        <v>57</v>
      </c>
      <c r="B34" s="300">
        <v>96</v>
      </c>
      <c r="C34" s="236"/>
      <c r="D34" s="229"/>
      <c r="E34" s="246"/>
      <c r="F34" s="246"/>
      <c r="G34" s="226"/>
      <c r="H34" s="228"/>
      <c r="I34" s="291">
        <f t="shared" si="3"/>
        <v>0</v>
      </c>
      <c r="J34" s="291">
        <f t="shared" si="2"/>
        <v>0</v>
      </c>
      <c r="K34" s="234"/>
    </row>
    <row r="35" spans="1:11" ht="44.45" customHeight="1">
      <c r="A35" s="242" t="s">
        <v>57</v>
      </c>
      <c r="B35" s="300">
        <v>97</v>
      </c>
      <c r="C35" s="236"/>
      <c r="D35" s="229"/>
      <c r="E35" s="246"/>
      <c r="F35" s="246"/>
      <c r="G35" s="226"/>
      <c r="H35" s="228"/>
      <c r="I35" s="291">
        <f t="shared" si="3"/>
        <v>0</v>
      </c>
      <c r="J35" s="291">
        <f t="shared" si="2"/>
        <v>0</v>
      </c>
      <c r="K35" s="234"/>
    </row>
    <row r="36" spans="1:11" ht="44.45" customHeight="1">
      <c r="A36" s="187" t="s">
        <v>57</v>
      </c>
      <c r="B36" s="300">
        <v>98</v>
      </c>
      <c r="C36" s="236"/>
      <c r="D36" s="229"/>
      <c r="E36" s="246"/>
      <c r="F36" s="246"/>
      <c r="G36" s="226"/>
      <c r="H36" s="228"/>
      <c r="I36" s="291">
        <f t="shared" si="3"/>
        <v>0</v>
      </c>
      <c r="J36" s="291">
        <f t="shared" si="2"/>
        <v>0</v>
      </c>
      <c r="K36" s="234"/>
    </row>
    <row r="37" spans="1:11" ht="44.45" customHeight="1">
      <c r="A37" s="187" t="s">
        <v>57</v>
      </c>
      <c r="B37" s="300">
        <v>99</v>
      </c>
      <c r="C37" s="236"/>
      <c r="D37" s="229"/>
      <c r="E37" s="246"/>
      <c r="F37" s="246"/>
      <c r="G37" s="226"/>
      <c r="H37" s="228"/>
      <c r="I37" s="291">
        <f t="shared" si="3"/>
        <v>0</v>
      </c>
      <c r="J37" s="291">
        <f t="shared" si="2"/>
        <v>0</v>
      </c>
      <c r="K37" s="234"/>
    </row>
    <row r="38" spans="1:11" ht="44.45" customHeight="1">
      <c r="A38" s="187" t="s">
        <v>57</v>
      </c>
      <c r="B38" s="300">
        <v>100</v>
      </c>
      <c r="C38" s="236"/>
      <c r="D38" s="229"/>
      <c r="E38" s="246"/>
      <c r="F38" s="246"/>
      <c r="G38" s="226"/>
      <c r="H38" s="228"/>
      <c r="I38" s="291">
        <f t="shared" si="3"/>
        <v>0</v>
      </c>
      <c r="J38" s="291">
        <f t="shared" si="2"/>
        <v>0</v>
      </c>
      <c r="K38" s="234"/>
    </row>
    <row r="39" spans="1:11" ht="44.45" customHeight="1">
      <c r="A39" s="187" t="s">
        <v>57</v>
      </c>
      <c r="B39" s="300">
        <v>101</v>
      </c>
      <c r="C39" s="236"/>
      <c r="D39" s="229"/>
      <c r="E39" s="246"/>
      <c r="F39" s="246"/>
      <c r="G39" s="226"/>
      <c r="H39" s="228"/>
      <c r="I39" s="291">
        <f t="shared" si="3"/>
        <v>0</v>
      </c>
      <c r="J39" s="291">
        <f t="shared" si="2"/>
        <v>0</v>
      </c>
      <c r="K39" s="234"/>
    </row>
    <row r="40" spans="1:11" ht="44.45" customHeight="1">
      <c r="A40" s="187"/>
      <c r="B40" s="300">
        <v>102</v>
      </c>
      <c r="C40" s="236"/>
      <c r="D40" s="229"/>
      <c r="E40" s="246"/>
      <c r="F40" s="246"/>
      <c r="G40" s="226"/>
      <c r="H40" s="228"/>
      <c r="I40" s="291">
        <f t="shared" si="3"/>
        <v>0</v>
      </c>
      <c r="J40" s="291">
        <f t="shared" si="2"/>
        <v>0</v>
      </c>
      <c r="K40" s="234"/>
    </row>
    <row r="41" spans="1:11" ht="44.45" customHeight="1">
      <c r="A41" s="187"/>
      <c r="B41" s="300">
        <v>103</v>
      </c>
      <c r="C41" s="236"/>
      <c r="D41" s="229"/>
      <c r="E41" s="246"/>
      <c r="F41" s="246"/>
      <c r="G41" s="226"/>
      <c r="H41" s="228"/>
      <c r="I41" s="291">
        <f t="shared" si="3"/>
        <v>0</v>
      </c>
      <c r="J41" s="291">
        <f t="shared" si="2"/>
        <v>0</v>
      </c>
      <c r="K41" s="234"/>
    </row>
    <row r="42" spans="1:11" ht="44.45" customHeight="1">
      <c r="A42" s="242" t="s">
        <v>57</v>
      </c>
      <c r="B42" s="300">
        <v>104</v>
      </c>
      <c r="C42" s="236"/>
      <c r="D42" s="229"/>
      <c r="E42" s="246"/>
      <c r="F42" s="246"/>
      <c r="G42" s="226"/>
      <c r="H42" s="228"/>
      <c r="I42" s="291">
        <f t="shared" si="3"/>
        <v>0</v>
      </c>
      <c r="J42" s="291">
        <f t="shared" si="2"/>
        <v>0</v>
      </c>
      <c r="K42" s="234"/>
    </row>
    <row r="43" spans="1:11" ht="44.45" customHeight="1">
      <c r="A43" s="242" t="s">
        <v>57</v>
      </c>
      <c r="B43" s="300">
        <v>105</v>
      </c>
      <c r="C43" s="236"/>
      <c r="D43" s="229"/>
      <c r="E43" s="246"/>
      <c r="F43" s="246"/>
      <c r="G43" s="226"/>
      <c r="H43" s="228"/>
      <c r="I43" s="291">
        <f t="shared" si="3"/>
        <v>0</v>
      </c>
      <c r="J43" s="291">
        <f t="shared" si="2"/>
        <v>0</v>
      </c>
      <c r="K43" s="234"/>
    </row>
    <row r="44" spans="1:11" ht="44.45" customHeight="1">
      <c r="A44" s="242" t="s">
        <v>57</v>
      </c>
      <c r="B44" s="300">
        <v>106</v>
      </c>
      <c r="C44" s="236"/>
      <c r="D44" s="229"/>
      <c r="E44" s="246"/>
      <c r="F44" s="246"/>
      <c r="G44" s="226"/>
      <c r="H44" s="228"/>
      <c r="I44" s="291">
        <f t="shared" si="3"/>
        <v>0</v>
      </c>
      <c r="J44" s="291">
        <f t="shared" si="2"/>
        <v>0</v>
      </c>
      <c r="K44" s="234"/>
    </row>
    <row r="45" spans="1:11" ht="44.45" customHeight="1">
      <c r="A45" s="242"/>
      <c r="B45" s="300">
        <v>107</v>
      </c>
      <c r="C45" s="212"/>
      <c r="D45" s="201"/>
      <c r="E45" s="206"/>
      <c r="F45" s="209"/>
      <c r="G45" s="203"/>
      <c r="H45" s="218"/>
      <c r="I45" s="291">
        <f t="shared" si="3"/>
        <v>0</v>
      </c>
      <c r="J45" s="291">
        <f t="shared" si="2"/>
        <v>0</v>
      </c>
      <c r="K45" s="206"/>
    </row>
    <row r="46" spans="1:11" ht="44.45" customHeight="1">
      <c r="A46" s="242"/>
      <c r="B46" s="300">
        <v>108</v>
      </c>
      <c r="C46" s="212"/>
      <c r="D46" s="201"/>
      <c r="E46" s="206"/>
      <c r="F46" s="209"/>
      <c r="G46" s="203"/>
      <c r="H46" s="218"/>
      <c r="I46" s="291">
        <f t="shared" si="3"/>
        <v>0</v>
      </c>
      <c r="J46" s="291">
        <f t="shared" si="2"/>
        <v>0</v>
      </c>
      <c r="K46" s="206"/>
    </row>
    <row r="47" spans="1:11" ht="44.45" customHeight="1">
      <c r="A47" s="242"/>
      <c r="B47" s="300">
        <v>109</v>
      </c>
      <c r="C47" s="212"/>
      <c r="D47" s="201"/>
      <c r="E47" s="206"/>
      <c r="F47" s="209"/>
      <c r="G47" s="203"/>
      <c r="H47" s="218"/>
      <c r="I47" s="291">
        <f t="shared" si="3"/>
        <v>0</v>
      </c>
      <c r="J47" s="291">
        <f t="shared" si="2"/>
        <v>0</v>
      </c>
      <c r="K47" s="206"/>
    </row>
    <row r="48" spans="1:11" ht="44.45" customHeight="1">
      <c r="A48" s="242"/>
      <c r="B48" s="300">
        <v>110</v>
      </c>
      <c r="C48" s="212"/>
      <c r="D48" s="201"/>
      <c r="E48" s="206"/>
      <c r="F48" s="209"/>
      <c r="G48" s="203"/>
      <c r="H48" s="218"/>
      <c r="I48" s="291">
        <f t="shared" si="3"/>
        <v>0</v>
      </c>
      <c r="J48" s="291">
        <f t="shared" si="2"/>
        <v>0</v>
      </c>
      <c r="K48" s="206"/>
    </row>
    <row r="49" spans="1:11" ht="44.45" customHeight="1">
      <c r="A49" s="242"/>
      <c r="B49" s="300">
        <v>103</v>
      </c>
      <c r="C49" s="212"/>
      <c r="D49" s="201"/>
      <c r="E49" s="206"/>
      <c r="F49" s="209"/>
      <c r="G49" s="203"/>
      <c r="H49" s="218"/>
      <c r="I49" s="291">
        <f t="shared" si="3"/>
        <v>0</v>
      </c>
      <c r="J49" s="291">
        <f t="shared" si="2"/>
        <v>0</v>
      </c>
      <c r="K49" s="206"/>
    </row>
    <row r="50" spans="1:11" ht="44.45" customHeight="1">
      <c r="A50" s="242"/>
      <c r="B50" s="300">
        <v>104</v>
      </c>
      <c r="C50" s="212"/>
      <c r="D50" s="201"/>
      <c r="E50" s="206"/>
      <c r="F50" s="209"/>
      <c r="G50" s="203"/>
      <c r="H50" s="218"/>
      <c r="I50" s="291">
        <f t="shared" si="3"/>
        <v>0</v>
      </c>
      <c r="J50" s="291">
        <f t="shared" si="2"/>
        <v>0</v>
      </c>
      <c r="K50" s="206"/>
    </row>
    <row r="51" spans="1:11" ht="44.45" customHeight="1">
      <c r="A51" s="242"/>
      <c r="B51" s="300">
        <v>105</v>
      </c>
      <c r="C51" s="212"/>
      <c r="D51" s="201"/>
      <c r="E51" s="206"/>
      <c r="F51" s="209"/>
      <c r="G51" s="203"/>
      <c r="H51" s="218"/>
      <c r="I51" s="291">
        <f t="shared" si="3"/>
        <v>0</v>
      </c>
      <c r="J51" s="291">
        <f t="shared" si="2"/>
        <v>0</v>
      </c>
      <c r="K51" s="206"/>
    </row>
    <row r="52" spans="1:11" ht="44.45" customHeight="1">
      <c r="A52" s="242"/>
      <c r="B52" s="300">
        <v>106</v>
      </c>
      <c r="C52" s="212"/>
      <c r="D52" s="201"/>
      <c r="E52" s="206"/>
      <c r="F52" s="209"/>
      <c r="G52" s="203"/>
      <c r="H52" s="218"/>
      <c r="I52" s="291">
        <f t="shared" si="3"/>
        <v>0</v>
      </c>
      <c r="J52" s="291">
        <f t="shared" si="2"/>
        <v>0</v>
      </c>
      <c r="K52" s="206"/>
    </row>
    <row r="53" spans="1:11" ht="44.45" customHeight="1">
      <c r="A53" s="242"/>
      <c r="B53" s="300">
        <v>107</v>
      </c>
      <c r="C53" s="212"/>
      <c r="D53" s="201"/>
      <c r="E53" s="206"/>
      <c r="F53" s="209"/>
      <c r="G53" s="203"/>
      <c r="H53" s="218"/>
      <c r="I53" s="291">
        <f t="shared" si="3"/>
        <v>0</v>
      </c>
      <c r="J53" s="291">
        <f t="shared" si="2"/>
        <v>0</v>
      </c>
      <c r="K53" s="206"/>
    </row>
    <row r="54" spans="1:11" ht="44.45" customHeight="1">
      <c r="A54" s="242"/>
      <c r="B54" s="300">
        <v>108</v>
      </c>
      <c r="C54" s="212"/>
      <c r="D54" s="201"/>
      <c r="E54" s="206"/>
      <c r="F54" s="209"/>
      <c r="G54" s="203"/>
      <c r="H54" s="218"/>
      <c r="I54" s="291">
        <f t="shared" si="3"/>
        <v>0</v>
      </c>
      <c r="J54" s="210">
        <f t="shared" si="1"/>
        <v>0</v>
      </c>
      <c r="K54" s="206"/>
    </row>
    <row r="55" spans="1:11" ht="44.45" customHeight="1">
      <c r="A55" s="242"/>
      <c r="B55" s="300">
        <v>109</v>
      </c>
      <c r="C55" s="212"/>
      <c r="D55" s="201"/>
      <c r="E55" s="206"/>
      <c r="F55" s="209"/>
      <c r="G55" s="203"/>
      <c r="H55" s="218"/>
      <c r="I55" s="291">
        <f t="shared" si="3"/>
        <v>0</v>
      </c>
      <c r="J55" s="210">
        <f t="shared" si="1"/>
        <v>0</v>
      </c>
      <c r="K55" s="206"/>
    </row>
    <row r="56" spans="1:11" ht="44.45" customHeight="1">
      <c r="A56" s="242"/>
      <c r="B56" s="300">
        <v>110</v>
      </c>
      <c r="C56" s="212"/>
      <c r="D56" s="201"/>
      <c r="E56" s="206"/>
      <c r="F56" s="209"/>
      <c r="G56" s="203"/>
      <c r="H56" s="218"/>
      <c r="I56" s="291">
        <f t="shared" si="3"/>
        <v>0</v>
      </c>
      <c r="J56" s="210">
        <f t="shared" si="1"/>
        <v>0</v>
      </c>
      <c r="K56" s="206"/>
    </row>
    <row r="57" spans="1:11" ht="44.45" customHeight="1">
      <c r="A57" s="242"/>
      <c r="B57" s="300">
        <v>111</v>
      </c>
      <c r="C57" s="212"/>
      <c r="D57" s="201"/>
      <c r="E57" s="206"/>
      <c r="F57" s="209"/>
      <c r="G57" s="203"/>
      <c r="H57" s="218"/>
      <c r="I57" s="291">
        <f t="shared" si="3"/>
        <v>0</v>
      </c>
      <c r="J57" s="210">
        <f t="shared" si="1"/>
        <v>0</v>
      </c>
      <c r="K57" s="206"/>
    </row>
    <row r="58" spans="1:11" ht="44.45" customHeight="1">
      <c r="A58" s="242"/>
      <c r="B58" s="300">
        <v>112</v>
      </c>
      <c r="C58" s="212"/>
      <c r="D58" s="201"/>
      <c r="E58" s="206"/>
      <c r="F58" s="209"/>
      <c r="G58" s="203"/>
      <c r="H58" s="218"/>
      <c r="I58" s="210">
        <f t="shared" ref="I58:I142" si="4">SUM(F58+G58+H58)</f>
        <v>0</v>
      </c>
      <c r="J58" s="210">
        <f t="shared" si="1"/>
        <v>0</v>
      </c>
      <c r="K58" s="206"/>
    </row>
    <row r="59" spans="1:11" ht="44.45" customHeight="1">
      <c r="A59" s="242"/>
      <c r="B59" s="300">
        <v>113</v>
      </c>
      <c r="C59" s="212"/>
      <c r="D59" s="201"/>
      <c r="E59" s="206"/>
      <c r="F59" s="209"/>
      <c r="G59" s="203"/>
      <c r="H59" s="218"/>
      <c r="I59" s="210">
        <f t="shared" si="4"/>
        <v>0</v>
      </c>
      <c r="J59" s="210">
        <f t="shared" si="1"/>
        <v>0</v>
      </c>
      <c r="K59" s="206"/>
    </row>
    <row r="60" spans="1:11" ht="44.45" customHeight="1">
      <c r="A60" s="242"/>
      <c r="B60" s="300">
        <v>114</v>
      </c>
      <c r="C60" s="212"/>
      <c r="D60" s="201"/>
      <c r="E60" s="206"/>
      <c r="F60" s="209"/>
      <c r="G60" s="203"/>
      <c r="H60" s="218"/>
      <c r="I60" s="210">
        <f t="shared" si="4"/>
        <v>0</v>
      </c>
      <c r="J60" s="210">
        <f t="shared" si="1"/>
        <v>0</v>
      </c>
      <c r="K60" s="206"/>
    </row>
    <row r="61" spans="1:11" ht="44.45" customHeight="1">
      <c r="A61" s="242"/>
      <c r="B61" s="300">
        <v>115</v>
      </c>
      <c r="C61" s="212"/>
      <c r="D61" s="201"/>
      <c r="E61" s="206"/>
      <c r="F61" s="209"/>
      <c r="G61" s="203"/>
      <c r="H61" s="218"/>
      <c r="I61" s="210">
        <f t="shared" si="4"/>
        <v>0</v>
      </c>
      <c r="J61" s="210">
        <f t="shared" si="1"/>
        <v>0</v>
      </c>
      <c r="K61" s="206"/>
    </row>
    <row r="62" spans="1:11" ht="44.45" customHeight="1">
      <c r="A62" s="242"/>
      <c r="B62" s="300">
        <v>116</v>
      </c>
      <c r="C62" s="212"/>
      <c r="D62" s="201"/>
      <c r="E62" s="206"/>
      <c r="F62" s="209"/>
      <c r="G62" s="203"/>
      <c r="H62" s="218"/>
      <c r="I62" s="210">
        <f t="shared" si="4"/>
        <v>0</v>
      </c>
      <c r="J62" s="210">
        <f t="shared" si="1"/>
        <v>0</v>
      </c>
      <c r="K62" s="206"/>
    </row>
    <row r="63" spans="1:11" ht="44.45" customHeight="1">
      <c r="A63" s="242"/>
      <c r="B63" s="300">
        <v>117</v>
      </c>
      <c r="C63" s="212"/>
      <c r="D63" s="201"/>
      <c r="E63" s="206"/>
      <c r="F63" s="209"/>
      <c r="G63" s="203"/>
      <c r="H63" s="218"/>
      <c r="I63" s="210">
        <f t="shared" si="4"/>
        <v>0</v>
      </c>
      <c r="J63" s="210">
        <f t="shared" si="1"/>
        <v>0</v>
      </c>
      <c r="K63" s="206"/>
    </row>
    <row r="64" spans="1:11" ht="44.45" customHeight="1">
      <c r="A64" s="242"/>
      <c r="B64" s="300">
        <v>118</v>
      </c>
      <c r="C64" s="212"/>
      <c r="D64" s="201"/>
      <c r="E64" s="206"/>
      <c r="F64" s="209"/>
      <c r="G64" s="203"/>
      <c r="H64" s="218"/>
      <c r="I64" s="210">
        <f t="shared" si="4"/>
        <v>0</v>
      </c>
      <c r="J64" s="210">
        <f t="shared" si="1"/>
        <v>0</v>
      </c>
      <c r="K64" s="206"/>
    </row>
    <row r="65" spans="1:11" ht="44.45" customHeight="1">
      <c r="A65" s="242"/>
      <c r="B65" s="300">
        <v>119</v>
      </c>
      <c r="C65" s="212"/>
      <c r="D65" s="201"/>
      <c r="E65" s="206"/>
      <c r="F65" s="209"/>
      <c r="G65" s="203"/>
      <c r="H65" s="218"/>
      <c r="I65" s="210">
        <f t="shared" si="4"/>
        <v>0</v>
      </c>
      <c r="J65" s="210">
        <f t="shared" si="1"/>
        <v>0</v>
      </c>
      <c r="K65" s="206"/>
    </row>
    <row r="66" spans="1:11" ht="44.45" customHeight="1">
      <c r="A66" s="242"/>
      <c r="B66" s="300">
        <v>120</v>
      </c>
      <c r="C66" s="212"/>
      <c r="D66" s="201"/>
      <c r="E66" s="206"/>
      <c r="F66" s="209"/>
      <c r="G66" s="203"/>
      <c r="H66" s="218"/>
      <c r="I66" s="210">
        <f t="shared" si="4"/>
        <v>0</v>
      </c>
      <c r="J66" s="210">
        <f t="shared" si="1"/>
        <v>0</v>
      </c>
      <c r="K66" s="206"/>
    </row>
    <row r="67" spans="1:11" ht="44.45" customHeight="1">
      <c r="A67" s="242"/>
      <c r="B67" s="300">
        <v>121</v>
      </c>
      <c r="C67" s="212"/>
      <c r="D67" s="201"/>
      <c r="E67" s="206"/>
      <c r="F67" s="209"/>
      <c r="G67" s="203"/>
      <c r="H67" s="218"/>
      <c r="I67" s="210">
        <f t="shared" si="4"/>
        <v>0</v>
      </c>
      <c r="J67" s="210">
        <f t="shared" si="1"/>
        <v>0</v>
      </c>
      <c r="K67" s="206"/>
    </row>
    <row r="68" spans="1:11" ht="44.45" customHeight="1">
      <c r="A68" s="242"/>
      <c r="B68" s="300">
        <v>122</v>
      </c>
      <c r="C68" s="212"/>
      <c r="D68" s="201"/>
      <c r="E68" s="206"/>
      <c r="F68" s="209"/>
      <c r="G68" s="203"/>
      <c r="H68" s="218"/>
      <c r="I68" s="210">
        <f t="shared" si="4"/>
        <v>0</v>
      </c>
      <c r="J68" s="210">
        <f t="shared" si="1"/>
        <v>0</v>
      </c>
      <c r="K68" s="206"/>
    </row>
    <row r="69" spans="1:11" ht="44.45" customHeight="1">
      <c r="A69" s="242"/>
      <c r="B69" s="300">
        <v>123</v>
      </c>
      <c r="C69" s="212"/>
      <c r="D69" s="201"/>
      <c r="E69" s="206"/>
      <c r="F69" s="209"/>
      <c r="G69" s="203"/>
      <c r="H69" s="218"/>
      <c r="I69" s="210">
        <f t="shared" si="4"/>
        <v>0</v>
      </c>
      <c r="J69" s="210">
        <f t="shared" si="1"/>
        <v>0</v>
      </c>
      <c r="K69" s="206"/>
    </row>
    <row r="70" spans="1:11" ht="44.45" customHeight="1">
      <c r="A70" s="242"/>
      <c r="B70" s="300">
        <v>124</v>
      </c>
      <c r="C70" s="212"/>
      <c r="D70" s="201"/>
      <c r="E70" s="206"/>
      <c r="F70" s="209"/>
      <c r="G70" s="203"/>
      <c r="H70" s="218"/>
      <c r="I70" s="210">
        <f t="shared" si="4"/>
        <v>0</v>
      </c>
      <c r="J70" s="210">
        <f t="shared" si="1"/>
        <v>0</v>
      </c>
      <c r="K70" s="206"/>
    </row>
    <row r="71" spans="1:11" ht="44.45" customHeight="1">
      <c r="A71" s="242"/>
      <c r="B71" s="300">
        <v>125</v>
      </c>
      <c r="C71" s="212"/>
      <c r="D71" s="201"/>
      <c r="E71" s="206"/>
      <c r="F71" s="209"/>
      <c r="G71" s="203"/>
      <c r="H71" s="218"/>
      <c r="I71" s="210">
        <f t="shared" si="4"/>
        <v>0</v>
      </c>
      <c r="J71" s="210">
        <f t="shared" si="1"/>
        <v>0</v>
      </c>
      <c r="K71" s="206"/>
    </row>
    <row r="72" spans="1:11" ht="44.45" customHeight="1">
      <c r="A72" s="242"/>
      <c r="B72" s="300">
        <v>126</v>
      </c>
      <c r="C72" s="212"/>
      <c r="D72" s="201"/>
      <c r="E72" s="206"/>
      <c r="F72" s="209"/>
      <c r="G72" s="203"/>
      <c r="H72" s="218"/>
      <c r="I72" s="210">
        <f t="shared" si="4"/>
        <v>0</v>
      </c>
      <c r="J72" s="210">
        <f t="shared" si="1"/>
        <v>0</v>
      </c>
      <c r="K72" s="206"/>
    </row>
    <row r="73" spans="1:11" ht="44.45" customHeight="1">
      <c r="A73" s="242"/>
      <c r="B73" s="300">
        <v>127</v>
      </c>
      <c r="C73" s="212"/>
      <c r="D73" s="201"/>
      <c r="E73" s="206"/>
      <c r="F73" s="209"/>
      <c r="G73" s="203"/>
      <c r="H73" s="218"/>
      <c r="I73" s="210">
        <f t="shared" si="4"/>
        <v>0</v>
      </c>
      <c r="J73" s="210">
        <f t="shared" si="1"/>
        <v>0</v>
      </c>
      <c r="K73" s="206"/>
    </row>
    <row r="74" spans="1:11" ht="44.45" customHeight="1">
      <c r="A74" s="242"/>
      <c r="B74" s="300">
        <v>128</v>
      </c>
      <c r="C74" s="212"/>
      <c r="D74" s="201"/>
      <c r="E74" s="206"/>
      <c r="F74" s="209"/>
      <c r="G74" s="203"/>
      <c r="H74" s="218"/>
      <c r="I74" s="210">
        <f t="shared" si="4"/>
        <v>0</v>
      </c>
      <c r="J74" s="210">
        <f t="shared" si="1"/>
        <v>0</v>
      </c>
      <c r="K74" s="206"/>
    </row>
    <row r="75" spans="1:11" ht="44.45" customHeight="1">
      <c r="A75" s="242"/>
      <c r="B75" s="300">
        <v>129</v>
      </c>
      <c r="C75" s="212"/>
      <c r="D75" s="201"/>
      <c r="E75" s="206"/>
      <c r="F75" s="209"/>
      <c r="G75" s="203"/>
      <c r="H75" s="218"/>
      <c r="I75" s="210">
        <f t="shared" si="4"/>
        <v>0</v>
      </c>
      <c r="J75" s="210">
        <f t="shared" si="1"/>
        <v>0</v>
      </c>
      <c r="K75" s="206"/>
    </row>
    <row r="76" spans="1:11" ht="44.45" customHeight="1">
      <c r="A76" s="242"/>
      <c r="B76" s="300">
        <v>130</v>
      </c>
      <c r="C76" s="212"/>
      <c r="D76" s="201"/>
      <c r="E76" s="206"/>
      <c r="F76" s="209"/>
      <c r="G76" s="203"/>
      <c r="H76" s="218"/>
      <c r="I76" s="210">
        <f t="shared" si="4"/>
        <v>0</v>
      </c>
      <c r="J76" s="210">
        <f t="shared" si="1"/>
        <v>0</v>
      </c>
      <c r="K76" s="206"/>
    </row>
    <row r="77" spans="1:11" ht="44.45" customHeight="1">
      <c r="A77" s="242"/>
      <c r="B77" s="300">
        <v>131</v>
      </c>
      <c r="C77" s="212"/>
      <c r="D77" s="201"/>
      <c r="E77" s="206"/>
      <c r="F77" s="209"/>
      <c r="G77" s="203"/>
      <c r="H77" s="218"/>
      <c r="I77" s="210">
        <f t="shared" si="4"/>
        <v>0</v>
      </c>
      <c r="J77" s="210">
        <f t="shared" si="1"/>
        <v>0</v>
      </c>
      <c r="K77" s="206"/>
    </row>
    <row r="78" spans="1:11" ht="44.45" customHeight="1">
      <c r="A78" s="242"/>
      <c r="B78" s="300">
        <v>132</v>
      </c>
      <c r="C78" s="212"/>
      <c r="D78" s="201"/>
      <c r="E78" s="206"/>
      <c r="F78" s="209"/>
      <c r="G78" s="203"/>
      <c r="H78" s="218"/>
      <c r="I78" s="210">
        <f t="shared" si="4"/>
        <v>0</v>
      </c>
      <c r="J78" s="210">
        <f t="shared" si="1"/>
        <v>0</v>
      </c>
      <c r="K78" s="206"/>
    </row>
    <row r="79" spans="1:11" ht="44.45" customHeight="1">
      <c r="A79" s="242"/>
      <c r="B79" s="300">
        <v>133</v>
      </c>
      <c r="C79" s="212"/>
      <c r="D79" s="201"/>
      <c r="E79" s="206"/>
      <c r="F79" s="209"/>
      <c r="G79" s="203"/>
      <c r="H79" s="218"/>
      <c r="I79" s="210">
        <f t="shared" si="4"/>
        <v>0</v>
      </c>
      <c r="J79" s="210">
        <f t="shared" si="1"/>
        <v>0</v>
      </c>
      <c r="K79" s="206"/>
    </row>
    <row r="80" spans="1:11" ht="44.45" customHeight="1">
      <c r="A80" s="242"/>
      <c r="B80" s="300">
        <v>134</v>
      </c>
      <c r="C80" s="212"/>
      <c r="D80" s="201"/>
      <c r="E80" s="206"/>
      <c r="F80" s="209"/>
      <c r="G80" s="203"/>
      <c r="H80" s="218"/>
      <c r="I80" s="210">
        <f t="shared" si="4"/>
        <v>0</v>
      </c>
      <c r="J80" s="210">
        <f t="shared" si="1"/>
        <v>0</v>
      </c>
      <c r="K80" s="206"/>
    </row>
    <row r="81" spans="1:11" ht="44.45" customHeight="1">
      <c r="A81" s="242"/>
      <c r="B81" s="300">
        <v>135</v>
      </c>
      <c r="C81" s="212"/>
      <c r="D81" s="201"/>
      <c r="E81" s="206"/>
      <c r="F81" s="209"/>
      <c r="G81" s="203"/>
      <c r="H81" s="218"/>
      <c r="I81" s="210">
        <f t="shared" si="4"/>
        <v>0</v>
      </c>
      <c r="J81" s="210">
        <f t="shared" si="1"/>
        <v>0</v>
      </c>
      <c r="K81" s="206"/>
    </row>
    <row r="82" spans="1:11" ht="44.45" customHeight="1">
      <c r="A82" s="242"/>
      <c r="B82" s="300">
        <v>136</v>
      </c>
      <c r="C82" s="212"/>
      <c r="D82" s="201"/>
      <c r="E82" s="206"/>
      <c r="F82" s="209"/>
      <c r="G82" s="203"/>
      <c r="H82" s="218"/>
      <c r="I82" s="210">
        <f t="shared" si="4"/>
        <v>0</v>
      </c>
      <c r="J82" s="210">
        <f t="shared" si="1"/>
        <v>0</v>
      </c>
      <c r="K82" s="206"/>
    </row>
    <row r="83" spans="1:11" ht="44.45" customHeight="1">
      <c r="A83" s="242"/>
      <c r="B83" s="300">
        <v>137</v>
      </c>
      <c r="C83" s="212"/>
      <c r="D83" s="201"/>
      <c r="E83" s="206"/>
      <c r="F83" s="209"/>
      <c r="G83" s="203"/>
      <c r="H83" s="218"/>
      <c r="I83" s="210">
        <f t="shared" si="4"/>
        <v>0</v>
      </c>
      <c r="J83" s="210">
        <f t="shared" si="1"/>
        <v>0</v>
      </c>
      <c r="K83" s="206"/>
    </row>
    <row r="84" spans="1:11" ht="44.45" customHeight="1">
      <c r="A84" s="242"/>
      <c r="B84" s="300">
        <v>138</v>
      </c>
      <c r="C84" s="212"/>
      <c r="D84" s="201"/>
      <c r="E84" s="206"/>
      <c r="F84" s="209"/>
      <c r="G84" s="203"/>
      <c r="H84" s="218"/>
      <c r="I84" s="210">
        <f t="shared" si="4"/>
        <v>0</v>
      </c>
      <c r="J84" s="210">
        <f t="shared" si="1"/>
        <v>0</v>
      </c>
      <c r="K84" s="206"/>
    </row>
    <row r="85" spans="1:11" ht="44.45" customHeight="1">
      <c r="A85" s="242"/>
      <c r="B85" s="300">
        <v>139</v>
      </c>
      <c r="C85" s="212"/>
      <c r="D85" s="201"/>
      <c r="E85" s="206"/>
      <c r="F85" s="209"/>
      <c r="G85" s="203"/>
      <c r="H85" s="218"/>
      <c r="I85" s="210">
        <f t="shared" si="4"/>
        <v>0</v>
      </c>
      <c r="J85" s="210">
        <f t="shared" si="1"/>
        <v>0</v>
      </c>
      <c r="K85" s="206"/>
    </row>
    <row r="86" spans="1:11" ht="44.45" customHeight="1">
      <c r="A86" s="242"/>
      <c r="B86" s="300">
        <v>140</v>
      </c>
      <c r="C86" s="212"/>
      <c r="D86" s="201"/>
      <c r="E86" s="206"/>
      <c r="F86" s="209"/>
      <c r="G86" s="203"/>
      <c r="H86" s="218"/>
      <c r="I86" s="210">
        <f t="shared" si="4"/>
        <v>0</v>
      </c>
      <c r="J86" s="210">
        <f t="shared" si="1"/>
        <v>0</v>
      </c>
      <c r="K86" s="206"/>
    </row>
    <row r="87" spans="1:11" ht="44.45" customHeight="1">
      <c r="A87" s="242"/>
      <c r="B87" s="300">
        <v>141</v>
      </c>
      <c r="C87" s="212"/>
      <c r="D87" s="201"/>
      <c r="E87" s="206"/>
      <c r="F87" s="209"/>
      <c r="G87" s="203"/>
      <c r="H87" s="218"/>
      <c r="I87" s="210">
        <f t="shared" si="4"/>
        <v>0</v>
      </c>
      <c r="J87" s="210">
        <f t="shared" si="1"/>
        <v>0</v>
      </c>
      <c r="K87" s="206"/>
    </row>
    <row r="88" spans="1:11" ht="44.45" customHeight="1">
      <c r="A88" s="242"/>
      <c r="B88" s="300">
        <v>142</v>
      </c>
      <c r="C88" s="212"/>
      <c r="D88" s="201"/>
      <c r="E88" s="206"/>
      <c r="F88" s="209"/>
      <c r="G88" s="203"/>
      <c r="H88" s="218"/>
      <c r="I88" s="210">
        <f t="shared" si="4"/>
        <v>0</v>
      </c>
      <c r="J88" s="210">
        <f t="shared" si="1"/>
        <v>0</v>
      </c>
      <c r="K88" s="206"/>
    </row>
    <row r="89" spans="1:11" ht="44.45" customHeight="1">
      <c r="A89" s="242"/>
      <c r="B89" s="300">
        <v>143</v>
      </c>
      <c r="C89" s="212"/>
      <c r="D89" s="201"/>
      <c r="E89" s="206"/>
      <c r="F89" s="209"/>
      <c r="G89" s="203"/>
      <c r="H89" s="218"/>
      <c r="I89" s="210">
        <f t="shared" si="4"/>
        <v>0</v>
      </c>
      <c r="J89" s="210">
        <f t="shared" si="1"/>
        <v>0</v>
      </c>
      <c r="K89" s="206"/>
    </row>
    <row r="90" spans="1:11" ht="44.45" customHeight="1">
      <c r="A90" s="242"/>
      <c r="B90" s="300">
        <v>144</v>
      </c>
      <c r="C90" s="212"/>
      <c r="D90" s="201"/>
      <c r="E90" s="206"/>
      <c r="F90" s="209"/>
      <c r="G90" s="203"/>
      <c r="H90" s="218"/>
      <c r="I90" s="210">
        <f t="shared" si="4"/>
        <v>0</v>
      </c>
      <c r="J90" s="210">
        <f t="shared" si="1"/>
        <v>0</v>
      </c>
      <c r="K90" s="206"/>
    </row>
    <row r="91" spans="1:11" ht="44.45" customHeight="1">
      <c r="A91" s="242"/>
      <c r="B91" s="300">
        <v>145</v>
      </c>
      <c r="C91" s="212"/>
      <c r="D91" s="201"/>
      <c r="E91" s="206"/>
      <c r="F91" s="209"/>
      <c r="G91" s="203"/>
      <c r="H91" s="218"/>
      <c r="I91" s="210">
        <f t="shared" si="4"/>
        <v>0</v>
      </c>
      <c r="J91" s="210">
        <f t="shared" si="1"/>
        <v>0</v>
      </c>
      <c r="K91" s="206"/>
    </row>
    <row r="92" spans="1:11" ht="44.45" customHeight="1">
      <c r="A92" s="242"/>
      <c r="B92" s="300">
        <v>146</v>
      </c>
      <c r="C92" s="212"/>
      <c r="D92" s="201"/>
      <c r="E92" s="206"/>
      <c r="F92" s="209"/>
      <c r="G92" s="203"/>
      <c r="H92" s="218"/>
      <c r="I92" s="210">
        <f t="shared" si="4"/>
        <v>0</v>
      </c>
      <c r="J92" s="210">
        <f t="shared" si="1"/>
        <v>0</v>
      </c>
      <c r="K92" s="206"/>
    </row>
    <row r="93" spans="1:11" ht="44.45" customHeight="1">
      <c r="A93" s="242"/>
      <c r="B93" s="300">
        <v>147</v>
      </c>
      <c r="C93" s="212"/>
      <c r="D93" s="201"/>
      <c r="E93" s="206"/>
      <c r="F93" s="209"/>
      <c r="G93" s="203"/>
      <c r="H93" s="218"/>
      <c r="I93" s="210">
        <f t="shared" si="4"/>
        <v>0</v>
      </c>
      <c r="J93" s="210">
        <f t="shared" si="1"/>
        <v>0</v>
      </c>
      <c r="K93" s="206"/>
    </row>
    <row r="94" spans="1:11" ht="44.45" customHeight="1">
      <c r="A94" s="242"/>
      <c r="B94" s="300">
        <v>148</v>
      </c>
      <c r="C94" s="212"/>
      <c r="D94" s="201"/>
      <c r="E94" s="206"/>
      <c r="F94" s="209"/>
      <c r="G94" s="203"/>
      <c r="H94" s="218"/>
      <c r="I94" s="210">
        <f t="shared" si="4"/>
        <v>0</v>
      </c>
      <c r="J94" s="210">
        <f t="shared" si="1"/>
        <v>0</v>
      </c>
      <c r="K94" s="206"/>
    </row>
    <row r="95" spans="1:11" ht="44.45" customHeight="1">
      <c r="A95" s="242"/>
      <c r="B95" s="300">
        <v>149</v>
      </c>
      <c r="C95" s="212"/>
      <c r="D95" s="201"/>
      <c r="E95" s="206"/>
      <c r="F95" s="209"/>
      <c r="G95" s="203"/>
      <c r="H95" s="218"/>
      <c r="I95" s="210">
        <f t="shared" si="4"/>
        <v>0</v>
      </c>
      <c r="J95" s="210">
        <f t="shared" si="1"/>
        <v>0</v>
      </c>
      <c r="K95" s="206"/>
    </row>
    <row r="96" spans="1:11" ht="44.45" customHeight="1">
      <c r="A96" s="242"/>
      <c r="B96" s="300">
        <v>150</v>
      </c>
      <c r="C96" s="212"/>
      <c r="D96" s="201"/>
      <c r="E96" s="206"/>
      <c r="F96" s="209"/>
      <c r="G96" s="203"/>
      <c r="H96" s="218"/>
      <c r="I96" s="210">
        <f t="shared" si="4"/>
        <v>0</v>
      </c>
      <c r="J96" s="210">
        <f t="shared" si="1"/>
        <v>0</v>
      </c>
      <c r="K96" s="206"/>
    </row>
    <row r="97" spans="1:11" ht="44.45" customHeight="1">
      <c r="A97" s="242"/>
      <c r="B97" s="300">
        <v>151</v>
      </c>
      <c r="C97" s="212"/>
      <c r="D97" s="201"/>
      <c r="E97" s="206"/>
      <c r="F97" s="209"/>
      <c r="G97" s="203"/>
      <c r="H97" s="218"/>
      <c r="I97" s="210">
        <f t="shared" si="4"/>
        <v>0</v>
      </c>
      <c r="J97" s="210">
        <f t="shared" si="1"/>
        <v>0</v>
      </c>
      <c r="K97" s="206"/>
    </row>
    <row r="98" spans="1:11" ht="44.45" customHeight="1">
      <c r="A98" s="242"/>
      <c r="B98" s="300">
        <v>152</v>
      </c>
      <c r="C98" s="212"/>
      <c r="D98" s="201"/>
      <c r="E98" s="206"/>
      <c r="F98" s="209"/>
      <c r="G98" s="203"/>
      <c r="H98" s="218"/>
      <c r="I98" s="210">
        <f t="shared" si="4"/>
        <v>0</v>
      </c>
      <c r="J98" s="210">
        <f t="shared" si="1"/>
        <v>0</v>
      </c>
      <c r="K98" s="206"/>
    </row>
    <row r="99" spans="1:11" ht="44.45" customHeight="1">
      <c r="A99" s="242"/>
      <c r="B99" s="300">
        <v>153</v>
      </c>
      <c r="C99" s="212"/>
      <c r="D99" s="201"/>
      <c r="E99" s="206"/>
      <c r="F99" s="209"/>
      <c r="G99" s="203"/>
      <c r="H99" s="218"/>
      <c r="I99" s="210">
        <f t="shared" si="4"/>
        <v>0</v>
      </c>
      <c r="J99" s="210">
        <f t="shared" si="1"/>
        <v>0</v>
      </c>
      <c r="K99" s="206"/>
    </row>
    <row r="100" spans="1:11" ht="44.45" customHeight="1">
      <c r="A100" s="242"/>
      <c r="B100" s="300">
        <v>154</v>
      </c>
      <c r="C100" s="212"/>
      <c r="D100" s="201"/>
      <c r="E100" s="206"/>
      <c r="F100" s="209"/>
      <c r="G100" s="203"/>
      <c r="H100" s="218"/>
      <c r="I100" s="210">
        <f t="shared" si="4"/>
        <v>0</v>
      </c>
      <c r="J100" s="210">
        <f t="shared" si="1"/>
        <v>0</v>
      </c>
      <c r="K100" s="206"/>
    </row>
    <row r="101" spans="1:11" ht="44.45" customHeight="1">
      <c r="A101" s="242"/>
      <c r="B101" s="300">
        <v>155</v>
      </c>
      <c r="C101" s="212"/>
      <c r="D101" s="201"/>
      <c r="E101" s="206"/>
      <c r="F101" s="209"/>
      <c r="G101" s="203"/>
      <c r="H101" s="218"/>
      <c r="I101" s="210">
        <f t="shared" si="4"/>
        <v>0</v>
      </c>
      <c r="J101" s="210">
        <f t="shared" si="1"/>
        <v>0</v>
      </c>
      <c r="K101" s="206"/>
    </row>
    <row r="102" spans="1:11" ht="44.45" customHeight="1">
      <c r="A102" s="242"/>
      <c r="B102" s="300">
        <v>156</v>
      </c>
      <c r="C102" s="212"/>
      <c r="D102" s="201"/>
      <c r="E102" s="206"/>
      <c r="F102" s="209"/>
      <c r="G102" s="203"/>
      <c r="H102" s="218"/>
      <c r="I102" s="210">
        <f t="shared" si="4"/>
        <v>0</v>
      </c>
      <c r="J102" s="210">
        <f t="shared" si="1"/>
        <v>0</v>
      </c>
      <c r="K102" s="206"/>
    </row>
    <row r="103" spans="1:11" ht="44.45" customHeight="1">
      <c r="A103" s="242"/>
      <c r="B103" s="300">
        <v>157</v>
      </c>
      <c r="C103" s="212"/>
      <c r="D103" s="201"/>
      <c r="E103" s="206"/>
      <c r="F103" s="209"/>
      <c r="G103" s="203"/>
      <c r="H103" s="218"/>
      <c r="I103" s="210">
        <f t="shared" si="4"/>
        <v>0</v>
      </c>
      <c r="J103" s="210">
        <f t="shared" si="1"/>
        <v>0</v>
      </c>
      <c r="K103" s="206"/>
    </row>
    <row r="104" spans="1:11" ht="44.45" customHeight="1">
      <c r="A104" s="242"/>
      <c r="B104" s="300">
        <v>158</v>
      </c>
      <c r="C104" s="212"/>
      <c r="D104" s="201"/>
      <c r="E104" s="206"/>
      <c r="F104" s="209"/>
      <c r="G104" s="203"/>
      <c r="H104" s="218"/>
      <c r="I104" s="210">
        <f t="shared" si="4"/>
        <v>0</v>
      </c>
      <c r="J104" s="210">
        <f t="shared" si="1"/>
        <v>0</v>
      </c>
      <c r="K104" s="206"/>
    </row>
    <row r="105" spans="1:11" ht="44.45" customHeight="1">
      <c r="A105" s="242"/>
      <c r="B105" s="300">
        <v>159</v>
      </c>
      <c r="C105" s="212"/>
      <c r="D105" s="201"/>
      <c r="E105" s="206"/>
      <c r="F105" s="209"/>
      <c r="G105" s="203"/>
      <c r="H105" s="218"/>
      <c r="I105" s="210">
        <f t="shared" si="4"/>
        <v>0</v>
      </c>
      <c r="J105" s="210">
        <f t="shared" si="1"/>
        <v>0</v>
      </c>
      <c r="K105" s="206"/>
    </row>
    <row r="106" spans="1:11" ht="44.45" customHeight="1">
      <c r="A106" s="242"/>
      <c r="B106" s="300">
        <v>160</v>
      </c>
      <c r="C106" s="212"/>
      <c r="D106" s="201"/>
      <c r="E106" s="206"/>
      <c r="F106" s="209"/>
      <c r="G106" s="203"/>
      <c r="H106" s="218"/>
      <c r="I106" s="210">
        <f t="shared" si="4"/>
        <v>0</v>
      </c>
      <c r="J106" s="210">
        <f t="shared" si="1"/>
        <v>0</v>
      </c>
      <c r="K106" s="206"/>
    </row>
    <row r="107" spans="1:11" ht="44.45" customHeight="1">
      <c r="A107" s="242"/>
      <c r="B107" s="300">
        <v>161</v>
      </c>
      <c r="C107" s="212"/>
      <c r="D107" s="201"/>
      <c r="E107" s="206"/>
      <c r="F107" s="209"/>
      <c r="G107" s="203"/>
      <c r="H107" s="218"/>
      <c r="I107" s="210">
        <f t="shared" si="4"/>
        <v>0</v>
      </c>
      <c r="J107" s="210">
        <f t="shared" si="1"/>
        <v>0</v>
      </c>
      <c r="K107" s="206"/>
    </row>
    <row r="108" spans="1:11" ht="44.45" customHeight="1">
      <c r="A108" s="242"/>
      <c r="B108" s="300">
        <v>162</v>
      </c>
      <c r="C108" s="212"/>
      <c r="D108" s="201"/>
      <c r="E108" s="206"/>
      <c r="F108" s="209"/>
      <c r="G108" s="203"/>
      <c r="H108" s="218"/>
      <c r="I108" s="210">
        <f t="shared" si="4"/>
        <v>0</v>
      </c>
      <c r="J108" s="210">
        <f t="shared" si="1"/>
        <v>0</v>
      </c>
      <c r="K108" s="206"/>
    </row>
    <row r="109" spans="1:11" ht="44.45" customHeight="1">
      <c r="A109" s="242"/>
      <c r="B109" s="300">
        <v>163</v>
      </c>
      <c r="C109" s="212"/>
      <c r="D109" s="201"/>
      <c r="E109" s="206"/>
      <c r="F109" s="209"/>
      <c r="G109" s="203"/>
      <c r="H109" s="218"/>
      <c r="I109" s="210">
        <f t="shared" si="4"/>
        <v>0</v>
      </c>
      <c r="J109" s="210">
        <f t="shared" si="1"/>
        <v>0</v>
      </c>
      <c r="K109" s="206"/>
    </row>
    <row r="110" spans="1:11" ht="44.45" customHeight="1">
      <c r="A110" s="242"/>
      <c r="B110" s="300">
        <v>164</v>
      </c>
      <c r="C110" s="212"/>
      <c r="D110" s="201"/>
      <c r="E110" s="206"/>
      <c r="F110" s="214"/>
      <c r="G110" s="203"/>
      <c r="H110" s="218"/>
      <c r="I110" s="210">
        <f t="shared" si="4"/>
        <v>0</v>
      </c>
      <c r="J110" s="210">
        <f t="shared" si="1"/>
        <v>0</v>
      </c>
      <c r="K110" s="206"/>
    </row>
    <row r="111" spans="1:11" ht="44.45" customHeight="1">
      <c r="A111" s="242"/>
      <c r="B111" s="300">
        <v>165</v>
      </c>
      <c r="C111" s="212"/>
      <c r="D111" s="201"/>
      <c r="E111" s="206"/>
      <c r="F111" s="214"/>
      <c r="G111" s="203"/>
      <c r="H111" s="218"/>
      <c r="I111" s="210">
        <f t="shared" si="4"/>
        <v>0</v>
      </c>
      <c r="J111" s="210">
        <f t="shared" si="1"/>
        <v>0</v>
      </c>
      <c r="K111" s="206"/>
    </row>
    <row r="112" spans="1:11" ht="44.45" customHeight="1">
      <c r="A112" s="242"/>
      <c r="B112" s="300">
        <v>166</v>
      </c>
      <c r="C112" s="249"/>
      <c r="D112" s="250"/>
      <c r="E112" s="251"/>
      <c r="F112" s="214"/>
      <c r="G112" s="203"/>
      <c r="H112" s="218"/>
      <c r="I112" s="210">
        <f t="shared" si="4"/>
        <v>0</v>
      </c>
      <c r="J112" s="210">
        <f t="shared" si="1"/>
        <v>0</v>
      </c>
      <c r="K112" s="206"/>
    </row>
    <row r="113" spans="1:17" ht="44.45" customHeight="1">
      <c r="A113" s="242"/>
      <c r="B113" s="300">
        <v>167</v>
      </c>
      <c r="C113" s="212"/>
      <c r="D113" s="201"/>
      <c r="E113" s="213"/>
      <c r="F113" s="214"/>
      <c r="G113" s="203"/>
      <c r="H113" s="218"/>
      <c r="I113" s="210">
        <f t="shared" si="4"/>
        <v>0</v>
      </c>
      <c r="J113" s="210">
        <f t="shared" si="1"/>
        <v>0</v>
      </c>
      <c r="K113" s="206"/>
      <c r="N113" s="239"/>
      <c r="O113" s="239"/>
      <c r="P113" s="239"/>
      <c r="Q113" s="239"/>
    </row>
    <row r="114" spans="1:17" ht="44.45" customHeight="1">
      <c r="A114" s="242"/>
      <c r="B114" s="300">
        <v>168</v>
      </c>
      <c r="C114" s="217"/>
      <c r="D114" s="229"/>
      <c r="E114" s="213"/>
      <c r="F114" s="214"/>
      <c r="G114" s="203"/>
      <c r="H114" s="218"/>
      <c r="I114" s="210">
        <f t="shared" si="4"/>
        <v>0</v>
      </c>
      <c r="J114" s="210">
        <f t="shared" si="1"/>
        <v>0</v>
      </c>
      <c r="K114" s="206"/>
      <c r="N114" s="239"/>
      <c r="O114" s="239"/>
      <c r="P114" s="239"/>
      <c r="Q114" s="239"/>
    </row>
    <row r="115" spans="1:17" ht="44.45" customHeight="1">
      <c r="A115" s="242"/>
      <c r="B115" s="300">
        <v>169</v>
      </c>
      <c r="C115" s="217"/>
      <c r="D115" s="229"/>
      <c r="E115" s="213"/>
      <c r="F115" s="209"/>
      <c r="G115" s="203"/>
      <c r="H115" s="218"/>
      <c r="I115" s="210">
        <f t="shared" si="4"/>
        <v>0</v>
      </c>
      <c r="J115" s="210">
        <f t="shared" si="1"/>
        <v>0</v>
      </c>
      <c r="K115" s="206"/>
      <c r="N115" s="239"/>
      <c r="O115" s="239"/>
      <c r="P115" s="239"/>
      <c r="Q115" s="239"/>
    </row>
    <row r="116" spans="1:17" ht="44.45" customHeight="1">
      <c r="A116" s="242"/>
      <c r="B116" s="300">
        <v>170</v>
      </c>
      <c r="C116" s="205"/>
      <c r="D116" s="208"/>
      <c r="E116" s="213"/>
      <c r="F116" s="214"/>
      <c r="G116" s="203"/>
      <c r="H116" s="218"/>
      <c r="I116" s="210">
        <f t="shared" si="4"/>
        <v>0</v>
      </c>
      <c r="J116" s="210">
        <f t="shared" si="1"/>
        <v>0</v>
      </c>
      <c r="K116" s="206"/>
      <c r="N116" s="239"/>
      <c r="O116" s="239"/>
      <c r="P116" s="239"/>
      <c r="Q116" s="239"/>
    </row>
    <row r="117" spans="1:17" ht="51" customHeight="1">
      <c r="A117" s="242"/>
      <c r="B117" s="300">
        <v>171</v>
      </c>
      <c r="C117" s="205"/>
      <c r="D117" s="208"/>
      <c r="E117" s="213"/>
      <c r="F117" s="209"/>
      <c r="G117" s="203"/>
      <c r="H117" s="218"/>
      <c r="I117" s="210">
        <f t="shared" si="4"/>
        <v>0</v>
      </c>
      <c r="J117" s="210">
        <f t="shared" si="1"/>
        <v>0</v>
      </c>
      <c r="K117" s="206"/>
      <c r="N117" s="239"/>
      <c r="O117" s="239"/>
      <c r="P117" s="239"/>
      <c r="Q117" s="239"/>
    </row>
    <row r="118" spans="1:17" ht="51" customHeight="1">
      <c r="A118" s="242"/>
      <c r="B118" s="300">
        <v>172</v>
      </c>
      <c r="C118" s="212"/>
      <c r="D118" s="201"/>
      <c r="E118" s="206"/>
      <c r="F118" s="214"/>
      <c r="G118" s="203"/>
      <c r="H118" s="218"/>
      <c r="I118" s="210">
        <f t="shared" si="4"/>
        <v>0</v>
      </c>
      <c r="J118" s="210">
        <f t="shared" si="1"/>
        <v>0</v>
      </c>
      <c r="K118" s="206"/>
      <c r="N118" s="239"/>
      <c r="O118" s="239"/>
      <c r="P118" s="239"/>
      <c r="Q118" s="239"/>
    </row>
    <row r="119" spans="1:17" ht="44.45" customHeight="1">
      <c r="A119" s="242"/>
      <c r="B119" s="300">
        <v>173</v>
      </c>
      <c r="C119" s="205"/>
      <c r="D119" s="208"/>
      <c r="E119" s="213"/>
      <c r="F119" s="209"/>
      <c r="G119" s="227"/>
      <c r="H119" s="218"/>
      <c r="I119" s="210">
        <f t="shared" si="4"/>
        <v>0</v>
      </c>
      <c r="J119" s="210">
        <f t="shared" si="1"/>
        <v>0</v>
      </c>
      <c r="K119" s="206"/>
    </row>
    <row r="120" spans="1:17" ht="44.45" customHeight="1">
      <c r="A120" s="187" t="str">
        <f>IFERROR(VLOOKUP('21년본예산 세출조정(국비)'!$D120,구분표!$A$2:$C$1001,2,FALSE),"")</f>
        <v/>
      </c>
      <c r="B120" s="300">
        <v>174</v>
      </c>
      <c r="C120" s="236"/>
      <c r="D120" s="229"/>
      <c r="E120" s="246"/>
      <c r="F120" s="246"/>
      <c r="G120" s="226"/>
      <c r="H120" s="228"/>
      <c r="I120" s="210">
        <f t="shared" si="4"/>
        <v>0</v>
      </c>
      <c r="J120" s="210">
        <f t="shared" si="1"/>
        <v>0</v>
      </c>
      <c r="K120" s="234"/>
    </row>
    <row r="121" spans="1:17" ht="44.45" customHeight="1">
      <c r="A121" s="187" t="str">
        <f>IFERROR(VLOOKUP('21년본예산 세출조정(국비)'!$D121,구분표!$A$2:$C$1001,2,FALSE),"")</f>
        <v/>
      </c>
      <c r="B121" s="300">
        <v>175</v>
      </c>
      <c r="C121" s="236"/>
      <c r="D121" s="229"/>
      <c r="E121" s="246"/>
      <c r="F121" s="246"/>
      <c r="G121" s="226"/>
      <c r="H121" s="228"/>
      <c r="I121" s="210">
        <f t="shared" si="4"/>
        <v>0</v>
      </c>
      <c r="J121" s="210">
        <f t="shared" si="1"/>
        <v>0</v>
      </c>
      <c r="K121" s="234"/>
    </row>
    <row r="122" spans="1:17" ht="44.45" customHeight="1">
      <c r="A122" s="187"/>
      <c r="B122" s="300">
        <v>176</v>
      </c>
      <c r="C122" s="236"/>
      <c r="D122" s="229"/>
      <c r="E122" s="246"/>
      <c r="F122" s="246"/>
      <c r="G122" s="226"/>
      <c r="H122" s="228"/>
      <c r="I122" s="210">
        <f t="shared" si="4"/>
        <v>0</v>
      </c>
      <c r="J122" s="210">
        <f t="shared" si="1"/>
        <v>0</v>
      </c>
      <c r="K122" s="234"/>
    </row>
    <row r="123" spans="1:17" ht="44.45" customHeight="1">
      <c r="A123" s="187"/>
      <c r="B123" s="300">
        <v>177</v>
      </c>
      <c r="C123" s="236"/>
      <c r="D123" s="229"/>
      <c r="E123" s="246"/>
      <c r="F123" s="246"/>
      <c r="G123" s="226"/>
      <c r="H123" s="228"/>
      <c r="I123" s="210">
        <f t="shared" si="4"/>
        <v>0</v>
      </c>
      <c r="J123" s="210">
        <f t="shared" si="1"/>
        <v>0</v>
      </c>
      <c r="K123" s="234"/>
    </row>
    <row r="124" spans="1:17" ht="44.45" customHeight="1">
      <c r="A124" s="187"/>
      <c r="B124" s="300">
        <v>178</v>
      </c>
      <c r="C124" s="236"/>
      <c r="D124" s="229"/>
      <c r="E124" s="246"/>
      <c r="F124" s="246"/>
      <c r="G124" s="226"/>
      <c r="H124" s="228"/>
      <c r="I124" s="210">
        <f t="shared" si="4"/>
        <v>0</v>
      </c>
      <c r="J124" s="210">
        <f t="shared" si="1"/>
        <v>0</v>
      </c>
      <c r="K124" s="234"/>
    </row>
    <row r="125" spans="1:17" ht="44.45" customHeight="1">
      <c r="A125" s="187"/>
      <c r="B125" s="300">
        <v>179</v>
      </c>
      <c r="C125" s="236"/>
      <c r="D125" s="229"/>
      <c r="E125" s="246"/>
      <c r="F125" s="246"/>
      <c r="G125" s="226"/>
      <c r="H125" s="228"/>
      <c r="I125" s="210">
        <f t="shared" si="4"/>
        <v>0</v>
      </c>
      <c r="J125" s="210">
        <f t="shared" si="1"/>
        <v>0</v>
      </c>
      <c r="K125" s="234"/>
    </row>
    <row r="126" spans="1:17" ht="44.45" customHeight="1">
      <c r="A126" s="187"/>
      <c r="B126" s="300">
        <v>180</v>
      </c>
      <c r="C126" s="236"/>
      <c r="D126" s="229"/>
      <c r="E126" s="246"/>
      <c r="F126" s="246"/>
      <c r="G126" s="226"/>
      <c r="H126" s="228"/>
      <c r="I126" s="210">
        <f t="shared" si="4"/>
        <v>0</v>
      </c>
      <c r="J126" s="210">
        <f t="shared" si="1"/>
        <v>0</v>
      </c>
      <c r="K126" s="234"/>
    </row>
    <row r="127" spans="1:17" ht="44.45" customHeight="1">
      <c r="A127" s="187"/>
      <c r="B127" s="300">
        <v>181</v>
      </c>
      <c r="C127" s="236"/>
      <c r="D127" s="229"/>
      <c r="E127" s="246"/>
      <c r="F127" s="246"/>
      <c r="G127" s="226"/>
      <c r="H127" s="228"/>
      <c r="I127" s="210">
        <f t="shared" si="4"/>
        <v>0</v>
      </c>
      <c r="J127" s="210">
        <f t="shared" si="1"/>
        <v>0</v>
      </c>
      <c r="K127" s="234"/>
    </row>
    <row r="128" spans="1:17" ht="44.45" customHeight="1">
      <c r="A128" s="242" t="s">
        <v>57</v>
      </c>
      <c r="B128" s="300">
        <v>182</v>
      </c>
      <c r="C128" s="236"/>
      <c r="D128" s="229"/>
      <c r="E128" s="246"/>
      <c r="F128" s="246"/>
      <c r="G128" s="226"/>
      <c r="H128" s="228"/>
      <c r="I128" s="210">
        <f t="shared" si="4"/>
        <v>0</v>
      </c>
      <c r="J128" s="210">
        <f t="shared" si="1"/>
        <v>0</v>
      </c>
      <c r="K128" s="234"/>
    </row>
    <row r="129" spans="1:11" ht="44.45" customHeight="1">
      <c r="A129" s="242" t="s">
        <v>57</v>
      </c>
      <c r="B129" s="300">
        <v>183</v>
      </c>
      <c r="C129" s="236"/>
      <c r="D129" s="229"/>
      <c r="E129" s="246"/>
      <c r="F129" s="246"/>
      <c r="G129" s="226"/>
      <c r="H129" s="228"/>
      <c r="I129" s="210">
        <f t="shared" si="4"/>
        <v>0</v>
      </c>
      <c r="J129" s="210">
        <f t="shared" si="1"/>
        <v>0</v>
      </c>
      <c r="K129" s="234"/>
    </row>
    <row r="130" spans="1:11" ht="44.45" customHeight="1">
      <c r="A130" s="242" t="s">
        <v>57</v>
      </c>
      <c r="B130" s="300">
        <v>184</v>
      </c>
      <c r="C130" s="236"/>
      <c r="D130" s="229"/>
      <c r="E130" s="246"/>
      <c r="F130" s="246"/>
      <c r="G130" s="226"/>
      <c r="H130" s="228"/>
      <c r="I130" s="210">
        <f t="shared" si="4"/>
        <v>0</v>
      </c>
      <c r="J130" s="210">
        <f t="shared" si="1"/>
        <v>0</v>
      </c>
      <c r="K130" s="234"/>
    </row>
    <row r="131" spans="1:11" ht="44.45" customHeight="1">
      <c r="A131" s="242" t="s">
        <v>57</v>
      </c>
      <c r="B131" s="300">
        <v>185</v>
      </c>
      <c r="C131" s="236"/>
      <c r="D131" s="229"/>
      <c r="E131" s="246"/>
      <c r="F131" s="246"/>
      <c r="G131" s="226"/>
      <c r="H131" s="228"/>
      <c r="I131" s="210">
        <f t="shared" si="4"/>
        <v>0</v>
      </c>
      <c r="J131" s="210">
        <f t="shared" si="1"/>
        <v>0</v>
      </c>
      <c r="K131" s="234"/>
    </row>
    <row r="132" spans="1:11" ht="44.45" customHeight="1">
      <c r="A132" s="242" t="s">
        <v>57</v>
      </c>
      <c r="B132" s="300">
        <v>186</v>
      </c>
      <c r="C132" s="236"/>
      <c r="D132" s="229"/>
      <c r="E132" s="246"/>
      <c r="F132" s="246"/>
      <c r="G132" s="226"/>
      <c r="H132" s="228"/>
      <c r="I132" s="210">
        <f t="shared" si="4"/>
        <v>0</v>
      </c>
      <c r="J132" s="210">
        <f t="shared" si="1"/>
        <v>0</v>
      </c>
      <c r="K132" s="234"/>
    </row>
    <row r="133" spans="1:11" ht="44.45" customHeight="1">
      <c r="A133" s="187" t="s">
        <v>57</v>
      </c>
      <c r="B133" s="300">
        <v>187</v>
      </c>
      <c r="C133" s="236"/>
      <c r="D133" s="229"/>
      <c r="E133" s="246"/>
      <c r="F133" s="246"/>
      <c r="G133" s="226"/>
      <c r="H133" s="228"/>
      <c r="I133" s="210">
        <f t="shared" si="4"/>
        <v>0</v>
      </c>
      <c r="J133" s="210">
        <f t="shared" si="1"/>
        <v>0</v>
      </c>
      <c r="K133" s="234"/>
    </row>
    <row r="134" spans="1:11" ht="44.45" customHeight="1">
      <c r="A134" s="187" t="s">
        <v>57</v>
      </c>
      <c r="B134" s="300">
        <v>188</v>
      </c>
      <c r="C134" s="236"/>
      <c r="D134" s="229"/>
      <c r="E134" s="246"/>
      <c r="F134" s="246"/>
      <c r="G134" s="226"/>
      <c r="H134" s="228"/>
      <c r="I134" s="210">
        <f t="shared" si="4"/>
        <v>0</v>
      </c>
      <c r="J134" s="210">
        <f t="shared" si="1"/>
        <v>0</v>
      </c>
      <c r="K134" s="234"/>
    </row>
    <row r="135" spans="1:11" ht="44.45" customHeight="1">
      <c r="A135" s="187" t="s">
        <v>57</v>
      </c>
      <c r="B135" s="300">
        <v>189</v>
      </c>
      <c r="C135" s="236"/>
      <c r="D135" s="229"/>
      <c r="E135" s="246"/>
      <c r="F135" s="246"/>
      <c r="G135" s="226"/>
      <c r="H135" s="228"/>
      <c r="I135" s="210">
        <f t="shared" si="4"/>
        <v>0</v>
      </c>
      <c r="J135" s="210">
        <f t="shared" si="1"/>
        <v>0</v>
      </c>
      <c r="K135" s="234"/>
    </row>
    <row r="136" spans="1:11" ht="44.45" customHeight="1">
      <c r="A136" s="187" t="s">
        <v>57</v>
      </c>
      <c r="B136" s="300">
        <v>190</v>
      </c>
      <c r="C136" s="236"/>
      <c r="D136" s="229"/>
      <c r="E136" s="246"/>
      <c r="F136" s="246"/>
      <c r="G136" s="226"/>
      <c r="H136" s="228"/>
      <c r="I136" s="210">
        <f t="shared" si="4"/>
        <v>0</v>
      </c>
      <c r="J136" s="210">
        <f t="shared" si="1"/>
        <v>0</v>
      </c>
      <c r="K136" s="234"/>
    </row>
    <row r="137" spans="1:11" ht="44.45" customHeight="1">
      <c r="A137" s="187"/>
      <c r="B137" s="300">
        <v>191</v>
      </c>
      <c r="C137" s="236"/>
      <c r="D137" s="229"/>
      <c r="E137" s="246"/>
      <c r="F137" s="246"/>
      <c r="G137" s="226"/>
      <c r="H137" s="228"/>
      <c r="I137" s="210">
        <f t="shared" si="4"/>
        <v>0</v>
      </c>
      <c r="J137" s="210">
        <f t="shared" si="1"/>
        <v>0</v>
      </c>
      <c r="K137" s="234"/>
    </row>
    <row r="138" spans="1:11" ht="44.45" customHeight="1">
      <c r="A138" s="187"/>
      <c r="B138" s="300">
        <v>192</v>
      </c>
      <c r="C138" s="236"/>
      <c r="D138" s="229"/>
      <c r="E138" s="246"/>
      <c r="F138" s="246"/>
      <c r="G138" s="226"/>
      <c r="H138" s="228"/>
      <c r="I138" s="210">
        <f t="shared" si="4"/>
        <v>0</v>
      </c>
      <c r="J138" s="210">
        <f t="shared" si="1"/>
        <v>0</v>
      </c>
      <c r="K138" s="234"/>
    </row>
    <row r="139" spans="1:11" ht="44.45" customHeight="1">
      <c r="A139" s="242" t="s">
        <v>57</v>
      </c>
      <c r="B139" s="300">
        <v>193</v>
      </c>
      <c r="C139" s="236"/>
      <c r="D139" s="229"/>
      <c r="E139" s="246"/>
      <c r="F139" s="246"/>
      <c r="G139" s="226"/>
      <c r="H139" s="228"/>
      <c r="I139" s="210">
        <f t="shared" si="4"/>
        <v>0</v>
      </c>
      <c r="J139" s="210">
        <f t="shared" si="1"/>
        <v>0</v>
      </c>
      <c r="K139" s="234"/>
    </row>
    <row r="140" spans="1:11" ht="44.45" customHeight="1">
      <c r="A140" s="242" t="s">
        <v>57</v>
      </c>
      <c r="B140" s="300">
        <v>194</v>
      </c>
      <c r="C140" s="236"/>
      <c r="D140" s="229"/>
      <c r="E140" s="246"/>
      <c r="F140" s="246"/>
      <c r="G140" s="226"/>
      <c r="H140" s="228"/>
      <c r="I140" s="210">
        <f t="shared" si="4"/>
        <v>0</v>
      </c>
      <c r="J140" s="210">
        <f t="shared" si="1"/>
        <v>0</v>
      </c>
      <c r="K140" s="234"/>
    </row>
    <row r="141" spans="1:11" ht="44.45" customHeight="1">
      <c r="A141" s="242" t="s">
        <v>57</v>
      </c>
      <c r="B141" s="300">
        <v>195</v>
      </c>
      <c r="C141" s="236"/>
      <c r="D141" s="229"/>
      <c r="E141" s="246"/>
      <c r="F141" s="246"/>
      <c r="G141" s="226"/>
      <c r="H141" s="228"/>
      <c r="I141" s="210">
        <f t="shared" si="4"/>
        <v>0</v>
      </c>
      <c r="J141" s="210">
        <f t="shared" si="1"/>
        <v>0</v>
      </c>
      <c r="K141" s="234"/>
    </row>
    <row r="142" spans="1:11" ht="44.45" customHeight="1">
      <c r="A142" s="242" t="s">
        <v>57</v>
      </c>
      <c r="B142" s="300">
        <v>196</v>
      </c>
      <c r="C142" s="236"/>
      <c r="D142" s="229"/>
      <c r="E142" s="246"/>
      <c r="F142" s="246"/>
      <c r="G142" s="226"/>
      <c r="H142" s="228"/>
      <c r="I142" s="210">
        <f t="shared" si="4"/>
        <v>0</v>
      </c>
      <c r="J142" s="210">
        <f t="shared" si="1"/>
        <v>0</v>
      </c>
      <c r="K142" s="234"/>
    </row>
    <row r="143" spans="1:11" ht="24" customHeight="1">
      <c r="B143" s="568"/>
      <c r="C143" s="568"/>
      <c r="D143" s="568"/>
      <c r="E143" s="568"/>
      <c r="F143" s="568"/>
      <c r="G143" s="568"/>
      <c r="H143" s="568"/>
      <c r="I143" s="568"/>
      <c r="J143" s="568"/>
      <c r="K143" s="568"/>
    </row>
    <row r="144" spans="1:11" ht="37.15" customHeight="1">
      <c r="B144" s="568"/>
      <c r="C144" s="568"/>
      <c r="D144" s="568"/>
      <c r="E144" s="568"/>
      <c r="F144" s="568"/>
      <c r="G144" s="568"/>
      <c r="H144" s="568"/>
      <c r="I144" s="568"/>
      <c r="J144" s="568"/>
      <c r="K144" s="568"/>
    </row>
  </sheetData>
  <sheetProtection formatCells="0" formatColumns="0" formatRows="0" autoFilter="0"/>
  <mergeCells count="13">
    <mergeCell ref="B143:K144"/>
    <mergeCell ref="A1:K1"/>
    <mergeCell ref="B2:I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</mergeCells>
  <phoneticPr fontId="2" type="noConversion"/>
  <conditionalFormatting sqref="F145:F763 F116">
    <cfRule type="expression" dxfId="23" priority="23">
      <formula>(#REF!="본예산")</formula>
    </cfRule>
  </conditionalFormatting>
  <conditionalFormatting sqref="F110:F113 F7:F22">
    <cfRule type="expression" dxfId="22" priority="21">
      <formula>($D7="본예산")</formula>
    </cfRule>
  </conditionalFormatting>
  <conditionalFormatting sqref="F45:F109">
    <cfRule type="expression" dxfId="21" priority="20">
      <formula>($D45="본예산")</formula>
    </cfRule>
  </conditionalFormatting>
  <conditionalFormatting sqref="F115">
    <cfRule type="expression" dxfId="20" priority="19">
      <formula>($D115="본예산")</formula>
    </cfRule>
  </conditionalFormatting>
  <conditionalFormatting sqref="F118">
    <cfRule type="expression" dxfId="19" priority="14">
      <formula>($D118="본예산")</formula>
    </cfRule>
  </conditionalFormatting>
  <conditionalFormatting sqref="F23">
    <cfRule type="expression" dxfId="18" priority="7">
      <formula>($D23="본예산")</formula>
    </cfRule>
  </conditionalFormatting>
  <conditionalFormatting sqref="F24">
    <cfRule type="expression" dxfId="17" priority="6">
      <formula>($D24="본예산")</formula>
    </cfRule>
  </conditionalFormatting>
  <conditionalFormatting sqref="F25">
    <cfRule type="expression" dxfId="16" priority="1">
      <formula>($D25="본예산")</formula>
    </cfRule>
  </conditionalFormatting>
  <pageMargins left="0.23622047244094491" right="0.19685039370078741" top="0.35433070866141736" bottom="0.31496062992125984" header="0.31496062992125984" footer="0.15748031496062992"/>
  <pageSetup paperSize="9" scale="69" fitToHeight="0" orientation="landscape" r:id="rId1"/>
  <headerFoot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4"/>
  <sheetViews>
    <sheetView view="pageBreakPreview" zoomScaleNormal="100" zoomScaleSheetLayoutView="100" workbookViewId="0">
      <selection activeCell="D11" sqref="D11"/>
    </sheetView>
  </sheetViews>
  <sheetFormatPr defaultColWidth="8.75" defaultRowHeight="16.5"/>
  <cols>
    <col min="1" max="1" width="5.875" style="283" customWidth="1"/>
    <col min="2" max="2" width="5.125" style="283" hidden="1" customWidth="1"/>
    <col min="3" max="3" width="9.875" style="283" customWidth="1"/>
    <col min="4" max="4" width="35.5" style="283" customWidth="1"/>
    <col min="5" max="5" width="8.375" style="283" customWidth="1"/>
    <col min="6" max="6" width="12.875" style="283" customWidth="1"/>
    <col min="7" max="7" width="14.375" style="283" customWidth="1"/>
    <col min="8" max="8" width="12.75" style="283" customWidth="1"/>
    <col min="9" max="9" width="12.125" style="283" customWidth="1"/>
    <col min="10" max="10" width="10.75" style="283" customWidth="1"/>
    <col min="11" max="16384" width="8.75" style="283"/>
  </cols>
  <sheetData>
    <row r="1" spans="1:10" ht="17.45" customHeight="1">
      <c r="A1" s="590" t="s">
        <v>808</v>
      </c>
      <c r="B1" s="590"/>
      <c r="C1" s="590"/>
      <c r="D1" s="590"/>
      <c r="E1" s="590"/>
      <c r="F1" s="590"/>
      <c r="G1" s="590"/>
      <c r="H1" s="590"/>
      <c r="I1" s="590"/>
      <c r="J1" s="590"/>
    </row>
    <row r="2" spans="1:10" ht="17.45" customHeight="1">
      <c r="A2" s="590"/>
      <c r="B2" s="590"/>
      <c r="C2" s="590"/>
      <c r="D2" s="590"/>
      <c r="E2" s="590"/>
      <c r="F2" s="590"/>
      <c r="G2" s="590"/>
      <c r="H2" s="590"/>
      <c r="I2" s="590"/>
      <c r="J2" s="590"/>
    </row>
    <row r="3" spans="1:10" ht="27.75" customHeight="1">
      <c r="A3" s="452"/>
      <c r="B3" s="452"/>
      <c r="C3" s="452"/>
      <c r="D3" s="452"/>
      <c r="E3" s="452"/>
      <c r="F3" s="452"/>
      <c r="G3" s="452"/>
      <c r="H3" s="452"/>
      <c r="I3" s="452"/>
      <c r="J3" s="452"/>
    </row>
    <row r="4" spans="1:10" ht="17.45" customHeight="1" thickBot="1">
      <c r="A4" s="452"/>
      <c r="B4" s="452"/>
      <c r="C4" s="452"/>
      <c r="D4" s="452"/>
      <c r="E4" s="452"/>
      <c r="F4" s="452"/>
      <c r="G4" s="452"/>
      <c r="H4" s="452"/>
      <c r="I4" s="452"/>
      <c r="J4" s="254"/>
    </row>
    <row r="5" spans="1:10" ht="25.9" customHeight="1" thickTop="1">
      <c r="A5" s="591" t="s">
        <v>550</v>
      </c>
      <c r="B5" s="592" t="s">
        <v>805</v>
      </c>
      <c r="C5" s="594" t="s">
        <v>552</v>
      </c>
      <c r="D5" s="591" t="s">
        <v>785</v>
      </c>
      <c r="E5" s="596" t="s">
        <v>804</v>
      </c>
      <c r="F5" s="597" t="s">
        <v>554</v>
      </c>
      <c r="G5" s="599" t="s">
        <v>803</v>
      </c>
      <c r="H5" s="600"/>
      <c r="I5" s="585" t="s">
        <v>555</v>
      </c>
      <c r="J5" s="589" t="s">
        <v>802</v>
      </c>
    </row>
    <row r="6" spans="1:10" ht="27.6" customHeight="1">
      <c r="A6" s="592"/>
      <c r="B6" s="593"/>
      <c r="C6" s="595"/>
      <c r="D6" s="592"/>
      <c r="E6" s="593"/>
      <c r="F6" s="598"/>
      <c r="G6" s="255" t="s">
        <v>556</v>
      </c>
      <c r="H6" s="454" t="s">
        <v>557</v>
      </c>
      <c r="I6" s="586"/>
      <c r="J6" s="589"/>
    </row>
    <row r="7" spans="1:10" ht="31.15" customHeight="1" thickBot="1">
      <c r="A7" s="455"/>
      <c r="B7" s="455"/>
      <c r="C7" s="456" t="s">
        <v>558</v>
      </c>
      <c r="D7" s="457"/>
      <c r="E7" s="458"/>
      <c r="F7" s="459">
        <f>SUM(F8,F30,F42)</f>
        <v>23104750</v>
      </c>
      <c r="G7" s="459">
        <f>SUM(G8,G30,G42)</f>
        <v>0</v>
      </c>
      <c r="H7" s="459">
        <f>SUM(H8,H30,H42)</f>
        <v>11720164</v>
      </c>
      <c r="I7" s="459">
        <f>SUM(I8,I30,I42)</f>
        <v>34824914</v>
      </c>
      <c r="J7" s="460"/>
    </row>
    <row r="8" spans="1:10" ht="33" customHeight="1" thickTop="1">
      <c r="A8" s="461"/>
      <c r="B8" s="461"/>
      <c r="C8" s="462" t="s">
        <v>559</v>
      </c>
      <c r="D8" s="463"/>
      <c r="E8" s="464"/>
      <c r="F8" s="465">
        <f>SUM(F9:F29)</f>
        <v>17844527</v>
      </c>
      <c r="G8" s="266">
        <f>SUM(G9:G29)</f>
        <v>0</v>
      </c>
      <c r="H8" s="267">
        <f>SUM(H9:H29)</f>
        <v>8722000</v>
      </c>
      <c r="I8" s="466">
        <f>SUM(I9:I29)</f>
        <v>26566527</v>
      </c>
      <c r="J8" s="467"/>
    </row>
    <row r="9" spans="1:10" ht="60" customHeight="1">
      <c r="A9" s="424">
        <v>1</v>
      </c>
      <c r="B9" s="425">
        <v>1</v>
      </c>
      <c r="C9" s="354" t="s">
        <v>177</v>
      </c>
      <c r="D9" s="468" t="s">
        <v>655</v>
      </c>
      <c r="E9" s="356">
        <v>751</v>
      </c>
      <c r="F9" s="355">
        <v>200000</v>
      </c>
      <c r="G9" s="350"/>
      <c r="H9" s="351">
        <v>630000</v>
      </c>
      <c r="I9" s="366">
        <f t="shared" ref="I9:I47" si="0">F9+G9+H9</f>
        <v>830000</v>
      </c>
      <c r="J9" s="347"/>
    </row>
    <row r="10" spans="1:10" ht="60" customHeight="1">
      <c r="A10" s="424">
        <v>2</v>
      </c>
      <c r="B10" s="425"/>
      <c r="C10" s="354" t="s">
        <v>177</v>
      </c>
      <c r="D10" s="355" t="s">
        <v>806</v>
      </c>
      <c r="E10" s="356">
        <v>752</v>
      </c>
      <c r="F10" s="355">
        <v>45000</v>
      </c>
      <c r="G10" s="350"/>
      <c r="H10" s="351">
        <v>30000</v>
      </c>
      <c r="I10" s="366">
        <f t="shared" si="0"/>
        <v>75000</v>
      </c>
      <c r="J10" s="368"/>
    </row>
    <row r="11" spans="1:10" ht="60" customHeight="1">
      <c r="A11" s="424">
        <v>3</v>
      </c>
      <c r="B11" s="425">
        <v>1</v>
      </c>
      <c r="C11" s="417" t="s">
        <v>177</v>
      </c>
      <c r="D11" s="418" t="s">
        <v>651</v>
      </c>
      <c r="E11" s="419">
        <v>754</v>
      </c>
      <c r="F11" s="418">
        <v>420000</v>
      </c>
      <c r="G11" s="415"/>
      <c r="H11" s="416">
        <v>680000</v>
      </c>
      <c r="I11" s="366">
        <f t="shared" si="0"/>
        <v>1100000</v>
      </c>
      <c r="J11" s="347"/>
    </row>
    <row r="12" spans="1:10" ht="60" customHeight="1">
      <c r="A12" s="424">
        <v>4</v>
      </c>
      <c r="B12" s="425">
        <v>1</v>
      </c>
      <c r="C12" s="417" t="s">
        <v>177</v>
      </c>
      <c r="D12" s="418" t="s">
        <v>801</v>
      </c>
      <c r="E12" s="419">
        <v>754</v>
      </c>
      <c r="F12" s="418">
        <v>175000</v>
      </c>
      <c r="G12" s="415"/>
      <c r="H12" s="416">
        <v>200000</v>
      </c>
      <c r="I12" s="366">
        <f t="shared" si="0"/>
        <v>375000</v>
      </c>
      <c r="J12" s="368"/>
    </row>
    <row r="13" spans="1:10" ht="82.5" customHeight="1">
      <c r="A13" s="424">
        <v>5</v>
      </c>
      <c r="B13" s="425">
        <v>1</v>
      </c>
      <c r="C13" s="417" t="s">
        <v>177</v>
      </c>
      <c r="D13" s="418" t="s">
        <v>690</v>
      </c>
      <c r="E13" s="419">
        <v>755</v>
      </c>
      <c r="F13" s="418">
        <v>87500</v>
      </c>
      <c r="G13" s="415"/>
      <c r="H13" s="416">
        <v>40500</v>
      </c>
      <c r="I13" s="366">
        <f t="shared" si="0"/>
        <v>128000</v>
      </c>
      <c r="J13" s="368"/>
    </row>
    <row r="14" spans="1:10" ht="59.25" customHeight="1">
      <c r="A14" s="424">
        <v>6</v>
      </c>
      <c r="B14" s="425">
        <v>1</v>
      </c>
      <c r="C14" s="417" t="s">
        <v>177</v>
      </c>
      <c r="D14" s="418" t="s">
        <v>706</v>
      </c>
      <c r="E14" s="419">
        <v>756</v>
      </c>
      <c r="F14" s="418">
        <v>50000</v>
      </c>
      <c r="G14" s="415"/>
      <c r="H14" s="416">
        <v>15000</v>
      </c>
      <c r="I14" s="366">
        <f t="shared" si="0"/>
        <v>65000</v>
      </c>
      <c r="J14" s="346"/>
    </row>
    <row r="15" spans="1:10" ht="75.75" customHeight="1">
      <c r="A15" s="424">
        <v>7</v>
      </c>
      <c r="B15" s="425">
        <v>1</v>
      </c>
      <c r="C15" s="417" t="s">
        <v>181</v>
      </c>
      <c r="D15" s="418" t="s">
        <v>652</v>
      </c>
      <c r="E15" s="419">
        <v>762</v>
      </c>
      <c r="F15" s="418">
        <v>8770027</v>
      </c>
      <c r="G15" s="415"/>
      <c r="H15" s="416">
        <v>900000</v>
      </c>
      <c r="I15" s="366">
        <f t="shared" si="0"/>
        <v>9670027</v>
      </c>
      <c r="J15" s="368"/>
    </row>
    <row r="16" spans="1:10" ht="60" customHeight="1">
      <c r="A16" s="424">
        <v>8</v>
      </c>
      <c r="B16" s="425">
        <v>1</v>
      </c>
      <c r="C16" s="417" t="s">
        <v>181</v>
      </c>
      <c r="D16" s="418" t="s">
        <v>696</v>
      </c>
      <c r="E16" s="419">
        <v>763</v>
      </c>
      <c r="F16" s="418">
        <v>118000</v>
      </c>
      <c r="G16" s="415"/>
      <c r="H16" s="416">
        <v>200000</v>
      </c>
      <c r="I16" s="366">
        <f t="shared" si="0"/>
        <v>318000</v>
      </c>
      <c r="J16" s="368"/>
    </row>
    <row r="17" spans="1:10" ht="60" customHeight="1">
      <c r="A17" s="424">
        <v>9</v>
      </c>
      <c r="B17" s="425">
        <v>1</v>
      </c>
      <c r="C17" s="417" t="s">
        <v>181</v>
      </c>
      <c r="D17" s="418" t="s">
        <v>693</v>
      </c>
      <c r="E17" s="419">
        <v>766</v>
      </c>
      <c r="F17" s="418">
        <v>400000</v>
      </c>
      <c r="G17" s="415"/>
      <c r="H17" s="416">
        <v>300000</v>
      </c>
      <c r="I17" s="366">
        <f t="shared" si="0"/>
        <v>700000</v>
      </c>
      <c r="J17" s="368"/>
    </row>
    <row r="18" spans="1:10" ht="60" customHeight="1">
      <c r="A18" s="424">
        <v>10</v>
      </c>
      <c r="B18" s="425">
        <v>1</v>
      </c>
      <c r="C18" s="417" t="s">
        <v>181</v>
      </c>
      <c r="D18" s="418" t="s">
        <v>738</v>
      </c>
      <c r="E18" s="419">
        <v>766</v>
      </c>
      <c r="F18" s="418">
        <v>38000</v>
      </c>
      <c r="G18" s="415"/>
      <c r="H18" s="416">
        <v>96000</v>
      </c>
      <c r="I18" s="366">
        <f t="shared" si="0"/>
        <v>134000</v>
      </c>
      <c r="J18" s="368"/>
    </row>
    <row r="19" spans="1:10" ht="39.75" customHeight="1">
      <c r="A19" s="424">
        <v>11</v>
      </c>
      <c r="B19" s="425">
        <v>1</v>
      </c>
      <c r="C19" s="417" t="s">
        <v>59</v>
      </c>
      <c r="D19" s="418" t="s">
        <v>658</v>
      </c>
      <c r="E19" s="419">
        <v>772</v>
      </c>
      <c r="F19" s="418">
        <v>280000</v>
      </c>
      <c r="G19" s="415"/>
      <c r="H19" s="416">
        <v>400000</v>
      </c>
      <c r="I19" s="366">
        <f t="shared" si="0"/>
        <v>680000</v>
      </c>
      <c r="J19" s="368"/>
    </row>
    <row r="20" spans="1:10" ht="46.5" customHeight="1">
      <c r="A20" s="424">
        <v>12</v>
      </c>
      <c r="B20" s="425">
        <v>1</v>
      </c>
      <c r="C20" s="417" t="s">
        <v>562</v>
      </c>
      <c r="D20" s="418" t="s">
        <v>732</v>
      </c>
      <c r="E20" s="419">
        <v>787</v>
      </c>
      <c r="F20" s="418">
        <v>68000</v>
      </c>
      <c r="G20" s="415"/>
      <c r="H20" s="416">
        <v>100000</v>
      </c>
      <c r="I20" s="366">
        <f t="shared" si="0"/>
        <v>168000</v>
      </c>
      <c r="J20" s="368"/>
    </row>
    <row r="21" spans="1:10" ht="60" customHeight="1">
      <c r="A21" s="424">
        <v>13</v>
      </c>
      <c r="B21" s="425">
        <v>1</v>
      </c>
      <c r="C21" s="417" t="s">
        <v>562</v>
      </c>
      <c r="D21" s="418" t="s">
        <v>735</v>
      </c>
      <c r="E21" s="419">
        <v>795</v>
      </c>
      <c r="F21" s="418">
        <v>345000</v>
      </c>
      <c r="G21" s="415"/>
      <c r="H21" s="416">
        <v>235000</v>
      </c>
      <c r="I21" s="366">
        <f t="shared" si="0"/>
        <v>580000</v>
      </c>
      <c r="J21" s="368"/>
    </row>
    <row r="22" spans="1:10" ht="60" customHeight="1">
      <c r="A22" s="424">
        <v>14</v>
      </c>
      <c r="B22" s="425">
        <v>1</v>
      </c>
      <c r="C22" s="417" t="s">
        <v>181</v>
      </c>
      <c r="D22" s="418" t="s">
        <v>713</v>
      </c>
      <c r="E22" s="419"/>
      <c r="F22" s="418"/>
      <c r="G22" s="415"/>
      <c r="H22" s="416">
        <v>290000</v>
      </c>
      <c r="I22" s="366">
        <f t="shared" si="0"/>
        <v>290000</v>
      </c>
      <c r="J22" s="368"/>
    </row>
    <row r="23" spans="1:10" ht="70.5" customHeight="1">
      <c r="A23" s="424">
        <v>15</v>
      </c>
      <c r="B23" s="425">
        <v>1</v>
      </c>
      <c r="C23" s="417" t="s">
        <v>59</v>
      </c>
      <c r="D23" s="418" t="s">
        <v>800</v>
      </c>
      <c r="E23" s="419"/>
      <c r="F23" s="418"/>
      <c r="G23" s="415"/>
      <c r="H23" s="416">
        <v>1500000</v>
      </c>
      <c r="I23" s="366">
        <f t="shared" si="0"/>
        <v>1500000</v>
      </c>
      <c r="J23" s="368"/>
    </row>
    <row r="24" spans="1:10" ht="70.5" customHeight="1">
      <c r="A24" s="424">
        <v>16</v>
      </c>
      <c r="B24" s="425"/>
      <c r="C24" s="354" t="s">
        <v>59</v>
      </c>
      <c r="D24" s="355" t="s">
        <v>799</v>
      </c>
      <c r="E24" s="419">
        <v>781</v>
      </c>
      <c r="F24" s="418">
        <v>5368000</v>
      </c>
      <c r="G24" s="415"/>
      <c r="H24" s="416">
        <v>500000</v>
      </c>
      <c r="I24" s="366">
        <f t="shared" si="0"/>
        <v>5868000</v>
      </c>
      <c r="J24" s="368"/>
    </row>
    <row r="25" spans="1:10" ht="70.5" customHeight="1">
      <c r="A25" s="424">
        <v>17</v>
      </c>
      <c r="B25" s="425"/>
      <c r="C25" s="354" t="s">
        <v>59</v>
      </c>
      <c r="D25" s="355" t="s">
        <v>786</v>
      </c>
      <c r="E25" s="419">
        <v>781</v>
      </c>
      <c r="F25" s="418">
        <v>380000</v>
      </c>
      <c r="G25" s="415"/>
      <c r="H25" s="416">
        <v>1000000</v>
      </c>
      <c r="I25" s="366">
        <f t="shared" si="0"/>
        <v>1380000</v>
      </c>
      <c r="J25" s="368"/>
    </row>
    <row r="26" spans="1:10" ht="70.5" customHeight="1">
      <c r="A26" s="424">
        <v>18</v>
      </c>
      <c r="B26" s="425"/>
      <c r="C26" s="354" t="s">
        <v>59</v>
      </c>
      <c r="D26" s="355" t="s">
        <v>798</v>
      </c>
      <c r="E26" s="419">
        <v>770</v>
      </c>
      <c r="F26" s="418">
        <v>800000</v>
      </c>
      <c r="G26" s="415"/>
      <c r="H26" s="416">
        <v>370000</v>
      </c>
      <c r="I26" s="366">
        <f t="shared" si="0"/>
        <v>1170000</v>
      </c>
      <c r="J26" s="368"/>
    </row>
    <row r="27" spans="1:10" ht="70.5" customHeight="1">
      <c r="A27" s="424">
        <v>19</v>
      </c>
      <c r="B27" s="425"/>
      <c r="C27" s="354" t="s">
        <v>59</v>
      </c>
      <c r="D27" s="355" t="s">
        <v>787</v>
      </c>
      <c r="E27" s="419">
        <v>770</v>
      </c>
      <c r="F27" s="418">
        <v>300000</v>
      </c>
      <c r="G27" s="415"/>
      <c r="H27" s="416">
        <v>250000</v>
      </c>
      <c r="I27" s="366">
        <f t="shared" si="0"/>
        <v>550000</v>
      </c>
      <c r="J27" s="368"/>
    </row>
    <row r="28" spans="1:10" ht="60" customHeight="1">
      <c r="A28" s="424">
        <v>20</v>
      </c>
      <c r="B28" s="425">
        <v>1</v>
      </c>
      <c r="C28" s="417" t="s">
        <v>59</v>
      </c>
      <c r="D28" s="418" t="s">
        <v>797</v>
      </c>
      <c r="E28" s="419"/>
      <c r="F28" s="418"/>
      <c r="G28" s="415"/>
      <c r="H28" s="416">
        <v>300000</v>
      </c>
      <c r="I28" s="366">
        <f t="shared" si="0"/>
        <v>300000</v>
      </c>
      <c r="J28" s="368"/>
    </row>
    <row r="29" spans="1:10" ht="60" customHeight="1">
      <c r="A29" s="424">
        <v>21</v>
      </c>
      <c r="B29" s="425">
        <v>1</v>
      </c>
      <c r="C29" s="417" t="s">
        <v>59</v>
      </c>
      <c r="D29" s="418" t="s">
        <v>714</v>
      </c>
      <c r="E29" s="419"/>
      <c r="F29" s="418"/>
      <c r="G29" s="415"/>
      <c r="H29" s="416">
        <v>685500</v>
      </c>
      <c r="I29" s="366">
        <f t="shared" si="0"/>
        <v>685500</v>
      </c>
      <c r="J29" s="368"/>
    </row>
    <row r="30" spans="1:10" ht="33" customHeight="1">
      <c r="A30" s="461"/>
      <c r="B30" s="461"/>
      <c r="C30" s="462" t="s">
        <v>560</v>
      </c>
      <c r="D30" s="469"/>
      <c r="E30" s="470"/>
      <c r="F30" s="471">
        <f>SUM(F31:F41)</f>
        <v>4915223</v>
      </c>
      <c r="G30" s="275">
        <f>SUM(G31:G41)</f>
        <v>0</v>
      </c>
      <c r="H30" s="276">
        <f>SUM(H31:H41)</f>
        <v>2668164</v>
      </c>
      <c r="I30" s="472">
        <f t="shared" si="0"/>
        <v>7583387</v>
      </c>
      <c r="J30" s="473"/>
    </row>
    <row r="31" spans="1:10" ht="86.25" customHeight="1">
      <c r="A31" s="353">
        <v>1</v>
      </c>
      <c r="B31" s="587"/>
      <c r="C31" s="406" t="s">
        <v>332</v>
      </c>
      <c r="D31" s="407" t="s">
        <v>716</v>
      </c>
      <c r="E31" s="408">
        <v>836</v>
      </c>
      <c r="F31" s="409">
        <v>1500000</v>
      </c>
      <c r="G31" s="343"/>
      <c r="H31" s="344">
        <v>500000</v>
      </c>
      <c r="I31" s="366">
        <f t="shared" si="0"/>
        <v>2000000</v>
      </c>
      <c r="J31" s="346"/>
    </row>
    <row r="32" spans="1:10" ht="86.25" customHeight="1">
      <c r="A32" s="353">
        <v>2</v>
      </c>
      <c r="B32" s="588"/>
      <c r="C32" s="406" t="s">
        <v>332</v>
      </c>
      <c r="D32" s="407" t="s">
        <v>717</v>
      </c>
      <c r="E32" s="408">
        <v>836</v>
      </c>
      <c r="F32" s="409">
        <v>262500</v>
      </c>
      <c r="G32" s="343"/>
      <c r="H32" s="344">
        <v>137500</v>
      </c>
      <c r="I32" s="366">
        <f t="shared" si="0"/>
        <v>400000</v>
      </c>
      <c r="J32" s="346"/>
    </row>
    <row r="33" spans="1:10" ht="60" customHeight="1">
      <c r="A33" s="353">
        <v>3</v>
      </c>
      <c r="B33" s="588"/>
      <c r="C33" s="406" t="s">
        <v>332</v>
      </c>
      <c r="D33" s="407" t="s">
        <v>661</v>
      </c>
      <c r="E33" s="408">
        <v>836</v>
      </c>
      <c r="F33" s="409">
        <v>774000</v>
      </c>
      <c r="G33" s="343"/>
      <c r="H33" s="344">
        <v>283000</v>
      </c>
      <c r="I33" s="366">
        <f t="shared" si="0"/>
        <v>1057000</v>
      </c>
      <c r="J33" s="346"/>
    </row>
    <row r="34" spans="1:10" ht="60" customHeight="1">
      <c r="A34" s="353">
        <v>4</v>
      </c>
      <c r="B34" s="588"/>
      <c r="C34" s="406" t="s">
        <v>332</v>
      </c>
      <c r="D34" s="407" t="s">
        <v>662</v>
      </c>
      <c r="E34" s="408">
        <v>837</v>
      </c>
      <c r="F34" s="409">
        <v>46000</v>
      </c>
      <c r="G34" s="343"/>
      <c r="H34" s="344">
        <v>179000</v>
      </c>
      <c r="I34" s="366">
        <f t="shared" si="0"/>
        <v>225000</v>
      </c>
      <c r="J34" s="346"/>
    </row>
    <row r="35" spans="1:10" ht="60" customHeight="1">
      <c r="A35" s="353">
        <v>5</v>
      </c>
      <c r="B35" s="588"/>
      <c r="C35" s="474" t="s">
        <v>565</v>
      </c>
      <c r="D35" s="475" t="s">
        <v>796</v>
      </c>
      <c r="E35" s="476">
        <v>839</v>
      </c>
      <c r="F35" s="477">
        <v>128000</v>
      </c>
      <c r="G35" s="295"/>
      <c r="H35" s="281">
        <v>272000</v>
      </c>
      <c r="I35" s="366">
        <f t="shared" si="0"/>
        <v>400000</v>
      </c>
      <c r="J35" s="346"/>
    </row>
    <row r="36" spans="1:10" ht="60" customHeight="1">
      <c r="A36" s="353">
        <v>6</v>
      </c>
      <c r="B36" s="588"/>
      <c r="C36" s="354" t="s">
        <v>332</v>
      </c>
      <c r="D36" s="407" t="s">
        <v>665</v>
      </c>
      <c r="E36" s="478">
        <v>841</v>
      </c>
      <c r="F36" s="479">
        <v>701000</v>
      </c>
      <c r="G36" s="324"/>
      <c r="H36" s="323">
        <v>429850</v>
      </c>
      <c r="I36" s="366">
        <f t="shared" si="0"/>
        <v>1130850</v>
      </c>
      <c r="J36" s="346"/>
    </row>
    <row r="37" spans="1:10" ht="60" customHeight="1">
      <c r="A37" s="353">
        <v>7</v>
      </c>
      <c r="B37" s="453"/>
      <c r="C37" s="354" t="s">
        <v>332</v>
      </c>
      <c r="D37" s="407" t="s">
        <v>666</v>
      </c>
      <c r="E37" s="410">
        <v>841</v>
      </c>
      <c r="F37" s="411">
        <v>462000</v>
      </c>
      <c r="G37" s="318"/>
      <c r="H37" s="317">
        <v>233464</v>
      </c>
      <c r="I37" s="366">
        <f t="shared" si="0"/>
        <v>695464</v>
      </c>
      <c r="J37" s="347"/>
    </row>
    <row r="38" spans="1:10" ht="60" customHeight="1">
      <c r="A38" s="353">
        <v>8</v>
      </c>
      <c r="B38" s="453"/>
      <c r="C38" s="354" t="s">
        <v>332</v>
      </c>
      <c r="D38" s="407" t="s">
        <v>667</v>
      </c>
      <c r="E38" s="410">
        <v>841</v>
      </c>
      <c r="F38" s="411">
        <v>370000</v>
      </c>
      <c r="G38" s="318"/>
      <c r="H38" s="317">
        <v>98350</v>
      </c>
      <c r="I38" s="366">
        <f t="shared" si="0"/>
        <v>468350</v>
      </c>
      <c r="J38" s="347"/>
    </row>
    <row r="39" spans="1:10" ht="60" customHeight="1">
      <c r="A39" s="353">
        <v>9</v>
      </c>
      <c r="B39" s="453"/>
      <c r="C39" s="354" t="s">
        <v>795</v>
      </c>
      <c r="D39" s="407" t="s">
        <v>794</v>
      </c>
      <c r="E39" s="410">
        <v>841</v>
      </c>
      <c r="F39" s="411">
        <v>221723</v>
      </c>
      <c r="G39" s="318"/>
      <c r="H39" s="317">
        <v>25000</v>
      </c>
      <c r="I39" s="366">
        <f t="shared" si="0"/>
        <v>246723</v>
      </c>
      <c r="J39" s="347"/>
    </row>
    <row r="40" spans="1:10" ht="60" customHeight="1">
      <c r="A40" s="353">
        <v>10</v>
      </c>
      <c r="B40" s="453"/>
      <c r="C40" s="354" t="s">
        <v>61</v>
      </c>
      <c r="D40" s="407" t="s">
        <v>668</v>
      </c>
      <c r="E40" s="410">
        <v>848</v>
      </c>
      <c r="F40" s="411">
        <v>450000</v>
      </c>
      <c r="G40" s="318"/>
      <c r="H40" s="317">
        <v>150000</v>
      </c>
      <c r="I40" s="366">
        <f t="shared" si="0"/>
        <v>600000</v>
      </c>
      <c r="J40" s="347"/>
    </row>
    <row r="41" spans="1:10" ht="60" customHeight="1">
      <c r="A41" s="353">
        <v>11</v>
      </c>
      <c r="B41" s="453"/>
      <c r="C41" s="354" t="s">
        <v>332</v>
      </c>
      <c r="D41" s="407" t="s">
        <v>719</v>
      </c>
      <c r="E41" s="410"/>
      <c r="F41" s="480"/>
      <c r="G41" s="343"/>
      <c r="H41" s="344">
        <v>360000</v>
      </c>
      <c r="I41" s="366">
        <f t="shared" si="0"/>
        <v>360000</v>
      </c>
      <c r="J41" s="347"/>
    </row>
    <row r="42" spans="1:10" ht="33" customHeight="1">
      <c r="A42" s="461"/>
      <c r="B42" s="461"/>
      <c r="C42" s="462" t="s">
        <v>793</v>
      </c>
      <c r="D42" s="469"/>
      <c r="E42" s="470"/>
      <c r="F42" s="471">
        <f>SUM(F43:F49)</f>
        <v>345000</v>
      </c>
      <c r="G42" s="275">
        <f>SUM(G43:G49)</f>
        <v>0</v>
      </c>
      <c r="H42" s="276">
        <f>SUM(H43:H49)</f>
        <v>330000</v>
      </c>
      <c r="I42" s="472">
        <f t="shared" si="0"/>
        <v>675000</v>
      </c>
      <c r="J42" s="473"/>
    </row>
    <row r="43" spans="1:10" ht="60" customHeight="1">
      <c r="A43" s="353">
        <v>1</v>
      </c>
      <c r="B43" s="413"/>
      <c r="C43" s="474" t="s">
        <v>606</v>
      </c>
      <c r="D43" s="475" t="s">
        <v>792</v>
      </c>
      <c r="E43" s="481">
        <v>1031</v>
      </c>
      <c r="F43" s="482">
        <v>120000</v>
      </c>
      <c r="G43" s="295"/>
      <c r="H43" s="281">
        <v>120000</v>
      </c>
      <c r="I43" s="366">
        <f t="shared" si="0"/>
        <v>240000</v>
      </c>
      <c r="J43" s="346"/>
    </row>
    <row r="44" spans="1:10" ht="60" customHeight="1">
      <c r="A44" s="353">
        <v>2</v>
      </c>
      <c r="B44" s="413"/>
      <c r="C44" s="474" t="s">
        <v>606</v>
      </c>
      <c r="D44" s="475" t="s">
        <v>788</v>
      </c>
      <c r="E44" s="476">
        <v>1032</v>
      </c>
      <c r="F44" s="477">
        <v>54000</v>
      </c>
      <c r="G44" s="295"/>
      <c r="H44" s="281">
        <v>30000</v>
      </c>
      <c r="I44" s="366">
        <f t="shared" si="0"/>
        <v>84000</v>
      </c>
      <c r="J44" s="346"/>
    </row>
    <row r="45" spans="1:10" ht="60" customHeight="1">
      <c r="A45" s="353">
        <v>3</v>
      </c>
      <c r="B45" s="413"/>
      <c r="C45" s="474" t="s">
        <v>606</v>
      </c>
      <c r="D45" s="475" t="s">
        <v>789</v>
      </c>
      <c r="E45" s="476">
        <v>1033</v>
      </c>
      <c r="F45" s="477">
        <v>45000</v>
      </c>
      <c r="G45" s="295"/>
      <c r="H45" s="281">
        <v>30000</v>
      </c>
      <c r="I45" s="366">
        <f t="shared" si="0"/>
        <v>75000</v>
      </c>
      <c r="J45" s="346"/>
    </row>
    <row r="46" spans="1:10" ht="60" customHeight="1">
      <c r="A46" s="353">
        <v>4</v>
      </c>
      <c r="B46" s="413"/>
      <c r="C46" s="417" t="s">
        <v>606</v>
      </c>
      <c r="D46" s="475" t="s">
        <v>791</v>
      </c>
      <c r="E46" s="483">
        <v>1034</v>
      </c>
      <c r="F46" s="484">
        <v>36000</v>
      </c>
      <c r="G46" s="379"/>
      <c r="H46" s="380">
        <v>24000</v>
      </c>
      <c r="I46" s="366">
        <f t="shared" si="0"/>
        <v>60000</v>
      </c>
      <c r="J46" s="346"/>
    </row>
    <row r="47" spans="1:10" ht="60" customHeight="1">
      <c r="A47" s="353">
        <v>5</v>
      </c>
      <c r="B47" s="453"/>
      <c r="C47" s="417" t="s">
        <v>701</v>
      </c>
      <c r="D47" s="475" t="s">
        <v>790</v>
      </c>
      <c r="E47" s="481">
        <v>1048</v>
      </c>
      <c r="F47" s="485">
        <v>90000</v>
      </c>
      <c r="G47" s="303"/>
      <c r="H47" s="382">
        <v>126000</v>
      </c>
      <c r="I47" s="366">
        <f t="shared" si="0"/>
        <v>216000</v>
      </c>
      <c r="J47" s="347"/>
    </row>
    <row r="54" ht="108" customHeight="1"/>
  </sheetData>
  <mergeCells count="11">
    <mergeCell ref="I5:I6"/>
    <mergeCell ref="B31:B36"/>
    <mergeCell ref="J5:J6"/>
    <mergeCell ref="A1:J2"/>
    <mergeCell ref="A5:A6"/>
    <mergeCell ref="B5:B6"/>
    <mergeCell ref="C5:C6"/>
    <mergeCell ref="D5:D6"/>
    <mergeCell ref="E5:E6"/>
    <mergeCell ref="F5:F6"/>
    <mergeCell ref="G5:H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51"/>
  <sheetViews>
    <sheetView showGridLines="0" tabSelected="1" view="pageBreakPreview" zoomScaleNormal="80" zoomScaleSheetLayoutView="100" workbookViewId="0">
      <pane xSplit="3" ySplit="7" topLeftCell="D8" activePane="bottomRight" state="frozen"/>
      <selection activeCell="Y2" sqref="Y2"/>
      <selection pane="topRight" activeCell="Y2" sqref="Y2"/>
      <selection pane="bottomLeft" activeCell="Y2" sqref="Y2"/>
      <selection pane="bottomRight" activeCell="D8" sqref="D8"/>
    </sheetView>
  </sheetViews>
  <sheetFormatPr defaultColWidth="8.75" defaultRowHeight="13.5"/>
  <cols>
    <col min="1" max="1" width="4.75" style="284" customWidth="1"/>
    <col min="2" max="2" width="12" style="284" customWidth="1"/>
    <col min="3" max="3" width="12.25" style="284" customWidth="1"/>
    <col min="4" max="4" width="35.75" style="284" customWidth="1"/>
    <col min="5" max="9" width="11.625" style="284" customWidth="1"/>
    <col min="10" max="16384" width="8.75" style="284"/>
  </cols>
  <sheetData>
    <row r="1" spans="1:9" ht="43.5" customHeight="1">
      <c r="A1" s="551" t="s">
        <v>807</v>
      </c>
      <c r="B1" s="551"/>
      <c r="C1" s="551"/>
      <c r="D1" s="551"/>
      <c r="E1" s="551"/>
      <c r="F1" s="551"/>
      <c r="G1" s="551"/>
      <c r="H1" s="551"/>
      <c r="I1" s="551"/>
    </row>
    <row r="2" spans="1:9" ht="16.5">
      <c r="A2" s="145" t="s">
        <v>541</v>
      </c>
      <c r="B2" s="145"/>
      <c r="C2" s="145"/>
      <c r="D2" s="145"/>
    </row>
    <row r="3" spans="1:9" ht="14.25" thickBot="1">
      <c r="F3" s="151">
        <f>COUNTA(F8:F854)</f>
        <v>0</v>
      </c>
      <c r="G3" s="151">
        <f>COUNTA(G8:G854)</f>
        <v>1</v>
      </c>
      <c r="H3" s="152"/>
      <c r="I3" s="152"/>
    </row>
    <row r="4" spans="1:9" ht="36.75" customHeight="1" thickTop="1">
      <c r="A4" s="552" t="s">
        <v>542</v>
      </c>
      <c r="B4" s="554" t="s">
        <v>114</v>
      </c>
      <c r="C4" s="556" t="s">
        <v>2</v>
      </c>
      <c r="D4" s="559" t="s">
        <v>540</v>
      </c>
      <c r="E4" s="578" t="s">
        <v>547</v>
      </c>
      <c r="F4" s="562" t="s">
        <v>538</v>
      </c>
      <c r="G4" s="563"/>
      <c r="H4" s="564" t="s">
        <v>539</v>
      </c>
      <c r="I4" s="566" t="s">
        <v>545</v>
      </c>
    </row>
    <row r="5" spans="1:9" ht="30" customHeight="1">
      <c r="A5" s="575"/>
      <c r="B5" s="576"/>
      <c r="C5" s="577"/>
      <c r="D5" s="575"/>
      <c r="E5" s="579"/>
      <c r="F5" s="581" t="s">
        <v>0</v>
      </c>
      <c r="G5" s="583" t="s">
        <v>1</v>
      </c>
      <c r="H5" s="572"/>
      <c r="I5" s="573"/>
    </row>
    <row r="6" spans="1:9" ht="1.5" customHeight="1">
      <c r="A6" s="553"/>
      <c r="B6" s="555"/>
      <c r="C6" s="557"/>
      <c r="D6" s="553"/>
      <c r="E6" s="580"/>
      <c r="F6" s="582"/>
      <c r="G6" s="584"/>
      <c r="H6" s="565"/>
      <c r="I6" s="567"/>
    </row>
    <row r="7" spans="1:9" ht="42.95" customHeight="1">
      <c r="A7" s="153"/>
      <c r="B7" s="197"/>
      <c r="C7" s="163"/>
      <c r="D7" s="146"/>
      <c r="E7" s="225">
        <f>SUM(E8:E819)</f>
        <v>900000</v>
      </c>
      <c r="F7" s="207">
        <f>SUBTOTAL(9,F8:F854)</f>
        <v>0</v>
      </c>
      <c r="G7" s="202">
        <f>SUBTOTAL(9,G8:G854)</f>
        <v>900000</v>
      </c>
      <c r="H7" s="223">
        <f>SUBTOTAL(9,H8:H854)</f>
        <v>1800000</v>
      </c>
      <c r="I7" s="223">
        <f>SUBTOTAL(9,I8:I854)</f>
        <v>900000</v>
      </c>
    </row>
    <row r="8" spans="1:9" ht="42.95" customHeight="1">
      <c r="A8" s="286">
        <v>1</v>
      </c>
      <c r="B8" s="427" t="s">
        <v>58</v>
      </c>
      <c r="C8" s="287" t="s">
        <v>565</v>
      </c>
      <c r="D8" s="289" t="s">
        <v>818</v>
      </c>
      <c r="E8" s="428">
        <v>900000</v>
      </c>
      <c r="F8" s="336"/>
      <c r="G8" s="337">
        <v>900000</v>
      </c>
      <c r="H8" s="296">
        <f t="shared" ref="H8:H50" si="0">SUM(E8+F8+G8)</f>
        <v>1800000</v>
      </c>
      <c r="I8" s="296">
        <f t="shared" ref="I8:I50" si="1">H8-E8</f>
        <v>900000</v>
      </c>
    </row>
    <row r="9" spans="1:9" ht="39.950000000000003" customHeight="1">
      <c r="A9" s="286">
        <v>17</v>
      </c>
      <c r="B9" s="217"/>
      <c r="C9" s="240"/>
      <c r="D9" s="289"/>
      <c r="E9" s="233"/>
      <c r="F9" s="306"/>
      <c r="G9" s="307"/>
      <c r="H9" s="296">
        <f t="shared" si="0"/>
        <v>0</v>
      </c>
      <c r="I9" s="296">
        <f t="shared" si="1"/>
        <v>0</v>
      </c>
    </row>
    <row r="10" spans="1:9" ht="39.950000000000003" customHeight="1">
      <c r="A10" s="286">
        <v>18</v>
      </c>
      <c r="B10" s="217"/>
      <c r="C10" s="240"/>
      <c r="D10" s="246"/>
      <c r="E10" s="233"/>
      <c r="F10" s="216"/>
      <c r="G10" s="220"/>
      <c r="H10" s="296">
        <f t="shared" si="0"/>
        <v>0</v>
      </c>
      <c r="I10" s="296">
        <f t="shared" si="1"/>
        <v>0</v>
      </c>
    </row>
    <row r="11" spans="1:9" ht="39.950000000000003" customHeight="1">
      <c r="A11" s="286">
        <v>19</v>
      </c>
      <c r="B11" s="217"/>
      <c r="C11" s="240"/>
      <c r="D11" s="246"/>
      <c r="E11" s="233"/>
      <c r="F11" s="216"/>
      <c r="G11" s="220"/>
      <c r="H11" s="296">
        <f t="shared" si="0"/>
        <v>0</v>
      </c>
      <c r="I11" s="296">
        <f t="shared" si="1"/>
        <v>0</v>
      </c>
    </row>
    <row r="12" spans="1:9" ht="39.950000000000003" customHeight="1" thickBot="1">
      <c r="A12" s="286">
        <v>20</v>
      </c>
      <c r="B12" s="217"/>
      <c r="C12" s="240"/>
      <c r="D12" s="246"/>
      <c r="E12" s="233"/>
      <c r="F12" s="211"/>
      <c r="G12" s="222"/>
      <c r="H12" s="296">
        <f t="shared" si="0"/>
        <v>0</v>
      </c>
      <c r="I12" s="296">
        <f t="shared" si="1"/>
        <v>0</v>
      </c>
    </row>
    <row r="13" spans="1:9" ht="39.950000000000003" customHeight="1" thickTop="1">
      <c r="A13" s="286">
        <v>21</v>
      </c>
      <c r="B13" s="236"/>
      <c r="C13" s="164"/>
      <c r="D13" s="246"/>
      <c r="E13" s="233"/>
      <c r="F13" s="219"/>
      <c r="G13" s="224"/>
      <c r="H13" s="296">
        <f t="shared" si="0"/>
        <v>0</v>
      </c>
      <c r="I13" s="296">
        <f t="shared" si="1"/>
        <v>0</v>
      </c>
    </row>
    <row r="14" spans="1:9" ht="39.950000000000003" customHeight="1">
      <c r="A14" s="286">
        <v>22</v>
      </c>
      <c r="B14" s="236"/>
      <c r="C14" s="172"/>
      <c r="D14" s="246"/>
      <c r="E14" s="233"/>
      <c r="F14" s="161"/>
      <c r="G14" s="233"/>
      <c r="H14" s="296">
        <f t="shared" si="0"/>
        <v>0</v>
      </c>
      <c r="I14" s="296">
        <f t="shared" si="1"/>
        <v>0</v>
      </c>
    </row>
    <row r="15" spans="1:9" ht="39.950000000000003" customHeight="1">
      <c r="A15" s="286">
        <v>23</v>
      </c>
      <c r="B15" s="236"/>
      <c r="C15" s="173"/>
      <c r="D15" s="246"/>
      <c r="E15" s="233"/>
      <c r="F15" s="161"/>
      <c r="G15" s="233"/>
      <c r="H15" s="296">
        <f t="shared" si="0"/>
        <v>0</v>
      </c>
      <c r="I15" s="296">
        <f t="shared" si="1"/>
        <v>0</v>
      </c>
    </row>
    <row r="16" spans="1:9" ht="39.950000000000003" customHeight="1">
      <c r="A16" s="286">
        <v>24</v>
      </c>
      <c r="B16" s="236"/>
      <c r="C16" s="164"/>
      <c r="D16" s="246"/>
      <c r="E16" s="233"/>
      <c r="F16" s="161"/>
      <c r="G16" s="233"/>
      <c r="H16" s="296">
        <f t="shared" si="0"/>
        <v>0</v>
      </c>
      <c r="I16" s="296">
        <f t="shared" si="1"/>
        <v>0</v>
      </c>
    </row>
    <row r="17" spans="1:9" ht="39.950000000000003" customHeight="1">
      <c r="A17" s="286">
        <v>25</v>
      </c>
      <c r="B17" s="236"/>
      <c r="C17" s="164"/>
      <c r="D17" s="246"/>
      <c r="E17" s="233"/>
      <c r="F17" s="162"/>
      <c r="G17" s="121"/>
      <c r="H17" s="296">
        <f t="shared" si="0"/>
        <v>0</v>
      </c>
      <c r="I17" s="296">
        <f t="shared" si="1"/>
        <v>0</v>
      </c>
    </row>
    <row r="18" spans="1:9" ht="39.950000000000003" customHeight="1">
      <c r="A18" s="286">
        <v>26</v>
      </c>
      <c r="B18" s="236"/>
      <c r="C18" s="164"/>
      <c r="D18" s="246"/>
      <c r="E18" s="233"/>
      <c r="F18" s="161"/>
      <c r="G18" s="233"/>
      <c r="H18" s="296">
        <f t="shared" si="0"/>
        <v>0</v>
      </c>
      <c r="I18" s="296">
        <f t="shared" si="1"/>
        <v>0</v>
      </c>
    </row>
    <row r="19" spans="1:9" ht="39.950000000000003" customHeight="1">
      <c r="A19" s="286">
        <v>27</v>
      </c>
      <c r="B19" s="236"/>
      <c r="C19" s="164"/>
      <c r="D19" s="246"/>
      <c r="E19" s="233"/>
      <c r="F19" s="161"/>
      <c r="G19" s="233"/>
      <c r="H19" s="296">
        <f t="shared" si="0"/>
        <v>0</v>
      </c>
      <c r="I19" s="296">
        <f t="shared" si="1"/>
        <v>0</v>
      </c>
    </row>
    <row r="20" spans="1:9" ht="39.950000000000003" customHeight="1">
      <c r="A20" s="286">
        <v>28</v>
      </c>
      <c r="B20" s="236"/>
      <c r="C20" s="164"/>
      <c r="D20" s="246"/>
      <c r="E20" s="233"/>
      <c r="F20" s="161"/>
      <c r="G20" s="233"/>
      <c r="H20" s="296">
        <f t="shared" si="0"/>
        <v>0</v>
      </c>
      <c r="I20" s="296">
        <f t="shared" si="1"/>
        <v>0</v>
      </c>
    </row>
    <row r="21" spans="1:9" ht="39.950000000000003" customHeight="1">
      <c r="A21" s="286">
        <v>29</v>
      </c>
      <c r="B21" s="236"/>
      <c r="C21" s="164"/>
      <c r="D21" s="246"/>
      <c r="E21" s="224"/>
      <c r="F21" s="161"/>
      <c r="G21" s="233"/>
      <c r="H21" s="296">
        <f t="shared" si="0"/>
        <v>0</v>
      </c>
      <c r="I21" s="296">
        <f t="shared" si="1"/>
        <v>0</v>
      </c>
    </row>
    <row r="22" spans="1:9" ht="39.950000000000003" customHeight="1">
      <c r="A22" s="286">
        <v>30</v>
      </c>
      <c r="B22" s="236"/>
      <c r="C22" s="164"/>
      <c r="D22" s="246"/>
      <c r="E22" s="233"/>
      <c r="F22" s="161"/>
      <c r="G22" s="233"/>
      <c r="H22" s="296">
        <f t="shared" si="0"/>
        <v>0</v>
      </c>
      <c r="I22" s="296">
        <f t="shared" si="1"/>
        <v>0</v>
      </c>
    </row>
    <row r="23" spans="1:9" ht="39.950000000000003" customHeight="1">
      <c r="A23" s="286">
        <v>31</v>
      </c>
      <c r="B23" s="236"/>
      <c r="C23" s="164"/>
      <c r="D23" s="246"/>
      <c r="E23" s="233"/>
      <c r="F23" s="161"/>
      <c r="G23" s="233"/>
      <c r="H23" s="296">
        <f t="shared" si="0"/>
        <v>0</v>
      </c>
      <c r="I23" s="296">
        <f t="shared" si="1"/>
        <v>0</v>
      </c>
    </row>
    <row r="24" spans="1:9" ht="39.950000000000003" customHeight="1">
      <c r="A24" s="286">
        <v>32</v>
      </c>
      <c r="B24" s="236"/>
      <c r="C24" s="164"/>
      <c r="D24" s="246"/>
      <c r="E24" s="233"/>
      <c r="F24" s="161"/>
      <c r="G24" s="233"/>
      <c r="H24" s="296">
        <f t="shared" si="0"/>
        <v>0</v>
      </c>
      <c r="I24" s="296">
        <f t="shared" si="1"/>
        <v>0</v>
      </c>
    </row>
    <row r="25" spans="1:9" ht="39.950000000000003" customHeight="1">
      <c r="A25" s="286">
        <v>33</v>
      </c>
      <c r="B25" s="236"/>
      <c r="C25" s="164"/>
      <c r="D25" s="246"/>
      <c r="E25" s="233"/>
      <c r="F25" s="161"/>
      <c r="G25" s="233"/>
      <c r="H25" s="296">
        <f t="shared" si="0"/>
        <v>0</v>
      </c>
      <c r="I25" s="296">
        <f t="shared" si="1"/>
        <v>0</v>
      </c>
    </row>
    <row r="26" spans="1:9" ht="39.950000000000003" customHeight="1">
      <c r="A26" s="286">
        <v>34</v>
      </c>
      <c r="B26" s="236"/>
      <c r="C26" s="164"/>
      <c r="D26" s="246"/>
      <c r="E26" s="233"/>
      <c r="F26" s="161"/>
      <c r="G26" s="233"/>
      <c r="H26" s="296">
        <f t="shared" si="0"/>
        <v>0</v>
      </c>
      <c r="I26" s="296">
        <f t="shared" si="1"/>
        <v>0</v>
      </c>
    </row>
    <row r="27" spans="1:9" ht="39.950000000000003" customHeight="1">
      <c r="A27" s="286">
        <v>35</v>
      </c>
      <c r="B27" s="236"/>
      <c r="C27" s="164"/>
      <c r="D27" s="246"/>
      <c r="E27" s="233"/>
      <c r="F27" s="161"/>
      <c r="G27" s="233"/>
      <c r="H27" s="296">
        <f t="shared" si="0"/>
        <v>0</v>
      </c>
      <c r="I27" s="296">
        <f t="shared" si="1"/>
        <v>0</v>
      </c>
    </row>
    <row r="28" spans="1:9" ht="39.950000000000003" customHeight="1">
      <c r="A28" s="286">
        <v>36</v>
      </c>
      <c r="B28" s="236"/>
      <c r="C28" s="164"/>
      <c r="D28" s="246"/>
      <c r="E28" s="233"/>
      <c r="F28" s="161"/>
      <c r="G28" s="233"/>
      <c r="H28" s="296">
        <f t="shared" si="0"/>
        <v>0</v>
      </c>
      <c r="I28" s="296">
        <f t="shared" si="1"/>
        <v>0</v>
      </c>
    </row>
    <row r="29" spans="1:9" ht="39.950000000000003" customHeight="1">
      <c r="A29" s="286">
        <v>37</v>
      </c>
      <c r="B29" s="236"/>
      <c r="C29" s="164"/>
      <c r="D29" s="246"/>
      <c r="E29" s="233"/>
      <c r="F29" s="161"/>
      <c r="G29" s="233"/>
      <c r="H29" s="296">
        <f t="shared" si="0"/>
        <v>0</v>
      </c>
      <c r="I29" s="296">
        <f t="shared" si="1"/>
        <v>0</v>
      </c>
    </row>
    <row r="30" spans="1:9" ht="39.950000000000003" customHeight="1">
      <c r="A30" s="286">
        <v>38</v>
      </c>
      <c r="B30" s="236"/>
      <c r="C30" s="164"/>
      <c r="D30" s="246"/>
      <c r="E30" s="233"/>
      <c r="F30" s="162"/>
      <c r="G30" s="121"/>
      <c r="H30" s="296">
        <f t="shared" si="0"/>
        <v>0</v>
      </c>
      <c r="I30" s="296">
        <f t="shared" si="1"/>
        <v>0</v>
      </c>
    </row>
    <row r="31" spans="1:9" ht="39.950000000000003" customHeight="1">
      <c r="A31" s="286">
        <v>39</v>
      </c>
      <c r="B31" s="236"/>
      <c r="C31" s="164"/>
      <c r="D31" s="340"/>
      <c r="E31" s="233"/>
      <c r="F31" s="161"/>
      <c r="G31" s="233"/>
      <c r="H31" s="296">
        <f t="shared" si="0"/>
        <v>0</v>
      </c>
      <c r="I31" s="296">
        <f t="shared" si="1"/>
        <v>0</v>
      </c>
    </row>
    <row r="32" spans="1:9" ht="39.950000000000003" customHeight="1">
      <c r="A32" s="286">
        <v>40</v>
      </c>
      <c r="B32" s="236"/>
      <c r="C32" s="164"/>
      <c r="D32" s="340"/>
      <c r="E32" s="233"/>
      <c r="F32" s="161"/>
      <c r="G32" s="233"/>
      <c r="H32" s="296">
        <f t="shared" si="0"/>
        <v>0</v>
      </c>
      <c r="I32" s="296">
        <f t="shared" si="1"/>
        <v>0</v>
      </c>
    </row>
    <row r="33" spans="1:9" ht="39.950000000000003" customHeight="1">
      <c r="A33" s="286">
        <v>41</v>
      </c>
      <c r="B33" s="236"/>
      <c r="C33" s="164"/>
      <c r="E33" s="233"/>
      <c r="F33" s="161"/>
      <c r="G33" s="233"/>
      <c r="H33" s="296">
        <f t="shared" si="0"/>
        <v>0</v>
      </c>
      <c r="I33" s="296">
        <f t="shared" si="1"/>
        <v>0</v>
      </c>
    </row>
    <row r="34" spans="1:9" ht="39.950000000000003" customHeight="1">
      <c r="A34" s="286">
        <v>42</v>
      </c>
      <c r="B34" s="236"/>
      <c r="C34" s="164"/>
      <c r="E34" s="233"/>
      <c r="F34" s="161"/>
      <c r="G34" s="233"/>
      <c r="H34" s="296">
        <f t="shared" si="0"/>
        <v>0</v>
      </c>
      <c r="I34" s="296">
        <f t="shared" si="1"/>
        <v>0</v>
      </c>
    </row>
    <row r="35" spans="1:9" ht="39.950000000000003" customHeight="1">
      <c r="A35" s="286">
        <v>43</v>
      </c>
      <c r="B35" s="236"/>
      <c r="C35" s="164"/>
      <c r="E35" s="233"/>
      <c r="F35" s="161"/>
      <c r="G35" s="233"/>
      <c r="H35" s="296">
        <f t="shared" si="0"/>
        <v>0</v>
      </c>
      <c r="I35" s="296">
        <f t="shared" si="1"/>
        <v>0</v>
      </c>
    </row>
    <row r="36" spans="1:9" ht="39.950000000000003" customHeight="1">
      <c r="A36" s="286">
        <v>44</v>
      </c>
      <c r="B36" s="236"/>
      <c r="C36" s="164"/>
      <c r="E36" s="233"/>
      <c r="F36" s="161"/>
      <c r="G36" s="233"/>
      <c r="H36" s="296">
        <f t="shared" si="0"/>
        <v>0</v>
      </c>
      <c r="I36" s="296">
        <f t="shared" si="1"/>
        <v>0</v>
      </c>
    </row>
    <row r="37" spans="1:9" ht="39.950000000000003" customHeight="1">
      <c r="A37" s="286">
        <v>45</v>
      </c>
      <c r="B37" s="236"/>
      <c r="C37" s="164"/>
      <c r="E37" s="233"/>
      <c r="F37" s="161"/>
      <c r="G37" s="233"/>
      <c r="H37" s="296">
        <f t="shared" si="0"/>
        <v>0</v>
      </c>
      <c r="I37" s="296">
        <f t="shared" si="1"/>
        <v>0</v>
      </c>
    </row>
    <row r="38" spans="1:9" ht="39.950000000000003" customHeight="1">
      <c r="A38" s="286">
        <v>46</v>
      </c>
      <c r="B38" s="236"/>
      <c r="C38" s="164"/>
      <c r="E38" s="233"/>
      <c r="F38" s="161"/>
      <c r="G38" s="233"/>
      <c r="H38" s="296">
        <f t="shared" si="0"/>
        <v>0</v>
      </c>
      <c r="I38" s="296">
        <f t="shared" si="1"/>
        <v>0</v>
      </c>
    </row>
    <row r="39" spans="1:9" ht="39.950000000000003" customHeight="1">
      <c r="A39" s="286">
        <v>47</v>
      </c>
      <c r="B39" s="236"/>
      <c r="C39" s="164"/>
      <c r="E39" s="233"/>
      <c r="F39" s="161"/>
      <c r="G39" s="233"/>
      <c r="H39" s="296">
        <f t="shared" si="0"/>
        <v>0</v>
      </c>
      <c r="I39" s="296">
        <f t="shared" si="1"/>
        <v>0</v>
      </c>
    </row>
    <row r="40" spans="1:9" ht="39.950000000000003" customHeight="1">
      <c r="A40" s="286">
        <v>48</v>
      </c>
      <c r="B40" s="236"/>
      <c r="C40" s="164"/>
      <c r="E40" s="233"/>
      <c r="F40" s="161"/>
      <c r="G40" s="233"/>
      <c r="H40" s="296">
        <f t="shared" si="0"/>
        <v>0</v>
      </c>
      <c r="I40" s="296">
        <f t="shared" si="1"/>
        <v>0</v>
      </c>
    </row>
    <row r="41" spans="1:9" ht="39.950000000000003" customHeight="1">
      <c r="A41" s="286">
        <v>49</v>
      </c>
      <c r="B41" s="236"/>
      <c r="C41" s="164"/>
      <c r="E41" s="233"/>
      <c r="F41" s="161"/>
      <c r="G41" s="233"/>
      <c r="H41" s="296">
        <f t="shared" si="0"/>
        <v>0</v>
      </c>
      <c r="I41" s="296">
        <f t="shared" si="1"/>
        <v>0</v>
      </c>
    </row>
    <row r="42" spans="1:9" ht="39.950000000000003" customHeight="1">
      <c r="A42" s="286">
        <v>50</v>
      </c>
      <c r="B42" s="236"/>
      <c r="C42" s="164"/>
      <c r="E42" s="233"/>
      <c r="F42" s="161"/>
      <c r="G42" s="233"/>
      <c r="H42" s="296">
        <f t="shared" si="0"/>
        <v>0</v>
      </c>
      <c r="I42" s="296">
        <f t="shared" si="1"/>
        <v>0</v>
      </c>
    </row>
    <row r="43" spans="1:9" ht="39.950000000000003" customHeight="1">
      <c r="A43" s="286">
        <v>51</v>
      </c>
      <c r="B43" s="236"/>
      <c r="C43" s="164"/>
      <c r="E43" s="233"/>
      <c r="F43" s="162"/>
      <c r="G43" s="121"/>
      <c r="H43" s="296">
        <f t="shared" si="0"/>
        <v>0</v>
      </c>
      <c r="I43" s="296">
        <f t="shared" si="1"/>
        <v>0</v>
      </c>
    </row>
    <row r="44" spans="1:9" ht="39.950000000000003" customHeight="1">
      <c r="A44" s="286">
        <v>52</v>
      </c>
      <c r="B44" s="236"/>
      <c r="C44" s="164"/>
      <c r="E44" s="233"/>
      <c r="F44" s="161"/>
      <c r="G44" s="233"/>
      <c r="H44" s="296">
        <f t="shared" si="0"/>
        <v>0</v>
      </c>
      <c r="I44" s="296">
        <f t="shared" si="1"/>
        <v>0</v>
      </c>
    </row>
    <row r="45" spans="1:9" ht="39.950000000000003" customHeight="1">
      <c r="A45" s="286">
        <v>53</v>
      </c>
      <c r="B45" s="236"/>
      <c r="C45" s="174"/>
      <c r="E45" s="233"/>
      <c r="F45" s="161"/>
      <c r="G45" s="233"/>
      <c r="H45" s="296">
        <f t="shared" si="0"/>
        <v>0</v>
      </c>
      <c r="I45" s="296">
        <f t="shared" si="1"/>
        <v>0</v>
      </c>
    </row>
    <row r="46" spans="1:9" s="148" customFormat="1" ht="39.950000000000003" customHeight="1">
      <c r="A46" s="286">
        <v>54</v>
      </c>
      <c r="B46" s="169"/>
      <c r="C46" s="176"/>
      <c r="D46" s="284"/>
      <c r="E46" s="179"/>
      <c r="F46" s="180"/>
      <c r="G46" s="181"/>
      <c r="H46" s="296">
        <f t="shared" si="0"/>
        <v>0</v>
      </c>
      <c r="I46" s="296">
        <f t="shared" si="1"/>
        <v>0</v>
      </c>
    </row>
    <row r="47" spans="1:9" s="148" customFormat="1" ht="39.950000000000003" customHeight="1">
      <c r="A47" s="286">
        <v>55</v>
      </c>
      <c r="B47" s="169" t="str">
        <f>IFERROR(VLOOKUP('21년 기금 수입계획'!$C47,구분표!$A$2:$C$1001,3,FALSE),"")</f>
        <v/>
      </c>
      <c r="C47" s="176"/>
      <c r="D47" s="284"/>
      <c r="E47" s="179"/>
      <c r="F47" s="180"/>
      <c r="G47" s="181"/>
      <c r="H47" s="296">
        <f t="shared" si="0"/>
        <v>0</v>
      </c>
      <c r="I47" s="296">
        <f t="shared" si="1"/>
        <v>0</v>
      </c>
    </row>
    <row r="48" spans="1:9" s="148" customFormat="1" ht="56.45" customHeight="1">
      <c r="A48" s="286">
        <v>56</v>
      </c>
      <c r="B48" s="169" t="str">
        <f>IFERROR(VLOOKUP('21년 기금 수입계획'!$C48,구분표!$A$2:$C$1001,3,FALSE),"")</f>
        <v/>
      </c>
      <c r="C48" s="176"/>
      <c r="D48" s="284"/>
      <c r="E48" s="179"/>
      <c r="F48" s="180"/>
      <c r="G48" s="181"/>
      <c r="H48" s="296">
        <f t="shared" si="0"/>
        <v>0</v>
      </c>
      <c r="I48" s="296">
        <f t="shared" si="1"/>
        <v>0</v>
      </c>
    </row>
    <row r="49" spans="1:9" s="148" customFormat="1" ht="39.950000000000003" customHeight="1">
      <c r="A49" s="286">
        <v>57</v>
      </c>
      <c r="B49" s="169" t="str">
        <f>IFERROR(VLOOKUP('21년 기금 수입계획'!$C49,구분표!$A$2:$C$1001,3,FALSE),"")</f>
        <v/>
      </c>
      <c r="C49" s="176"/>
      <c r="D49" s="284"/>
      <c r="E49" s="179"/>
      <c r="F49" s="180"/>
      <c r="G49" s="181"/>
      <c r="H49" s="296">
        <f t="shared" si="0"/>
        <v>0</v>
      </c>
      <c r="I49" s="296">
        <f t="shared" si="1"/>
        <v>0</v>
      </c>
    </row>
    <row r="50" spans="1:9" s="171" customFormat="1" ht="39.950000000000003" customHeight="1">
      <c r="A50" s="286">
        <v>58</v>
      </c>
      <c r="B50" s="169" t="str">
        <f>IFERROR(VLOOKUP('21년 기금 수입계획'!$C50,구분표!$A$2:$C$1001,3,FALSE),"")</f>
        <v/>
      </c>
      <c r="C50" s="170"/>
      <c r="D50" s="284"/>
      <c r="E50" s="179"/>
      <c r="F50" s="180"/>
      <c r="G50" s="181"/>
      <c r="H50" s="296">
        <f t="shared" si="0"/>
        <v>0</v>
      </c>
      <c r="I50" s="296">
        <f t="shared" si="1"/>
        <v>0</v>
      </c>
    </row>
    <row r="51" spans="1:9" ht="24" customHeight="1"/>
  </sheetData>
  <sheetProtection formatCells="0" formatColumns="0" formatRows="0" autoFilter="0"/>
  <autoFilter ref="A6:I50"/>
  <mergeCells count="11">
    <mergeCell ref="F5:F6"/>
    <mergeCell ref="G5:G6"/>
    <mergeCell ref="A1:I1"/>
    <mergeCell ref="A4:A6"/>
    <mergeCell ref="B4:B6"/>
    <mergeCell ref="C4:C6"/>
    <mergeCell ref="D4:D6"/>
    <mergeCell ref="E4:E6"/>
    <mergeCell ref="F4:G4"/>
    <mergeCell ref="H4:H6"/>
    <mergeCell ref="I4:I6"/>
  </mergeCells>
  <phoneticPr fontId="2" type="noConversion"/>
  <conditionalFormatting sqref="E36:E49 E51:E671 E13:E16 E20 E28">
    <cfRule type="expression" dxfId="15" priority="16">
      <formula>(#REF!="본예산")</formula>
    </cfRule>
  </conditionalFormatting>
  <conditionalFormatting sqref="E9:E11">
    <cfRule type="expression" dxfId="14" priority="15">
      <formula>(#REF!="본예산")</formula>
    </cfRule>
  </conditionalFormatting>
  <conditionalFormatting sqref="E24">
    <cfRule type="expression" dxfId="13" priority="14">
      <formula>(#REF!="본예산")</formula>
    </cfRule>
  </conditionalFormatting>
  <conditionalFormatting sqref="E29:E34">
    <cfRule type="expression" dxfId="12" priority="7">
      <formula>(#REF!="본예산")</formula>
    </cfRule>
  </conditionalFormatting>
  <conditionalFormatting sqref="E17:E19">
    <cfRule type="expression" dxfId="11" priority="11">
      <formula>(#REF!="본예산")</formula>
    </cfRule>
  </conditionalFormatting>
  <conditionalFormatting sqref="E12">
    <cfRule type="expression" dxfId="10" priority="12">
      <formula>(#REF!="본예산")</formula>
    </cfRule>
  </conditionalFormatting>
  <conditionalFormatting sqref="E21:E23">
    <cfRule type="expression" dxfId="9" priority="10">
      <formula>(#REF!="본예산")</formula>
    </cfRule>
  </conditionalFormatting>
  <conditionalFormatting sqref="E25:E27">
    <cfRule type="expression" dxfId="8" priority="9">
      <formula>(#REF!="본예산")</formula>
    </cfRule>
  </conditionalFormatting>
  <conditionalFormatting sqref="E35">
    <cfRule type="expression" dxfId="7" priority="8">
      <formula>(#REF!="본예산")</formula>
    </cfRule>
  </conditionalFormatting>
  <conditionalFormatting sqref="E50">
    <cfRule type="expression" dxfId="6" priority="6">
      <formula>(#REF!="본예산")</formula>
    </cfRule>
  </conditionalFormatting>
  <conditionalFormatting sqref="E8">
    <cfRule type="expression" dxfId="5" priority="1">
      <formula>(#REF!="본예산")</formula>
    </cfRule>
  </conditionalFormatting>
  <pageMargins left="0.23622047244094491" right="0.19685039370078741" top="0.35433070866141736" bottom="0.31496062992125984" header="0.31496062992125984" footer="0.15748031496062992"/>
  <pageSetup paperSize="9" fitToHeight="0" orientation="landscape" r:id="rId1"/>
  <headerFoot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30"/>
  <sheetViews>
    <sheetView showGridLines="0" view="pageBreakPreview" zoomScale="80" zoomScaleNormal="80" zoomScaleSheetLayoutView="80" workbookViewId="0">
      <pane xSplit="4" ySplit="6" topLeftCell="E7" activePane="bottomRight" state="frozen"/>
      <selection activeCell="Y2" sqref="Y2"/>
      <selection pane="topRight" activeCell="Y2" sqref="Y2"/>
      <selection pane="bottomLeft" activeCell="Y2" sqref="Y2"/>
      <selection pane="bottomRight" activeCell="E8" sqref="E8"/>
    </sheetView>
  </sheetViews>
  <sheetFormatPr defaultColWidth="8.75" defaultRowHeight="13.5"/>
  <cols>
    <col min="1" max="1" width="12.75" style="284" hidden="1" customWidth="1"/>
    <col min="2" max="2" width="6.125" style="284" customWidth="1"/>
    <col min="3" max="3" width="9.75" style="284" customWidth="1"/>
    <col min="4" max="4" width="12.25" style="284" customWidth="1"/>
    <col min="5" max="5" width="43.75" style="504" bestFit="1" customWidth="1"/>
    <col min="6" max="6" width="11.5" style="284" customWidth="1"/>
    <col min="7" max="8" width="14.75" style="284" customWidth="1"/>
    <col min="9" max="10" width="14.5" style="284" customWidth="1"/>
    <col min="11" max="16384" width="8.75" style="284"/>
  </cols>
  <sheetData>
    <row r="1" spans="1:10" ht="32.25" customHeight="1">
      <c r="A1" s="551" t="s">
        <v>815</v>
      </c>
      <c r="B1" s="551"/>
      <c r="C1" s="551"/>
      <c r="D1" s="551"/>
      <c r="E1" s="551"/>
      <c r="F1" s="551"/>
      <c r="G1" s="551"/>
      <c r="H1" s="551"/>
      <c r="I1" s="551"/>
      <c r="J1" s="551"/>
    </row>
    <row r="2" spans="1:10" ht="32.25" customHeight="1">
      <c r="A2" s="486"/>
      <c r="B2" s="569"/>
      <c r="C2" s="569"/>
      <c r="D2" s="569"/>
      <c r="E2" s="569"/>
      <c r="F2" s="569"/>
      <c r="G2" s="569"/>
      <c r="H2" s="569"/>
      <c r="I2" s="569"/>
      <c r="J2" s="487"/>
    </row>
    <row r="3" spans="1:10" ht="16.899999999999999" customHeight="1" thickBot="1">
      <c r="G3" s="151">
        <f>COUNTA(G12:G932)</f>
        <v>0</v>
      </c>
      <c r="H3" s="151">
        <f>COUNTA(H12:H932)</f>
        <v>0</v>
      </c>
      <c r="I3" s="152"/>
      <c r="J3" s="502" t="s">
        <v>814</v>
      </c>
    </row>
    <row r="4" spans="1:10" ht="47.25" customHeight="1" thickTop="1">
      <c r="A4" s="552" t="s">
        <v>509</v>
      </c>
      <c r="B4" s="552" t="s">
        <v>542</v>
      </c>
      <c r="C4" s="554" t="s">
        <v>114</v>
      </c>
      <c r="D4" s="556" t="s">
        <v>2</v>
      </c>
      <c r="E4" s="558" t="s">
        <v>540</v>
      </c>
      <c r="F4" s="560" t="s">
        <v>547</v>
      </c>
      <c r="G4" s="570" t="s">
        <v>538</v>
      </c>
      <c r="H4" s="571"/>
      <c r="I4" s="564" t="s">
        <v>539</v>
      </c>
      <c r="J4" s="566" t="s">
        <v>544</v>
      </c>
    </row>
    <row r="5" spans="1:10" ht="33" customHeight="1">
      <c r="A5" s="553"/>
      <c r="B5" s="553"/>
      <c r="C5" s="555"/>
      <c r="D5" s="557"/>
      <c r="E5" s="602"/>
      <c r="F5" s="561"/>
      <c r="G5" s="188" t="s">
        <v>0</v>
      </c>
      <c r="H5" s="189" t="s">
        <v>1</v>
      </c>
      <c r="I5" s="565"/>
      <c r="J5" s="567"/>
    </row>
    <row r="6" spans="1:10" ht="42.95" customHeight="1">
      <c r="A6" s="490"/>
      <c r="B6" s="489"/>
      <c r="C6" s="498"/>
      <c r="D6" s="163"/>
      <c r="E6" s="489"/>
      <c r="F6" s="225">
        <f>SUM(F7:F818)</f>
        <v>315800</v>
      </c>
      <c r="G6" s="207"/>
      <c r="H6" s="500">
        <v>900000</v>
      </c>
      <c r="I6" s="296">
        <f t="shared" ref="I6:I11" si="0">SUM(F6+G6+H6)</f>
        <v>1215800</v>
      </c>
      <c r="J6" s="296">
        <v>900000</v>
      </c>
    </row>
    <row r="7" spans="1:10" ht="42.95" customHeight="1">
      <c r="A7" s="488"/>
      <c r="B7" s="503">
        <v>1</v>
      </c>
      <c r="C7" s="498" t="s">
        <v>60</v>
      </c>
      <c r="D7" s="163" t="s">
        <v>332</v>
      </c>
      <c r="E7" s="505" t="s">
        <v>809</v>
      </c>
      <c r="F7" s="499">
        <v>126000</v>
      </c>
      <c r="G7" s="207">
        <v>0</v>
      </c>
      <c r="H7" s="500">
        <v>294000</v>
      </c>
      <c r="I7" s="296">
        <f t="shared" si="0"/>
        <v>420000</v>
      </c>
      <c r="J7" s="296">
        <v>294000</v>
      </c>
    </row>
    <row r="8" spans="1:10" ht="42.95" customHeight="1">
      <c r="A8" s="488"/>
      <c r="B8" s="489">
        <v>2</v>
      </c>
      <c r="C8" s="498" t="s">
        <v>60</v>
      </c>
      <c r="D8" s="163" t="s">
        <v>332</v>
      </c>
      <c r="E8" s="506" t="s">
        <v>810</v>
      </c>
      <c r="F8" s="499">
        <v>36000</v>
      </c>
      <c r="G8" s="501">
        <v>0</v>
      </c>
      <c r="H8" s="500">
        <v>384000</v>
      </c>
      <c r="I8" s="296">
        <f t="shared" si="0"/>
        <v>420000</v>
      </c>
      <c r="J8" s="296">
        <f t="shared" ref="J8:J39" si="1">I8-F8</f>
        <v>384000</v>
      </c>
    </row>
    <row r="9" spans="1:10" ht="42.95" customHeight="1">
      <c r="A9" s="488"/>
      <c r="B9" s="489">
        <v>3</v>
      </c>
      <c r="C9" s="498" t="s">
        <v>60</v>
      </c>
      <c r="D9" s="163" t="s">
        <v>332</v>
      </c>
      <c r="E9" s="506" t="s">
        <v>811</v>
      </c>
      <c r="F9" s="499">
        <v>133800</v>
      </c>
      <c r="G9" s="501">
        <v>0</v>
      </c>
      <c r="H9" s="500">
        <v>197000</v>
      </c>
      <c r="I9" s="296">
        <f t="shared" si="0"/>
        <v>330800</v>
      </c>
      <c r="J9" s="296">
        <f t="shared" si="1"/>
        <v>197000</v>
      </c>
    </row>
    <row r="10" spans="1:10" ht="42.95" customHeight="1">
      <c r="A10" s="488"/>
      <c r="B10" s="489">
        <v>4</v>
      </c>
      <c r="C10" s="498" t="s">
        <v>60</v>
      </c>
      <c r="D10" s="163" t="s">
        <v>332</v>
      </c>
      <c r="E10" s="506" t="s">
        <v>812</v>
      </c>
      <c r="F10" s="499">
        <v>15000</v>
      </c>
      <c r="G10" s="501">
        <v>0</v>
      </c>
      <c r="H10" s="500">
        <v>15000</v>
      </c>
      <c r="I10" s="296">
        <f t="shared" si="0"/>
        <v>30000</v>
      </c>
      <c r="J10" s="296">
        <f t="shared" si="1"/>
        <v>15000</v>
      </c>
    </row>
    <row r="11" spans="1:10" ht="42.95" customHeight="1">
      <c r="A11" s="488"/>
      <c r="B11" s="489">
        <v>5</v>
      </c>
      <c r="C11" s="498" t="s">
        <v>60</v>
      </c>
      <c r="D11" s="163" t="s">
        <v>332</v>
      </c>
      <c r="E11" s="506" t="s">
        <v>813</v>
      </c>
      <c r="F11" s="499">
        <v>5000</v>
      </c>
      <c r="G11" s="501"/>
      <c r="H11" s="500">
        <v>10000</v>
      </c>
      <c r="I11" s="296">
        <f t="shared" si="0"/>
        <v>15000</v>
      </c>
      <c r="J11" s="296">
        <f t="shared" si="1"/>
        <v>10000</v>
      </c>
    </row>
    <row r="12" spans="1:10" ht="44.45" customHeight="1">
      <c r="A12" s="187"/>
      <c r="B12" s="491">
        <v>88</v>
      </c>
      <c r="C12" s="492"/>
      <c r="D12" s="493"/>
      <c r="E12" s="494"/>
      <c r="F12" s="494"/>
      <c r="G12" s="495"/>
      <c r="H12" s="496"/>
      <c r="I12" s="497">
        <f>SUM(I7:I11)</f>
        <v>1215800</v>
      </c>
      <c r="J12" s="497">
        <f t="shared" si="1"/>
        <v>1215800</v>
      </c>
    </row>
    <row r="13" spans="1:10" ht="44.45" customHeight="1">
      <c r="A13" s="187"/>
      <c r="B13" s="300">
        <v>89</v>
      </c>
      <c r="C13" s="236"/>
      <c r="D13" s="229"/>
      <c r="E13" s="246"/>
      <c r="F13" s="246"/>
      <c r="G13" s="226"/>
      <c r="H13" s="228"/>
      <c r="I13" s="299">
        <f t="shared" ref="I13:I75" si="2">SUM(F13+G13+H13)</f>
        <v>0</v>
      </c>
      <c r="J13" s="299">
        <f t="shared" si="1"/>
        <v>0</v>
      </c>
    </row>
    <row r="14" spans="1:10" ht="44.45" customHeight="1">
      <c r="A14" s="187"/>
      <c r="B14" s="300">
        <v>90</v>
      </c>
      <c r="C14" s="236"/>
      <c r="D14" s="229"/>
      <c r="E14" s="246"/>
      <c r="F14" s="246"/>
      <c r="G14" s="226"/>
      <c r="H14" s="228"/>
      <c r="I14" s="299">
        <f t="shared" si="2"/>
        <v>0</v>
      </c>
      <c r="J14" s="299">
        <f t="shared" si="1"/>
        <v>0</v>
      </c>
    </row>
    <row r="15" spans="1:10" ht="44.45" customHeight="1">
      <c r="A15" s="187"/>
      <c r="B15" s="300">
        <v>91</v>
      </c>
      <c r="C15" s="236"/>
      <c r="D15" s="229"/>
      <c r="E15" s="246"/>
      <c r="F15" s="246"/>
      <c r="G15" s="226"/>
      <c r="H15" s="228"/>
      <c r="I15" s="299">
        <f t="shared" si="2"/>
        <v>0</v>
      </c>
      <c r="J15" s="299">
        <f t="shared" si="1"/>
        <v>0</v>
      </c>
    </row>
    <row r="16" spans="1:10" ht="44.45" customHeight="1">
      <c r="A16" s="187"/>
      <c r="B16" s="300">
        <v>92</v>
      </c>
      <c r="C16" s="236"/>
      <c r="D16" s="229"/>
      <c r="E16" s="246"/>
      <c r="F16" s="246"/>
      <c r="G16" s="226"/>
      <c r="H16" s="228"/>
      <c r="I16" s="299">
        <f t="shared" si="2"/>
        <v>0</v>
      </c>
      <c r="J16" s="299">
        <f t="shared" si="1"/>
        <v>0</v>
      </c>
    </row>
    <row r="17" spans="1:10" ht="44.45" customHeight="1">
      <c r="A17" s="285" t="s">
        <v>57</v>
      </c>
      <c r="B17" s="300">
        <v>93</v>
      </c>
      <c r="C17" s="236"/>
      <c r="D17" s="229"/>
      <c r="E17" s="246"/>
      <c r="F17" s="246"/>
      <c r="G17" s="226"/>
      <c r="H17" s="228"/>
      <c r="I17" s="299">
        <f t="shared" si="2"/>
        <v>0</v>
      </c>
      <c r="J17" s="299">
        <f t="shared" si="1"/>
        <v>0</v>
      </c>
    </row>
    <row r="18" spans="1:10" ht="44.45" customHeight="1">
      <c r="A18" s="285" t="s">
        <v>57</v>
      </c>
      <c r="B18" s="300">
        <v>94</v>
      </c>
      <c r="C18" s="236"/>
      <c r="D18" s="229"/>
      <c r="E18" s="246"/>
      <c r="F18" s="246"/>
      <c r="G18" s="226"/>
      <c r="H18" s="228"/>
      <c r="I18" s="299">
        <f t="shared" si="2"/>
        <v>0</v>
      </c>
      <c r="J18" s="299">
        <f t="shared" si="1"/>
        <v>0</v>
      </c>
    </row>
    <row r="19" spans="1:10" ht="44.45" customHeight="1">
      <c r="A19" s="285" t="s">
        <v>57</v>
      </c>
      <c r="B19" s="300">
        <v>95</v>
      </c>
      <c r="C19" s="236"/>
      <c r="D19" s="229"/>
      <c r="E19" s="246"/>
      <c r="F19" s="246"/>
      <c r="G19" s="226"/>
      <c r="H19" s="228"/>
      <c r="I19" s="299">
        <f t="shared" si="2"/>
        <v>0</v>
      </c>
      <c r="J19" s="299">
        <f t="shared" si="1"/>
        <v>0</v>
      </c>
    </row>
    <row r="20" spans="1:10" ht="44.45" customHeight="1">
      <c r="A20" s="285" t="s">
        <v>57</v>
      </c>
      <c r="B20" s="300">
        <v>96</v>
      </c>
      <c r="C20" s="236"/>
      <c r="D20" s="229"/>
      <c r="E20" s="246"/>
      <c r="F20" s="246"/>
      <c r="G20" s="226"/>
      <c r="H20" s="228"/>
      <c r="I20" s="299">
        <f t="shared" si="2"/>
        <v>0</v>
      </c>
      <c r="J20" s="299">
        <f t="shared" si="1"/>
        <v>0</v>
      </c>
    </row>
    <row r="21" spans="1:10" ht="44.45" customHeight="1">
      <c r="A21" s="285" t="s">
        <v>57</v>
      </c>
      <c r="B21" s="300">
        <v>97</v>
      </c>
      <c r="C21" s="236"/>
      <c r="D21" s="229"/>
      <c r="E21" s="246"/>
      <c r="F21" s="246"/>
      <c r="G21" s="226"/>
      <c r="H21" s="228"/>
      <c r="I21" s="299">
        <f t="shared" si="2"/>
        <v>0</v>
      </c>
      <c r="J21" s="299">
        <f t="shared" si="1"/>
        <v>0</v>
      </c>
    </row>
    <row r="22" spans="1:10" ht="44.45" customHeight="1">
      <c r="A22" s="187" t="s">
        <v>57</v>
      </c>
      <c r="B22" s="300">
        <v>98</v>
      </c>
      <c r="C22" s="236"/>
      <c r="D22" s="229"/>
      <c r="E22" s="246"/>
      <c r="F22" s="246"/>
      <c r="G22" s="226"/>
      <c r="H22" s="228"/>
      <c r="I22" s="299">
        <f t="shared" si="2"/>
        <v>0</v>
      </c>
      <c r="J22" s="299">
        <f t="shared" si="1"/>
        <v>0</v>
      </c>
    </row>
    <row r="23" spans="1:10" ht="44.45" customHeight="1">
      <c r="A23" s="187" t="s">
        <v>57</v>
      </c>
      <c r="B23" s="300">
        <v>99</v>
      </c>
      <c r="C23" s="236"/>
      <c r="D23" s="229"/>
      <c r="E23" s="246"/>
      <c r="F23" s="246"/>
      <c r="G23" s="226"/>
      <c r="H23" s="228"/>
      <c r="I23" s="299">
        <f t="shared" si="2"/>
        <v>0</v>
      </c>
      <c r="J23" s="299">
        <f t="shared" si="1"/>
        <v>0</v>
      </c>
    </row>
    <row r="24" spans="1:10" ht="44.45" customHeight="1">
      <c r="A24" s="187" t="s">
        <v>57</v>
      </c>
      <c r="B24" s="300">
        <v>100</v>
      </c>
      <c r="C24" s="236"/>
      <c r="D24" s="229"/>
      <c r="E24" s="246"/>
      <c r="F24" s="246"/>
      <c r="G24" s="226"/>
      <c r="H24" s="228"/>
      <c r="I24" s="299">
        <f t="shared" si="2"/>
        <v>0</v>
      </c>
      <c r="J24" s="299">
        <f t="shared" si="1"/>
        <v>0</v>
      </c>
    </row>
    <row r="25" spans="1:10" ht="44.45" customHeight="1">
      <c r="A25" s="187" t="s">
        <v>57</v>
      </c>
      <c r="B25" s="300">
        <v>101</v>
      </c>
      <c r="C25" s="236"/>
      <c r="D25" s="229"/>
      <c r="E25" s="246"/>
      <c r="F25" s="246"/>
      <c r="G25" s="226"/>
      <c r="H25" s="228"/>
      <c r="I25" s="299">
        <f t="shared" si="2"/>
        <v>0</v>
      </c>
      <c r="J25" s="299">
        <f t="shared" si="1"/>
        <v>0</v>
      </c>
    </row>
    <row r="26" spans="1:10" ht="44.45" customHeight="1">
      <c r="A26" s="187"/>
      <c r="B26" s="300">
        <v>102</v>
      </c>
      <c r="C26" s="236"/>
      <c r="D26" s="229"/>
      <c r="E26" s="246"/>
      <c r="F26" s="246"/>
      <c r="G26" s="226"/>
      <c r="H26" s="228"/>
      <c r="I26" s="299">
        <f t="shared" si="2"/>
        <v>0</v>
      </c>
      <c r="J26" s="299">
        <f t="shared" si="1"/>
        <v>0</v>
      </c>
    </row>
    <row r="27" spans="1:10" ht="44.45" customHeight="1">
      <c r="A27" s="187"/>
      <c r="B27" s="300">
        <v>103</v>
      </c>
      <c r="C27" s="236"/>
      <c r="D27" s="229"/>
      <c r="E27" s="246"/>
      <c r="F27" s="246"/>
      <c r="G27" s="226"/>
      <c r="H27" s="228"/>
      <c r="I27" s="299">
        <f t="shared" si="2"/>
        <v>0</v>
      </c>
      <c r="J27" s="299">
        <f t="shared" si="1"/>
        <v>0</v>
      </c>
    </row>
    <row r="28" spans="1:10" ht="44.45" customHeight="1">
      <c r="A28" s="285" t="s">
        <v>57</v>
      </c>
      <c r="B28" s="300">
        <v>104</v>
      </c>
      <c r="C28" s="236"/>
      <c r="D28" s="229"/>
      <c r="E28" s="246"/>
      <c r="F28" s="246"/>
      <c r="G28" s="226"/>
      <c r="H28" s="228"/>
      <c r="I28" s="299">
        <f t="shared" si="2"/>
        <v>0</v>
      </c>
      <c r="J28" s="299">
        <f t="shared" si="1"/>
        <v>0</v>
      </c>
    </row>
    <row r="29" spans="1:10" ht="44.45" customHeight="1">
      <c r="A29" s="285" t="s">
        <v>57</v>
      </c>
      <c r="B29" s="300">
        <v>105</v>
      </c>
      <c r="C29" s="236"/>
      <c r="D29" s="229"/>
      <c r="E29" s="246"/>
      <c r="F29" s="246"/>
      <c r="G29" s="226"/>
      <c r="H29" s="228"/>
      <c r="I29" s="299">
        <f t="shared" si="2"/>
        <v>0</v>
      </c>
      <c r="J29" s="299">
        <f t="shared" si="1"/>
        <v>0</v>
      </c>
    </row>
    <row r="30" spans="1:10" ht="44.45" customHeight="1">
      <c r="A30" s="285" t="s">
        <v>57</v>
      </c>
      <c r="B30" s="300">
        <v>106</v>
      </c>
      <c r="C30" s="236"/>
      <c r="D30" s="229"/>
      <c r="E30" s="246"/>
      <c r="F30" s="246"/>
      <c r="G30" s="226"/>
      <c r="H30" s="228"/>
      <c r="I30" s="299">
        <f t="shared" si="2"/>
        <v>0</v>
      </c>
      <c r="J30" s="299">
        <f t="shared" si="1"/>
        <v>0</v>
      </c>
    </row>
    <row r="31" spans="1:10" ht="44.45" customHeight="1">
      <c r="A31" s="285"/>
      <c r="B31" s="300">
        <v>107</v>
      </c>
      <c r="C31" s="300"/>
      <c r="D31" s="287"/>
      <c r="E31" s="289"/>
      <c r="F31" s="298"/>
      <c r="G31" s="297"/>
      <c r="H31" s="301"/>
      <c r="I31" s="299">
        <f t="shared" si="2"/>
        <v>0</v>
      </c>
      <c r="J31" s="299">
        <f t="shared" si="1"/>
        <v>0</v>
      </c>
    </row>
    <row r="32" spans="1:10" ht="44.45" customHeight="1">
      <c r="A32" s="285"/>
      <c r="B32" s="300">
        <v>108</v>
      </c>
      <c r="C32" s="300"/>
      <c r="D32" s="287"/>
      <c r="E32" s="289"/>
      <c r="F32" s="298"/>
      <c r="G32" s="297"/>
      <c r="H32" s="301"/>
      <c r="I32" s="299">
        <f t="shared" si="2"/>
        <v>0</v>
      </c>
      <c r="J32" s="299">
        <f t="shared" si="1"/>
        <v>0</v>
      </c>
    </row>
    <row r="33" spans="1:10" ht="44.45" customHeight="1">
      <c r="A33" s="285"/>
      <c r="B33" s="300">
        <v>109</v>
      </c>
      <c r="C33" s="300"/>
      <c r="D33" s="287"/>
      <c r="E33" s="289"/>
      <c r="F33" s="298"/>
      <c r="G33" s="297"/>
      <c r="H33" s="301"/>
      <c r="I33" s="299">
        <f t="shared" si="2"/>
        <v>0</v>
      </c>
      <c r="J33" s="299">
        <f t="shared" si="1"/>
        <v>0</v>
      </c>
    </row>
    <row r="34" spans="1:10" ht="44.45" customHeight="1">
      <c r="A34" s="285"/>
      <c r="B34" s="300">
        <v>110</v>
      </c>
      <c r="C34" s="300"/>
      <c r="D34" s="287"/>
      <c r="E34" s="289"/>
      <c r="F34" s="298"/>
      <c r="G34" s="297"/>
      <c r="H34" s="301"/>
      <c r="I34" s="299">
        <f t="shared" si="2"/>
        <v>0</v>
      </c>
      <c r="J34" s="299">
        <f t="shared" si="1"/>
        <v>0</v>
      </c>
    </row>
    <row r="35" spans="1:10" ht="44.45" customHeight="1">
      <c r="A35" s="285"/>
      <c r="B35" s="300">
        <v>103</v>
      </c>
      <c r="C35" s="300"/>
      <c r="D35" s="287"/>
      <c r="E35" s="289"/>
      <c r="F35" s="298"/>
      <c r="G35" s="297"/>
      <c r="H35" s="301"/>
      <c r="I35" s="299">
        <f t="shared" si="2"/>
        <v>0</v>
      </c>
      <c r="J35" s="299">
        <f t="shared" si="1"/>
        <v>0</v>
      </c>
    </row>
    <row r="36" spans="1:10" ht="44.45" customHeight="1">
      <c r="A36" s="285"/>
      <c r="B36" s="300">
        <v>104</v>
      </c>
      <c r="C36" s="300"/>
      <c r="D36" s="287"/>
      <c r="E36" s="289"/>
      <c r="F36" s="298"/>
      <c r="G36" s="297"/>
      <c r="H36" s="301"/>
      <c r="I36" s="299">
        <f t="shared" si="2"/>
        <v>0</v>
      </c>
      <c r="J36" s="299">
        <f t="shared" si="1"/>
        <v>0</v>
      </c>
    </row>
    <row r="37" spans="1:10" ht="44.45" customHeight="1">
      <c r="A37" s="285"/>
      <c r="B37" s="300">
        <v>105</v>
      </c>
      <c r="C37" s="300"/>
      <c r="D37" s="287"/>
      <c r="E37" s="289"/>
      <c r="F37" s="298"/>
      <c r="G37" s="297"/>
      <c r="H37" s="301"/>
      <c r="I37" s="299">
        <f t="shared" si="2"/>
        <v>0</v>
      </c>
      <c r="J37" s="299">
        <f t="shared" si="1"/>
        <v>0</v>
      </c>
    </row>
    <row r="38" spans="1:10" ht="44.45" customHeight="1">
      <c r="A38" s="285"/>
      <c r="B38" s="300">
        <v>106</v>
      </c>
      <c r="C38" s="300"/>
      <c r="D38" s="287"/>
      <c r="E38" s="289"/>
      <c r="F38" s="298"/>
      <c r="G38" s="297"/>
      <c r="H38" s="301"/>
      <c r="I38" s="299">
        <f t="shared" si="2"/>
        <v>0</v>
      </c>
      <c r="J38" s="299">
        <f t="shared" si="1"/>
        <v>0</v>
      </c>
    </row>
    <row r="39" spans="1:10" ht="44.45" customHeight="1">
      <c r="A39" s="285"/>
      <c r="B39" s="300">
        <v>107</v>
      </c>
      <c r="C39" s="300"/>
      <c r="D39" s="287"/>
      <c r="E39" s="289"/>
      <c r="F39" s="298"/>
      <c r="G39" s="297"/>
      <c r="H39" s="301"/>
      <c r="I39" s="299">
        <f t="shared" si="2"/>
        <v>0</v>
      </c>
      <c r="J39" s="299">
        <f t="shared" si="1"/>
        <v>0</v>
      </c>
    </row>
    <row r="40" spans="1:10" ht="44.45" customHeight="1">
      <c r="A40" s="285"/>
      <c r="B40" s="300">
        <v>108</v>
      </c>
      <c r="C40" s="300"/>
      <c r="D40" s="287"/>
      <c r="E40" s="289"/>
      <c r="F40" s="298"/>
      <c r="G40" s="297"/>
      <c r="H40" s="301"/>
      <c r="I40" s="299">
        <f t="shared" si="2"/>
        <v>0</v>
      </c>
      <c r="J40" s="299">
        <f t="shared" ref="J40:J71" si="3">I40-F40</f>
        <v>0</v>
      </c>
    </row>
    <row r="41" spans="1:10" ht="44.45" customHeight="1">
      <c r="A41" s="285"/>
      <c r="B41" s="300">
        <v>109</v>
      </c>
      <c r="C41" s="300"/>
      <c r="D41" s="287"/>
      <c r="E41" s="289"/>
      <c r="F41" s="298"/>
      <c r="G41" s="297"/>
      <c r="H41" s="301"/>
      <c r="I41" s="299">
        <f t="shared" si="2"/>
        <v>0</v>
      </c>
      <c r="J41" s="299">
        <f t="shared" si="3"/>
        <v>0</v>
      </c>
    </row>
    <row r="42" spans="1:10" ht="44.45" customHeight="1">
      <c r="A42" s="285"/>
      <c r="B42" s="300">
        <v>110</v>
      </c>
      <c r="C42" s="300"/>
      <c r="D42" s="287"/>
      <c r="E42" s="289"/>
      <c r="F42" s="298"/>
      <c r="G42" s="297"/>
      <c r="H42" s="301"/>
      <c r="I42" s="299">
        <f t="shared" si="2"/>
        <v>0</v>
      </c>
      <c r="J42" s="299">
        <f t="shared" si="3"/>
        <v>0</v>
      </c>
    </row>
    <row r="43" spans="1:10" ht="44.45" customHeight="1">
      <c r="A43" s="285"/>
      <c r="B43" s="300">
        <v>111</v>
      </c>
      <c r="C43" s="300"/>
      <c r="D43" s="287"/>
      <c r="E43" s="289"/>
      <c r="F43" s="298"/>
      <c r="G43" s="297"/>
      <c r="H43" s="301"/>
      <c r="I43" s="299">
        <f t="shared" si="2"/>
        <v>0</v>
      </c>
      <c r="J43" s="299">
        <f t="shared" si="3"/>
        <v>0</v>
      </c>
    </row>
    <row r="44" spans="1:10" ht="44.45" customHeight="1">
      <c r="A44" s="285"/>
      <c r="B44" s="300">
        <v>112</v>
      </c>
      <c r="C44" s="300"/>
      <c r="D44" s="287"/>
      <c r="E44" s="289"/>
      <c r="F44" s="298"/>
      <c r="G44" s="297"/>
      <c r="H44" s="301"/>
      <c r="I44" s="299">
        <f t="shared" si="2"/>
        <v>0</v>
      </c>
      <c r="J44" s="299">
        <f t="shared" si="3"/>
        <v>0</v>
      </c>
    </row>
    <row r="45" spans="1:10" ht="44.45" customHeight="1">
      <c r="A45" s="285"/>
      <c r="B45" s="300">
        <v>113</v>
      </c>
      <c r="C45" s="300"/>
      <c r="D45" s="287"/>
      <c r="E45" s="289"/>
      <c r="F45" s="298"/>
      <c r="G45" s="297"/>
      <c r="H45" s="301"/>
      <c r="I45" s="299">
        <f t="shared" si="2"/>
        <v>0</v>
      </c>
      <c r="J45" s="299">
        <f t="shared" si="3"/>
        <v>0</v>
      </c>
    </row>
    <row r="46" spans="1:10" ht="44.45" customHeight="1">
      <c r="A46" s="285"/>
      <c r="B46" s="300">
        <v>114</v>
      </c>
      <c r="C46" s="300"/>
      <c r="D46" s="287"/>
      <c r="E46" s="289"/>
      <c r="F46" s="298"/>
      <c r="G46" s="297"/>
      <c r="H46" s="301"/>
      <c r="I46" s="299">
        <f t="shared" si="2"/>
        <v>0</v>
      </c>
      <c r="J46" s="299">
        <f t="shared" si="3"/>
        <v>0</v>
      </c>
    </row>
    <row r="47" spans="1:10" ht="44.45" customHeight="1">
      <c r="A47" s="285"/>
      <c r="B47" s="300">
        <v>115</v>
      </c>
      <c r="C47" s="300"/>
      <c r="D47" s="287"/>
      <c r="E47" s="289"/>
      <c r="F47" s="298"/>
      <c r="G47" s="297"/>
      <c r="H47" s="301"/>
      <c r="I47" s="299">
        <f t="shared" si="2"/>
        <v>0</v>
      </c>
      <c r="J47" s="299">
        <f t="shared" si="3"/>
        <v>0</v>
      </c>
    </row>
    <row r="48" spans="1:10" ht="44.45" customHeight="1">
      <c r="A48" s="285"/>
      <c r="B48" s="300">
        <v>116</v>
      </c>
      <c r="C48" s="300"/>
      <c r="D48" s="287"/>
      <c r="E48" s="289"/>
      <c r="F48" s="298"/>
      <c r="G48" s="297"/>
      <c r="H48" s="301"/>
      <c r="I48" s="299">
        <f t="shared" si="2"/>
        <v>0</v>
      </c>
      <c r="J48" s="299">
        <f t="shared" si="3"/>
        <v>0</v>
      </c>
    </row>
    <row r="49" spans="1:10" ht="44.45" customHeight="1">
      <c r="A49" s="285"/>
      <c r="B49" s="300">
        <v>117</v>
      </c>
      <c r="C49" s="300"/>
      <c r="D49" s="287"/>
      <c r="E49" s="289"/>
      <c r="F49" s="298"/>
      <c r="G49" s="297"/>
      <c r="H49" s="301"/>
      <c r="I49" s="299">
        <f t="shared" si="2"/>
        <v>0</v>
      </c>
      <c r="J49" s="299">
        <f t="shared" si="3"/>
        <v>0</v>
      </c>
    </row>
    <row r="50" spans="1:10" ht="44.45" customHeight="1">
      <c r="A50" s="285"/>
      <c r="B50" s="300">
        <v>118</v>
      </c>
      <c r="C50" s="300"/>
      <c r="D50" s="287"/>
      <c r="E50" s="289"/>
      <c r="F50" s="298"/>
      <c r="G50" s="297"/>
      <c r="H50" s="301"/>
      <c r="I50" s="299">
        <f t="shared" si="2"/>
        <v>0</v>
      </c>
      <c r="J50" s="299">
        <f t="shared" si="3"/>
        <v>0</v>
      </c>
    </row>
    <row r="51" spans="1:10" ht="44.45" customHeight="1">
      <c r="A51" s="285"/>
      <c r="B51" s="300">
        <v>119</v>
      </c>
      <c r="C51" s="300"/>
      <c r="D51" s="287"/>
      <c r="E51" s="289"/>
      <c r="F51" s="298"/>
      <c r="G51" s="297"/>
      <c r="H51" s="301"/>
      <c r="I51" s="299">
        <f t="shared" si="2"/>
        <v>0</v>
      </c>
      <c r="J51" s="299">
        <f t="shared" si="3"/>
        <v>0</v>
      </c>
    </row>
    <row r="52" spans="1:10" ht="44.45" customHeight="1">
      <c r="A52" s="285"/>
      <c r="B52" s="300">
        <v>120</v>
      </c>
      <c r="C52" s="300"/>
      <c r="D52" s="287"/>
      <c r="E52" s="289"/>
      <c r="F52" s="298"/>
      <c r="G52" s="297"/>
      <c r="H52" s="301"/>
      <c r="I52" s="299">
        <f t="shared" si="2"/>
        <v>0</v>
      </c>
      <c r="J52" s="299">
        <f t="shared" si="3"/>
        <v>0</v>
      </c>
    </row>
    <row r="53" spans="1:10" ht="44.45" customHeight="1">
      <c r="A53" s="285"/>
      <c r="B53" s="300">
        <v>121</v>
      </c>
      <c r="C53" s="300"/>
      <c r="D53" s="287"/>
      <c r="E53" s="289"/>
      <c r="F53" s="298"/>
      <c r="G53" s="297"/>
      <c r="H53" s="301"/>
      <c r="I53" s="299">
        <f t="shared" si="2"/>
        <v>0</v>
      </c>
      <c r="J53" s="299">
        <f t="shared" si="3"/>
        <v>0</v>
      </c>
    </row>
    <row r="54" spans="1:10" ht="44.45" customHeight="1">
      <c r="A54" s="285"/>
      <c r="B54" s="300">
        <v>122</v>
      </c>
      <c r="C54" s="300"/>
      <c r="D54" s="287"/>
      <c r="E54" s="289"/>
      <c r="F54" s="298"/>
      <c r="G54" s="297"/>
      <c r="H54" s="301"/>
      <c r="I54" s="299">
        <f t="shared" si="2"/>
        <v>0</v>
      </c>
      <c r="J54" s="299">
        <f t="shared" si="3"/>
        <v>0</v>
      </c>
    </row>
    <row r="55" spans="1:10" ht="44.45" customHeight="1">
      <c r="A55" s="285"/>
      <c r="B55" s="300">
        <v>123</v>
      </c>
      <c r="C55" s="300"/>
      <c r="D55" s="287"/>
      <c r="E55" s="289"/>
      <c r="F55" s="298"/>
      <c r="G55" s="297"/>
      <c r="H55" s="301"/>
      <c r="I55" s="299">
        <f t="shared" si="2"/>
        <v>0</v>
      </c>
      <c r="J55" s="299">
        <f t="shared" si="3"/>
        <v>0</v>
      </c>
    </row>
    <row r="56" spans="1:10" ht="44.45" customHeight="1">
      <c r="A56" s="285"/>
      <c r="B56" s="300">
        <v>124</v>
      </c>
      <c r="C56" s="300"/>
      <c r="D56" s="287"/>
      <c r="E56" s="289"/>
      <c r="F56" s="298"/>
      <c r="G56" s="297"/>
      <c r="H56" s="301"/>
      <c r="I56" s="299">
        <f t="shared" si="2"/>
        <v>0</v>
      </c>
      <c r="J56" s="299">
        <f t="shared" si="3"/>
        <v>0</v>
      </c>
    </row>
    <row r="57" spans="1:10" ht="44.45" customHeight="1">
      <c r="A57" s="285"/>
      <c r="B57" s="300">
        <v>125</v>
      </c>
      <c r="C57" s="300"/>
      <c r="D57" s="287"/>
      <c r="E57" s="289"/>
      <c r="F57" s="298"/>
      <c r="G57" s="297"/>
      <c r="H57" s="301"/>
      <c r="I57" s="299">
        <f t="shared" si="2"/>
        <v>0</v>
      </c>
      <c r="J57" s="299">
        <f t="shared" si="3"/>
        <v>0</v>
      </c>
    </row>
    <row r="58" spans="1:10" ht="44.45" customHeight="1">
      <c r="A58" s="285"/>
      <c r="B58" s="300">
        <v>126</v>
      </c>
      <c r="C58" s="300"/>
      <c r="D58" s="287"/>
      <c r="E58" s="289"/>
      <c r="F58" s="298"/>
      <c r="G58" s="297"/>
      <c r="H58" s="301"/>
      <c r="I58" s="299">
        <f t="shared" si="2"/>
        <v>0</v>
      </c>
      <c r="J58" s="299">
        <f t="shared" si="3"/>
        <v>0</v>
      </c>
    </row>
    <row r="59" spans="1:10" ht="44.45" customHeight="1">
      <c r="A59" s="285"/>
      <c r="B59" s="300">
        <v>127</v>
      </c>
      <c r="C59" s="300"/>
      <c r="D59" s="287"/>
      <c r="E59" s="289"/>
      <c r="F59" s="298"/>
      <c r="G59" s="297"/>
      <c r="H59" s="301"/>
      <c r="I59" s="299">
        <f t="shared" si="2"/>
        <v>0</v>
      </c>
      <c r="J59" s="299">
        <f t="shared" si="3"/>
        <v>0</v>
      </c>
    </row>
    <row r="60" spans="1:10" ht="44.45" customHeight="1">
      <c r="A60" s="285"/>
      <c r="B60" s="300">
        <v>128</v>
      </c>
      <c r="C60" s="300"/>
      <c r="D60" s="287"/>
      <c r="E60" s="289"/>
      <c r="F60" s="298"/>
      <c r="G60" s="297"/>
      <c r="H60" s="301"/>
      <c r="I60" s="299">
        <f t="shared" si="2"/>
        <v>0</v>
      </c>
      <c r="J60" s="299">
        <f t="shared" si="3"/>
        <v>0</v>
      </c>
    </row>
    <row r="61" spans="1:10" ht="44.45" customHeight="1">
      <c r="A61" s="285"/>
      <c r="B61" s="300">
        <v>129</v>
      </c>
      <c r="C61" s="300"/>
      <c r="D61" s="287"/>
      <c r="E61" s="289"/>
      <c r="F61" s="298"/>
      <c r="G61" s="297"/>
      <c r="H61" s="301"/>
      <c r="I61" s="299">
        <f t="shared" si="2"/>
        <v>0</v>
      </c>
      <c r="J61" s="299">
        <f t="shared" si="3"/>
        <v>0</v>
      </c>
    </row>
    <row r="62" spans="1:10" ht="44.45" customHeight="1">
      <c r="A62" s="285"/>
      <c r="B62" s="300">
        <v>130</v>
      </c>
      <c r="C62" s="300"/>
      <c r="D62" s="287"/>
      <c r="E62" s="289"/>
      <c r="F62" s="298"/>
      <c r="G62" s="297"/>
      <c r="H62" s="301"/>
      <c r="I62" s="299">
        <f t="shared" si="2"/>
        <v>0</v>
      </c>
      <c r="J62" s="299">
        <f t="shared" si="3"/>
        <v>0</v>
      </c>
    </row>
    <row r="63" spans="1:10" ht="44.45" customHeight="1">
      <c r="A63" s="285"/>
      <c r="B63" s="300">
        <v>131</v>
      </c>
      <c r="C63" s="300"/>
      <c r="D63" s="287"/>
      <c r="E63" s="289"/>
      <c r="F63" s="298"/>
      <c r="G63" s="297"/>
      <c r="H63" s="301"/>
      <c r="I63" s="299">
        <f t="shared" si="2"/>
        <v>0</v>
      </c>
      <c r="J63" s="299">
        <f t="shared" si="3"/>
        <v>0</v>
      </c>
    </row>
    <row r="64" spans="1:10" ht="44.45" customHeight="1">
      <c r="A64" s="285"/>
      <c r="B64" s="300">
        <v>132</v>
      </c>
      <c r="C64" s="300"/>
      <c r="D64" s="287"/>
      <c r="E64" s="289"/>
      <c r="F64" s="298"/>
      <c r="G64" s="297"/>
      <c r="H64" s="301"/>
      <c r="I64" s="299">
        <f t="shared" si="2"/>
        <v>0</v>
      </c>
      <c r="J64" s="299">
        <f t="shared" si="3"/>
        <v>0</v>
      </c>
    </row>
    <row r="65" spans="1:10" ht="44.45" customHeight="1">
      <c r="A65" s="285"/>
      <c r="B65" s="300">
        <v>133</v>
      </c>
      <c r="C65" s="300"/>
      <c r="D65" s="287"/>
      <c r="E65" s="289"/>
      <c r="F65" s="298"/>
      <c r="G65" s="297"/>
      <c r="H65" s="301"/>
      <c r="I65" s="299">
        <f t="shared" si="2"/>
        <v>0</v>
      </c>
      <c r="J65" s="299">
        <f t="shared" si="3"/>
        <v>0</v>
      </c>
    </row>
    <row r="66" spans="1:10" ht="44.45" customHeight="1">
      <c r="A66" s="285"/>
      <c r="B66" s="300">
        <v>134</v>
      </c>
      <c r="C66" s="300"/>
      <c r="D66" s="287"/>
      <c r="E66" s="289"/>
      <c r="F66" s="298"/>
      <c r="G66" s="297"/>
      <c r="H66" s="301"/>
      <c r="I66" s="299">
        <f t="shared" si="2"/>
        <v>0</v>
      </c>
      <c r="J66" s="299">
        <f t="shared" si="3"/>
        <v>0</v>
      </c>
    </row>
    <row r="67" spans="1:10" ht="44.45" customHeight="1">
      <c r="A67" s="285"/>
      <c r="B67" s="300">
        <v>135</v>
      </c>
      <c r="C67" s="300"/>
      <c r="D67" s="287"/>
      <c r="E67" s="289"/>
      <c r="F67" s="298"/>
      <c r="G67" s="297"/>
      <c r="H67" s="301"/>
      <c r="I67" s="299">
        <f t="shared" si="2"/>
        <v>0</v>
      </c>
      <c r="J67" s="299">
        <f t="shared" si="3"/>
        <v>0</v>
      </c>
    </row>
    <row r="68" spans="1:10" ht="44.45" customHeight="1">
      <c r="A68" s="285"/>
      <c r="B68" s="300">
        <v>136</v>
      </c>
      <c r="C68" s="300"/>
      <c r="D68" s="287"/>
      <c r="E68" s="289"/>
      <c r="F68" s="298"/>
      <c r="G68" s="297"/>
      <c r="H68" s="301"/>
      <c r="I68" s="299">
        <f t="shared" si="2"/>
        <v>0</v>
      </c>
      <c r="J68" s="299">
        <f t="shared" si="3"/>
        <v>0</v>
      </c>
    </row>
    <row r="69" spans="1:10" ht="44.45" customHeight="1">
      <c r="A69" s="285"/>
      <c r="B69" s="300">
        <v>137</v>
      </c>
      <c r="C69" s="300"/>
      <c r="D69" s="287"/>
      <c r="E69" s="289"/>
      <c r="F69" s="298"/>
      <c r="G69" s="297"/>
      <c r="H69" s="301"/>
      <c r="I69" s="299">
        <f t="shared" si="2"/>
        <v>0</v>
      </c>
      <c r="J69" s="299">
        <f t="shared" si="3"/>
        <v>0</v>
      </c>
    </row>
    <row r="70" spans="1:10" ht="44.45" customHeight="1">
      <c r="A70" s="285"/>
      <c r="B70" s="300">
        <v>138</v>
      </c>
      <c r="C70" s="300"/>
      <c r="D70" s="287"/>
      <c r="E70" s="289"/>
      <c r="F70" s="298"/>
      <c r="G70" s="297"/>
      <c r="H70" s="301"/>
      <c r="I70" s="299">
        <f t="shared" si="2"/>
        <v>0</v>
      </c>
      <c r="J70" s="299">
        <f t="shared" si="3"/>
        <v>0</v>
      </c>
    </row>
    <row r="71" spans="1:10" ht="44.45" customHeight="1">
      <c r="A71" s="285"/>
      <c r="B71" s="300">
        <v>139</v>
      </c>
      <c r="C71" s="300"/>
      <c r="D71" s="287"/>
      <c r="E71" s="289"/>
      <c r="F71" s="298"/>
      <c r="G71" s="297"/>
      <c r="H71" s="301"/>
      <c r="I71" s="299">
        <f t="shared" si="2"/>
        <v>0</v>
      </c>
      <c r="J71" s="299">
        <f t="shared" si="3"/>
        <v>0</v>
      </c>
    </row>
    <row r="72" spans="1:10" ht="44.45" customHeight="1">
      <c r="A72" s="285"/>
      <c r="B72" s="300">
        <v>140</v>
      </c>
      <c r="C72" s="300"/>
      <c r="D72" s="287"/>
      <c r="E72" s="289"/>
      <c r="F72" s="298"/>
      <c r="G72" s="297"/>
      <c r="H72" s="301"/>
      <c r="I72" s="299">
        <f t="shared" si="2"/>
        <v>0</v>
      </c>
      <c r="J72" s="299">
        <f t="shared" ref="J72:J103" si="4">I72-F72</f>
        <v>0</v>
      </c>
    </row>
    <row r="73" spans="1:10" ht="44.45" customHeight="1">
      <c r="A73" s="285"/>
      <c r="B73" s="300">
        <v>141</v>
      </c>
      <c r="C73" s="300"/>
      <c r="D73" s="287"/>
      <c r="E73" s="289"/>
      <c r="F73" s="298"/>
      <c r="G73" s="297"/>
      <c r="H73" s="301"/>
      <c r="I73" s="299">
        <f t="shared" si="2"/>
        <v>0</v>
      </c>
      <c r="J73" s="299">
        <f t="shared" si="4"/>
        <v>0</v>
      </c>
    </row>
    <row r="74" spans="1:10" ht="44.45" customHeight="1">
      <c r="A74" s="285"/>
      <c r="B74" s="300">
        <v>142</v>
      </c>
      <c r="C74" s="300"/>
      <c r="D74" s="287"/>
      <c r="E74" s="289"/>
      <c r="F74" s="298"/>
      <c r="G74" s="297"/>
      <c r="H74" s="301"/>
      <c r="I74" s="299">
        <f t="shared" si="2"/>
        <v>0</v>
      </c>
      <c r="J74" s="299">
        <f t="shared" si="4"/>
        <v>0</v>
      </c>
    </row>
    <row r="75" spans="1:10" ht="44.45" customHeight="1">
      <c r="A75" s="285"/>
      <c r="B75" s="300">
        <v>143</v>
      </c>
      <c r="C75" s="300"/>
      <c r="D75" s="287"/>
      <c r="E75" s="289"/>
      <c r="F75" s="298"/>
      <c r="G75" s="297"/>
      <c r="H75" s="301"/>
      <c r="I75" s="299">
        <f t="shared" si="2"/>
        <v>0</v>
      </c>
      <c r="J75" s="299">
        <f t="shared" si="4"/>
        <v>0</v>
      </c>
    </row>
    <row r="76" spans="1:10" ht="44.45" customHeight="1">
      <c r="A76" s="285"/>
      <c r="B76" s="300">
        <v>144</v>
      </c>
      <c r="C76" s="300"/>
      <c r="D76" s="287"/>
      <c r="E76" s="289"/>
      <c r="F76" s="298"/>
      <c r="G76" s="297"/>
      <c r="H76" s="301"/>
      <c r="I76" s="299">
        <f t="shared" ref="I76:I128" si="5">SUM(F76+G76+H76)</f>
        <v>0</v>
      </c>
      <c r="J76" s="299">
        <f t="shared" si="4"/>
        <v>0</v>
      </c>
    </row>
    <row r="77" spans="1:10" ht="44.45" customHeight="1">
      <c r="A77" s="285"/>
      <c r="B77" s="300">
        <v>145</v>
      </c>
      <c r="C77" s="300"/>
      <c r="D77" s="287"/>
      <c r="E77" s="289"/>
      <c r="F77" s="298"/>
      <c r="G77" s="297"/>
      <c r="H77" s="301"/>
      <c r="I77" s="299">
        <f t="shared" si="5"/>
        <v>0</v>
      </c>
      <c r="J77" s="299">
        <f t="shared" si="4"/>
        <v>0</v>
      </c>
    </row>
    <row r="78" spans="1:10" ht="44.45" customHeight="1">
      <c r="A78" s="285"/>
      <c r="B78" s="300">
        <v>146</v>
      </c>
      <c r="C78" s="300"/>
      <c r="D78" s="287"/>
      <c r="E78" s="289"/>
      <c r="F78" s="298"/>
      <c r="G78" s="297"/>
      <c r="H78" s="301"/>
      <c r="I78" s="299">
        <f t="shared" si="5"/>
        <v>0</v>
      </c>
      <c r="J78" s="299">
        <f t="shared" si="4"/>
        <v>0</v>
      </c>
    </row>
    <row r="79" spans="1:10" ht="44.45" customHeight="1">
      <c r="A79" s="285"/>
      <c r="B79" s="300">
        <v>147</v>
      </c>
      <c r="C79" s="300"/>
      <c r="D79" s="287"/>
      <c r="E79" s="289"/>
      <c r="F79" s="298"/>
      <c r="G79" s="297"/>
      <c r="H79" s="301"/>
      <c r="I79" s="299">
        <f t="shared" si="5"/>
        <v>0</v>
      </c>
      <c r="J79" s="299">
        <f t="shared" si="4"/>
        <v>0</v>
      </c>
    </row>
    <row r="80" spans="1:10" ht="44.45" customHeight="1">
      <c r="A80" s="285"/>
      <c r="B80" s="300">
        <v>148</v>
      </c>
      <c r="C80" s="300"/>
      <c r="D80" s="287"/>
      <c r="E80" s="289"/>
      <c r="F80" s="298"/>
      <c r="G80" s="297"/>
      <c r="H80" s="301"/>
      <c r="I80" s="299">
        <f t="shared" si="5"/>
        <v>0</v>
      </c>
      <c r="J80" s="299">
        <f t="shared" si="4"/>
        <v>0</v>
      </c>
    </row>
    <row r="81" spans="1:10" ht="44.45" customHeight="1">
      <c r="A81" s="285"/>
      <c r="B81" s="300">
        <v>149</v>
      </c>
      <c r="C81" s="300"/>
      <c r="D81" s="287"/>
      <c r="E81" s="289"/>
      <c r="F81" s="298"/>
      <c r="G81" s="297"/>
      <c r="H81" s="301"/>
      <c r="I81" s="299">
        <f t="shared" si="5"/>
        <v>0</v>
      </c>
      <c r="J81" s="299">
        <f t="shared" si="4"/>
        <v>0</v>
      </c>
    </row>
    <row r="82" spans="1:10" ht="44.45" customHeight="1">
      <c r="A82" s="285"/>
      <c r="B82" s="300">
        <v>150</v>
      </c>
      <c r="C82" s="300"/>
      <c r="D82" s="287"/>
      <c r="E82" s="289"/>
      <c r="F82" s="298"/>
      <c r="G82" s="297"/>
      <c r="H82" s="301"/>
      <c r="I82" s="299">
        <f t="shared" si="5"/>
        <v>0</v>
      </c>
      <c r="J82" s="299">
        <f t="shared" si="4"/>
        <v>0</v>
      </c>
    </row>
    <row r="83" spans="1:10" ht="44.45" customHeight="1">
      <c r="A83" s="285"/>
      <c r="B83" s="300">
        <v>151</v>
      </c>
      <c r="C83" s="300"/>
      <c r="D83" s="287"/>
      <c r="E83" s="289"/>
      <c r="F83" s="298"/>
      <c r="G83" s="297"/>
      <c r="H83" s="301"/>
      <c r="I83" s="299">
        <f t="shared" si="5"/>
        <v>0</v>
      </c>
      <c r="J83" s="299">
        <f t="shared" si="4"/>
        <v>0</v>
      </c>
    </row>
    <row r="84" spans="1:10" ht="44.45" customHeight="1">
      <c r="A84" s="285"/>
      <c r="B84" s="300">
        <v>152</v>
      </c>
      <c r="C84" s="300"/>
      <c r="D84" s="287"/>
      <c r="E84" s="289"/>
      <c r="F84" s="298"/>
      <c r="G84" s="297"/>
      <c r="H84" s="301"/>
      <c r="I84" s="299">
        <f t="shared" si="5"/>
        <v>0</v>
      </c>
      <c r="J84" s="299">
        <f t="shared" si="4"/>
        <v>0</v>
      </c>
    </row>
    <row r="85" spans="1:10" ht="44.45" customHeight="1">
      <c r="A85" s="285"/>
      <c r="B85" s="300">
        <v>153</v>
      </c>
      <c r="C85" s="300"/>
      <c r="D85" s="287"/>
      <c r="E85" s="289"/>
      <c r="F85" s="298"/>
      <c r="G85" s="297"/>
      <c r="H85" s="301"/>
      <c r="I85" s="299">
        <f t="shared" si="5"/>
        <v>0</v>
      </c>
      <c r="J85" s="299">
        <f t="shared" si="4"/>
        <v>0</v>
      </c>
    </row>
    <row r="86" spans="1:10" ht="44.45" customHeight="1">
      <c r="A86" s="285"/>
      <c r="B86" s="300">
        <v>154</v>
      </c>
      <c r="C86" s="300"/>
      <c r="D86" s="287"/>
      <c r="E86" s="289"/>
      <c r="F86" s="298"/>
      <c r="G86" s="297"/>
      <c r="H86" s="301"/>
      <c r="I86" s="299">
        <f t="shared" si="5"/>
        <v>0</v>
      </c>
      <c r="J86" s="299">
        <f t="shared" si="4"/>
        <v>0</v>
      </c>
    </row>
    <row r="87" spans="1:10" ht="44.45" customHeight="1">
      <c r="A87" s="285"/>
      <c r="B87" s="300">
        <v>155</v>
      </c>
      <c r="C87" s="300"/>
      <c r="D87" s="287"/>
      <c r="E87" s="289"/>
      <c r="F87" s="298"/>
      <c r="G87" s="297"/>
      <c r="H87" s="301"/>
      <c r="I87" s="299">
        <f t="shared" si="5"/>
        <v>0</v>
      </c>
      <c r="J87" s="299">
        <f t="shared" si="4"/>
        <v>0</v>
      </c>
    </row>
    <row r="88" spans="1:10" ht="44.45" customHeight="1">
      <c r="A88" s="285"/>
      <c r="B88" s="300">
        <v>156</v>
      </c>
      <c r="C88" s="300"/>
      <c r="D88" s="287"/>
      <c r="E88" s="289"/>
      <c r="F88" s="298"/>
      <c r="G88" s="297"/>
      <c r="H88" s="301"/>
      <c r="I88" s="299">
        <f t="shared" si="5"/>
        <v>0</v>
      </c>
      <c r="J88" s="299">
        <f t="shared" si="4"/>
        <v>0</v>
      </c>
    </row>
    <row r="89" spans="1:10" ht="44.45" customHeight="1">
      <c r="A89" s="285"/>
      <c r="B89" s="300">
        <v>157</v>
      </c>
      <c r="C89" s="300"/>
      <c r="D89" s="287"/>
      <c r="E89" s="289"/>
      <c r="F89" s="298"/>
      <c r="G89" s="297"/>
      <c r="H89" s="301"/>
      <c r="I89" s="299">
        <f t="shared" si="5"/>
        <v>0</v>
      </c>
      <c r="J89" s="299">
        <f t="shared" si="4"/>
        <v>0</v>
      </c>
    </row>
    <row r="90" spans="1:10" ht="44.45" customHeight="1">
      <c r="A90" s="285"/>
      <c r="B90" s="300">
        <v>158</v>
      </c>
      <c r="C90" s="300"/>
      <c r="D90" s="287"/>
      <c r="E90" s="289"/>
      <c r="F90" s="298"/>
      <c r="G90" s="297"/>
      <c r="H90" s="301"/>
      <c r="I90" s="299">
        <f t="shared" si="5"/>
        <v>0</v>
      </c>
      <c r="J90" s="299">
        <f t="shared" si="4"/>
        <v>0</v>
      </c>
    </row>
    <row r="91" spans="1:10" ht="44.45" customHeight="1">
      <c r="A91" s="285"/>
      <c r="B91" s="300">
        <v>159</v>
      </c>
      <c r="C91" s="300"/>
      <c r="D91" s="287"/>
      <c r="E91" s="289"/>
      <c r="F91" s="298"/>
      <c r="G91" s="297"/>
      <c r="H91" s="301"/>
      <c r="I91" s="299">
        <f t="shared" si="5"/>
        <v>0</v>
      </c>
      <c r="J91" s="299">
        <f t="shared" si="4"/>
        <v>0</v>
      </c>
    </row>
    <row r="92" spans="1:10" ht="44.45" customHeight="1">
      <c r="A92" s="285"/>
      <c r="B92" s="300">
        <v>160</v>
      </c>
      <c r="C92" s="300"/>
      <c r="D92" s="287"/>
      <c r="E92" s="289"/>
      <c r="F92" s="298"/>
      <c r="G92" s="297"/>
      <c r="H92" s="301"/>
      <c r="I92" s="299">
        <f t="shared" si="5"/>
        <v>0</v>
      </c>
      <c r="J92" s="299">
        <f t="shared" si="4"/>
        <v>0</v>
      </c>
    </row>
    <row r="93" spans="1:10" ht="44.45" customHeight="1">
      <c r="A93" s="285"/>
      <c r="B93" s="300">
        <v>161</v>
      </c>
      <c r="C93" s="300"/>
      <c r="D93" s="287"/>
      <c r="E93" s="289"/>
      <c r="F93" s="298"/>
      <c r="G93" s="297"/>
      <c r="H93" s="301"/>
      <c r="I93" s="299">
        <f t="shared" si="5"/>
        <v>0</v>
      </c>
      <c r="J93" s="299">
        <f t="shared" si="4"/>
        <v>0</v>
      </c>
    </row>
    <row r="94" spans="1:10" ht="44.45" customHeight="1">
      <c r="A94" s="285"/>
      <c r="B94" s="300">
        <v>162</v>
      </c>
      <c r="C94" s="300"/>
      <c r="D94" s="287"/>
      <c r="E94" s="289"/>
      <c r="F94" s="298"/>
      <c r="G94" s="297"/>
      <c r="H94" s="301"/>
      <c r="I94" s="299">
        <f t="shared" si="5"/>
        <v>0</v>
      </c>
      <c r="J94" s="299">
        <f t="shared" si="4"/>
        <v>0</v>
      </c>
    </row>
    <row r="95" spans="1:10" ht="44.45" customHeight="1">
      <c r="A95" s="285"/>
      <c r="B95" s="300">
        <v>163</v>
      </c>
      <c r="C95" s="300"/>
      <c r="D95" s="287"/>
      <c r="E95" s="289"/>
      <c r="F95" s="298"/>
      <c r="G95" s="297"/>
      <c r="H95" s="301"/>
      <c r="I95" s="299">
        <f t="shared" si="5"/>
        <v>0</v>
      </c>
      <c r="J95" s="299">
        <f t="shared" si="4"/>
        <v>0</v>
      </c>
    </row>
    <row r="96" spans="1:10" ht="44.45" customHeight="1">
      <c r="A96" s="285"/>
      <c r="B96" s="300">
        <v>164</v>
      </c>
      <c r="C96" s="300"/>
      <c r="D96" s="287"/>
      <c r="E96" s="289"/>
      <c r="F96" s="292"/>
      <c r="G96" s="297"/>
      <c r="H96" s="301"/>
      <c r="I96" s="299">
        <f t="shared" si="5"/>
        <v>0</v>
      </c>
      <c r="J96" s="299">
        <f t="shared" si="4"/>
        <v>0</v>
      </c>
    </row>
    <row r="97" spans="1:16" ht="44.45" customHeight="1">
      <c r="A97" s="285"/>
      <c r="B97" s="300">
        <v>165</v>
      </c>
      <c r="C97" s="300"/>
      <c r="D97" s="287"/>
      <c r="E97" s="289"/>
      <c r="F97" s="292"/>
      <c r="G97" s="297"/>
      <c r="H97" s="301"/>
      <c r="I97" s="299">
        <f t="shared" si="5"/>
        <v>0</v>
      </c>
      <c r="J97" s="299">
        <f t="shared" si="4"/>
        <v>0</v>
      </c>
    </row>
    <row r="98" spans="1:16" ht="44.45" customHeight="1">
      <c r="A98" s="285"/>
      <c r="B98" s="300">
        <v>166</v>
      </c>
      <c r="C98" s="249"/>
      <c r="D98" s="250"/>
      <c r="E98" s="251"/>
      <c r="F98" s="292"/>
      <c r="G98" s="297"/>
      <c r="H98" s="301"/>
      <c r="I98" s="299">
        <f t="shared" si="5"/>
        <v>0</v>
      </c>
      <c r="J98" s="299">
        <f t="shared" si="4"/>
        <v>0</v>
      </c>
    </row>
    <row r="99" spans="1:16" ht="44.45" customHeight="1">
      <c r="A99" s="285"/>
      <c r="B99" s="300">
        <v>167</v>
      </c>
      <c r="C99" s="300"/>
      <c r="D99" s="287"/>
      <c r="E99" s="213"/>
      <c r="F99" s="292"/>
      <c r="G99" s="297"/>
      <c r="H99" s="301"/>
      <c r="I99" s="299">
        <f t="shared" si="5"/>
        <v>0</v>
      </c>
      <c r="J99" s="299">
        <f t="shared" si="4"/>
        <v>0</v>
      </c>
      <c r="M99" s="239"/>
      <c r="N99" s="239"/>
      <c r="O99" s="239"/>
      <c r="P99" s="239"/>
    </row>
    <row r="100" spans="1:16" ht="44.45" customHeight="1">
      <c r="A100" s="285"/>
      <c r="B100" s="300">
        <v>168</v>
      </c>
      <c r="C100" s="217"/>
      <c r="D100" s="229"/>
      <c r="E100" s="213"/>
      <c r="F100" s="292"/>
      <c r="G100" s="297"/>
      <c r="H100" s="301"/>
      <c r="I100" s="299">
        <f t="shared" si="5"/>
        <v>0</v>
      </c>
      <c r="J100" s="299">
        <f t="shared" si="4"/>
        <v>0</v>
      </c>
      <c r="M100" s="239"/>
      <c r="N100" s="239"/>
      <c r="O100" s="239"/>
      <c r="P100" s="239"/>
    </row>
    <row r="101" spans="1:16" ht="44.45" customHeight="1">
      <c r="A101" s="285"/>
      <c r="B101" s="300">
        <v>169</v>
      </c>
      <c r="C101" s="217"/>
      <c r="D101" s="229"/>
      <c r="E101" s="213"/>
      <c r="F101" s="298"/>
      <c r="G101" s="297"/>
      <c r="H101" s="301"/>
      <c r="I101" s="299">
        <f t="shared" si="5"/>
        <v>0</v>
      </c>
      <c r="J101" s="299">
        <f t="shared" si="4"/>
        <v>0</v>
      </c>
      <c r="M101" s="239"/>
      <c r="N101" s="239"/>
      <c r="O101" s="239"/>
      <c r="P101" s="239"/>
    </row>
    <row r="102" spans="1:16" ht="44.45" customHeight="1">
      <c r="A102" s="285"/>
      <c r="B102" s="300">
        <v>170</v>
      </c>
      <c r="C102" s="205"/>
      <c r="D102" s="208"/>
      <c r="E102" s="213"/>
      <c r="F102" s="292"/>
      <c r="G102" s="297"/>
      <c r="H102" s="301"/>
      <c r="I102" s="299">
        <f t="shared" si="5"/>
        <v>0</v>
      </c>
      <c r="J102" s="299">
        <f t="shared" si="4"/>
        <v>0</v>
      </c>
      <c r="M102" s="239"/>
      <c r="N102" s="239"/>
      <c r="O102" s="239"/>
      <c r="P102" s="239"/>
    </row>
    <row r="103" spans="1:16" ht="51" customHeight="1">
      <c r="A103" s="285"/>
      <c r="B103" s="300">
        <v>171</v>
      </c>
      <c r="C103" s="205"/>
      <c r="D103" s="208"/>
      <c r="E103" s="213"/>
      <c r="F103" s="298"/>
      <c r="G103" s="297"/>
      <c r="H103" s="301"/>
      <c r="I103" s="299">
        <f t="shared" si="5"/>
        <v>0</v>
      </c>
      <c r="J103" s="299">
        <f t="shared" si="4"/>
        <v>0</v>
      </c>
      <c r="M103" s="239"/>
      <c r="N103" s="239"/>
      <c r="O103" s="239"/>
      <c r="P103" s="239"/>
    </row>
    <row r="104" spans="1:16" ht="51" customHeight="1">
      <c r="A104" s="285"/>
      <c r="B104" s="300">
        <v>172</v>
      </c>
      <c r="C104" s="300"/>
      <c r="D104" s="287"/>
      <c r="E104" s="289"/>
      <c r="F104" s="292"/>
      <c r="G104" s="297"/>
      <c r="H104" s="301"/>
      <c r="I104" s="299">
        <f t="shared" si="5"/>
        <v>0</v>
      </c>
      <c r="J104" s="299">
        <f t="shared" ref="J104:J128" si="6">I104-F104</f>
        <v>0</v>
      </c>
      <c r="M104" s="239"/>
      <c r="N104" s="239"/>
      <c r="O104" s="239"/>
      <c r="P104" s="239"/>
    </row>
    <row r="105" spans="1:16" ht="44.45" customHeight="1">
      <c r="A105" s="285"/>
      <c r="B105" s="300">
        <v>173</v>
      </c>
      <c r="C105" s="205"/>
      <c r="D105" s="208"/>
      <c r="E105" s="213"/>
      <c r="F105" s="298"/>
      <c r="G105" s="227"/>
      <c r="H105" s="301"/>
      <c r="I105" s="299">
        <f t="shared" si="5"/>
        <v>0</v>
      </c>
      <c r="J105" s="299">
        <f t="shared" si="6"/>
        <v>0</v>
      </c>
    </row>
    <row r="106" spans="1:16" ht="44.45" customHeight="1">
      <c r="A106" s="187" t="str">
        <f>IFERROR(VLOOKUP('21년 기금 지출계획'!$D106,구분표!$A$2:$C$1001,2,FALSE),"")</f>
        <v/>
      </c>
      <c r="B106" s="300">
        <v>174</v>
      </c>
      <c r="C106" s="236"/>
      <c r="D106" s="229"/>
      <c r="E106" s="246"/>
      <c r="F106" s="246"/>
      <c r="G106" s="226"/>
      <c r="H106" s="228"/>
      <c r="I106" s="299">
        <f t="shared" si="5"/>
        <v>0</v>
      </c>
      <c r="J106" s="299">
        <f t="shared" si="6"/>
        <v>0</v>
      </c>
    </row>
    <row r="107" spans="1:16" ht="44.45" customHeight="1">
      <c r="A107" s="187" t="str">
        <f>IFERROR(VLOOKUP('21년 기금 지출계획'!$D107,구분표!$A$2:$C$1001,2,FALSE),"")</f>
        <v/>
      </c>
      <c r="B107" s="300">
        <v>175</v>
      </c>
      <c r="C107" s="236"/>
      <c r="D107" s="229"/>
      <c r="E107" s="246"/>
      <c r="F107" s="246"/>
      <c r="G107" s="226"/>
      <c r="H107" s="228"/>
      <c r="I107" s="299">
        <f t="shared" si="5"/>
        <v>0</v>
      </c>
      <c r="J107" s="299">
        <f t="shared" si="6"/>
        <v>0</v>
      </c>
    </row>
    <row r="108" spans="1:16" ht="44.45" customHeight="1">
      <c r="A108" s="187"/>
      <c r="B108" s="300">
        <v>176</v>
      </c>
      <c r="C108" s="236"/>
      <c r="D108" s="229"/>
      <c r="E108" s="246"/>
      <c r="F108" s="246"/>
      <c r="G108" s="226"/>
      <c r="H108" s="228"/>
      <c r="I108" s="299">
        <f t="shared" si="5"/>
        <v>0</v>
      </c>
      <c r="J108" s="299">
        <f t="shared" si="6"/>
        <v>0</v>
      </c>
    </row>
    <row r="109" spans="1:16" ht="44.45" customHeight="1">
      <c r="A109" s="187"/>
      <c r="B109" s="300">
        <v>177</v>
      </c>
      <c r="C109" s="236"/>
      <c r="D109" s="229"/>
      <c r="E109" s="246"/>
      <c r="F109" s="246"/>
      <c r="G109" s="226"/>
      <c r="H109" s="228"/>
      <c r="I109" s="299">
        <f t="shared" si="5"/>
        <v>0</v>
      </c>
      <c r="J109" s="299">
        <f t="shared" si="6"/>
        <v>0</v>
      </c>
    </row>
    <row r="110" spans="1:16" ht="44.45" customHeight="1">
      <c r="A110" s="187"/>
      <c r="B110" s="300">
        <v>178</v>
      </c>
      <c r="C110" s="236"/>
      <c r="D110" s="229"/>
      <c r="E110" s="246"/>
      <c r="F110" s="246"/>
      <c r="G110" s="226"/>
      <c r="H110" s="228"/>
      <c r="I110" s="299">
        <f t="shared" si="5"/>
        <v>0</v>
      </c>
      <c r="J110" s="299">
        <f t="shared" si="6"/>
        <v>0</v>
      </c>
    </row>
    <row r="111" spans="1:16" ht="44.45" customHeight="1">
      <c r="A111" s="187"/>
      <c r="B111" s="300">
        <v>179</v>
      </c>
      <c r="C111" s="236"/>
      <c r="D111" s="229"/>
      <c r="E111" s="246"/>
      <c r="F111" s="246"/>
      <c r="G111" s="226"/>
      <c r="H111" s="228"/>
      <c r="I111" s="299">
        <f t="shared" si="5"/>
        <v>0</v>
      </c>
      <c r="J111" s="299">
        <f t="shared" si="6"/>
        <v>0</v>
      </c>
    </row>
    <row r="112" spans="1:16" ht="44.45" customHeight="1">
      <c r="A112" s="187"/>
      <c r="B112" s="300">
        <v>180</v>
      </c>
      <c r="C112" s="236"/>
      <c r="D112" s="229"/>
      <c r="E112" s="246"/>
      <c r="F112" s="246"/>
      <c r="G112" s="226"/>
      <c r="H112" s="228"/>
      <c r="I112" s="299">
        <f t="shared" si="5"/>
        <v>0</v>
      </c>
      <c r="J112" s="299">
        <f t="shared" si="6"/>
        <v>0</v>
      </c>
    </row>
    <row r="113" spans="1:10" ht="44.45" customHeight="1">
      <c r="A113" s="187"/>
      <c r="B113" s="300">
        <v>181</v>
      </c>
      <c r="C113" s="236"/>
      <c r="D113" s="229"/>
      <c r="E113" s="246"/>
      <c r="F113" s="246"/>
      <c r="G113" s="226"/>
      <c r="H113" s="228"/>
      <c r="I113" s="299">
        <f t="shared" si="5"/>
        <v>0</v>
      </c>
      <c r="J113" s="299">
        <f t="shared" si="6"/>
        <v>0</v>
      </c>
    </row>
    <row r="114" spans="1:10" ht="44.45" customHeight="1">
      <c r="A114" s="285" t="s">
        <v>57</v>
      </c>
      <c r="B114" s="300">
        <v>182</v>
      </c>
      <c r="C114" s="236"/>
      <c r="D114" s="229"/>
      <c r="E114" s="246"/>
      <c r="F114" s="246"/>
      <c r="G114" s="226"/>
      <c r="H114" s="228"/>
      <c r="I114" s="299">
        <f t="shared" si="5"/>
        <v>0</v>
      </c>
      <c r="J114" s="299">
        <f t="shared" si="6"/>
        <v>0</v>
      </c>
    </row>
    <row r="115" spans="1:10" ht="44.45" customHeight="1">
      <c r="A115" s="285" t="s">
        <v>57</v>
      </c>
      <c r="B115" s="300">
        <v>183</v>
      </c>
      <c r="C115" s="236"/>
      <c r="D115" s="229"/>
      <c r="E115" s="246"/>
      <c r="F115" s="246"/>
      <c r="G115" s="226"/>
      <c r="H115" s="228"/>
      <c r="I115" s="299">
        <f t="shared" si="5"/>
        <v>0</v>
      </c>
      <c r="J115" s="299">
        <f t="shared" si="6"/>
        <v>0</v>
      </c>
    </row>
    <row r="116" spans="1:10" ht="44.45" customHeight="1">
      <c r="A116" s="285" t="s">
        <v>57</v>
      </c>
      <c r="B116" s="300">
        <v>184</v>
      </c>
      <c r="C116" s="236"/>
      <c r="D116" s="229"/>
      <c r="E116" s="246"/>
      <c r="F116" s="246"/>
      <c r="G116" s="226"/>
      <c r="H116" s="228"/>
      <c r="I116" s="299">
        <f t="shared" si="5"/>
        <v>0</v>
      </c>
      <c r="J116" s="299">
        <f t="shared" si="6"/>
        <v>0</v>
      </c>
    </row>
    <row r="117" spans="1:10" ht="44.45" customHeight="1">
      <c r="A117" s="285" t="s">
        <v>57</v>
      </c>
      <c r="B117" s="300">
        <v>185</v>
      </c>
      <c r="C117" s="236"/>
      <c r="D117" s="229"/>
      <c r="E117" s="246"/>
      <c r="F117" s="246"/>
      <c r="G117" s="226"/>
      <c r="H117" s="228"/>
      <c r="I117" s="299">
        <f t="shared" si="5"/>
        <v>0</v>
      </c>
      <c r="J117" s="299">
        <f t="shared" si="6"/>
        <v>0</v>
      </c>
    </row>
    <row r="118" spans="1:10" ht="44.45" customHeight="1">
      <c r="A118" s="285" t="s">
        <v>57</v>
      </c>
      <c r="B118" s="300">
        <v>186</v>
      </c>
      <c r="C118" s="236"/>
      <c r="D118" s="229"/>
      <c r="E118" s="246"/>
      <c r="F118" s="246"/>
      <c r="G118" s="226"/>
      <c r="H118" s="228"/>
      <c r="I118" s="299">
        <f t="shared" si="5"/>
        <v>0</v>
      </c>
      <c r="J118" s="299">
        <f t="shared" si="6"/>
        <v>0</v>
      </c>
    </row>
    <row r="119" spans="1:10" ht="44.45" customHeight="1">
      <c r="A119" s="187" t="s">
        <v>57</v>
      </c>
      <c r="B119" s="300">
        <v>187</v>
      </c>
      <c r="C119" s="236"/>
      <c r="D119" s="229"/>
      <c r="E119" s="246"/>
      <c r="F119" s="246"/>
      <c r="G119" s="226"/>
      <c r="H119" s="228"/>
      <c r="I119" s="299">
        <f t="shared" si="5"/>
        <v>0</v>
      </c>
      <c r="J119" s="299">
        <f t="shared" si="6"/>
        <v>0</v>
      </c>
    </row>
    <row r="120" spans="1:10" ht="44.45" customHeight="1">
      <c r="A120" s="187" t="s">
        <v>57</v>
      </c>
      <c r="B120" s="300">
        <v>188</v>
      </c>
      <c r="C120" s="236"/>
      <c r="D120" s="229"/>
      <c r="E120" s="246"/>
      <c r="F120" s="246"/>
      <c r="G120" s="226"/>
      <c r="H120" s="228"/>
      <c r="I120" s="299">
        <f t="shared" si="5"/>
        <v>0</v>
      </c>
      <c r="J120" s="299">
        <f t="shared" si="6"/>
        <v>0</v>
      </c>
    </row>
    <row r="121" spans="1:10" ht="44.45" customHeight="1">
      <c r="A121" s="187" t="s">
        <v>57</v>
      </c>
      <c r="B121" s="300">
        <v>189</v>
      </c>
      <c r="C121" s="236"/>
      <c r="D121" s="229"/>
      <c r="E121" s="246"/>
      <c r="F121" s="246"/>
      <c r="G121" s="226"/>
      <c r="H121" s="228"/>
      <c r="I121" s="299">
        <f t="shared" si="5"/>
        <v>0</v>
      </c>
      <c r="J121" s="299">
        <f t="shared" si="6"/>
        <v>0</v>
      </c>
    </row>
    <row r="122" spans="1:10" ht="44.45" customHeight="1">
      <c r="A122" s="187" t="s">
        <v>57</v>
      </c>
      <c r="B122" s="300">
        <v>190</v>
      </c>
      <c r="C122" s="236"/>
      <c r="D122" s="229"/>
      <c r="E122" s="246"/>
      <c r="F122" s="246"/>
      <c r="G122" s="226"/>
      <c r="H122" s="228"/>
      <c r="I122" s="299">
        <f t="shared" si="5"/>
        <v>0</v>
      </c>
      <c r="J122" s="299">
        <f t="shared" si="6"/>
        <v>0</v>
      </c>
    </row>
    <row r="123" spans="1:10" ht="44.45" customHeight="1">
      <c r="A123" s="187"/>
      <c r="B123" s="300">
        <v>191</v>
      </c>
      <c r="C123" s="236"/>
      <c r="D123" s="229"/>
      <c r="E123" s="246"/>
      <c r="F123" s="246"/>
      <c r="G123" s="226"/>
      <c r="H123" s="228"/>
      <c r="I123" s="299">
        <f t="shared" si="5"/>
        <v>0</v>
      </c>
      <c r="J123" s="299">
        <f t="shared" si="6"/>
        <v>0</v>
      </c>
    </row>
    <row r="124" spans="1:10" ht="44.45" customHeight="1">
      <c r="A124" s="187"/>
      <c r="B124" s="300">
        <v>192</v>
      </c>
      <c r="C124" s="236"/>
      <c r="D124" s="229"/>
      <c r="E124" s="246"/>
      <c r="F124" s="246"/>
      <c r="G124" s="226"/>
      <c r="H124" s="228"/>
      <c r="I124" s="299">
        <f t="shared" si="5"/>
        <v>0</v>
      </c>
      <c r="J124" s="299">
        <f t="shared" si="6"/>
        <v>0</v>
      </c>
    </row>
    <row r="125" spans="1:10" ht="44.45" customHeight="1">
      <c r="A125" s="285" t="s">
        <v>57</v>
      </c>
      <c r="B125" s="300">
        <v>193</v>
      </c>
      <c r="C125" s="236"/>
      <c r="D125" s="229"/>
      <c r="E125" s="246"/>
      <c r="F125" s="246"/>
      <c r="G125" s="226"/>
      <c r="H125" s="228"/>
      <c r="I125" s="299">
        <f t="shared" si="5"/>
        <v>0</v>
      </c>
      <c r="J125" s="299">
        <f t="shared" si="6"/>
        <v>0</v>
      </c>
    </row>
    <row r="126" spans="1:10" ht="44.45" customHeight="1">
      <c r="A126" s="285" t="s">
        <v>57</v>
      </c>
      <c r="B126" s="300">
        <v>194</v>
      </c>
      <c r="C126" s="236"/>
      <c r="D126" s="229"/>
      <c r="E126" s="246"/>
      <c r="F126" s="246"/>
      <c r="G126" s="226"/>
      <c r="H126" s="228"/>
      <c r="I126" s="299">
        <f t="shared" si="5"/>
        <v>0</v>
      </c>
      <c r="J126" s="299">
        <f t="shared" si="6"/>
        <v>0</v>
      </c>
    </row>
    <row r="127" spans="1:10" ht="44.45" customHeight="1">
      <c r="A127" s="285" t="s">
        <v>57</v>
      </c>
      <c r="B127" s="300">
        <v>195</v>
      </c>
      <c r="C127" s="236"/>
      <c r="D127" s="229"/>
      <c r="E127" s="246"/>
      <c r="F127" s="246"/>
      <c r="G127" s="226"/>
      <c r="H127" s="228"/>
      <c r="I127" s="299">
        <f t="shared" si="5"/>
        <v>0</v>
      </c>
      <c r="J127" s="299">
        <f t="shared" si="6"/>
        <v>0</v>
      </c>
    </row>
    <row r="128" spans="1:10" ht="44.45" customHeight="1">
      <c r="A128" s="285" t="s">
        <v>57</v>
      </c>
      <c r="B128" s="300">
        <v>196</v>
      </c>
      <c r="C128" s="236"/>
      <c r="D128" s="229"/>
      <c r="E128" s="246"/>
      <c r="F128" s="246"/>
      <c r="G128" s="226"/>
      <c r="H128" s="228"/>
      <c r="I128" s="299">
        <f t="shared" si="5"/>
        <v>0</v>
      </c>
      <c r="J128" s="299">
        <f t="shared" si="6"/>
        <v>0</v>
      </c>
    </row>
    <row r="129" spans="2:10" ht="24" customHeight="1">
      <c r="B129" s="601"/>
      <c r="C129" s="601"/>
      <c r="D129" s="601"/>
      <c r="E129" s="601"/>
      <c r="F129" s="601"/>
      <c r="G129" s="601"/>
      <c r="H129" s="601"/>
      <c r="I129" s="601"/>
      <c r="J129" s="601"/>
    </row>
    <row r="130" spans="2:10" ht="37.15" customHeight="1">
      <c r="B130" s="568"/>
      <c r="C130" s="568"/>
      <c r="D130" s="568"/>
      <c r="E130" s="568"/>
      <c r="F130" s="568"/>
      <c r="G130" s="568"/>
      <c r="H130" s="568"/>
      <c r="I130" s="568"/>
      <c r="J130" s="568"/>
    </row>
  </sheetData>
  <sheetProtection formatCells="0" formatColumns="0" formatRows="0" autoFilter="0"/>
  <mergeCells count="12">
    <mergeCell ref="J4:J5"/>
    <mergeCell ref="B129:J130"/>
    <mergeCell ref="A1:J1"/>
    <mergeCell ref="B2:I2"/>
    <mergeCell ref="A4:A5"/>
    <mergeCell ref="B4:B5"/>
    <mergeCell ref="C4:C5"/>
    <mergeCell ref="D4:D5"/>
    <mergeCell ref="E4:E5"/>
    <mergeCell ref="F4:F5"/>
    <mergeCell ref="G4:H4"/>
    <mergeCell ref="I4:I5"/>
  </mergeCells>
  <phoneticPr fontId="2" type="noConversion"/>
  <conditionalFormatting sqref="F131:F749 F102">
    <cfRule type="expression" dxfId="4" priority="8">
      <formula>(#REF!="본예산")</formula>
    </cfRule>
  </conditionalFormatting>
  <conditionalFormatting sqref="F96:F99">
    <cfRule type="expression" dxfId="3" priority="7">
      <formula>($D96="본예산")</formula>
    </cfRule>
  </conditionalFormatting>
  <conditionalFormatting sqref="F31:F95">
    <cfRule type="expression" dxfId="2" priority="6">
      <formula>($D31="본예산")</formula>
    </cfRule>
  </conditionalFormatting>
  <conditionalFormatting sqref="F101">
    <cfRule type="expression" dxfId="1" priority="5">
      <formula>($D101="본예산")</formula>
    </cfRule>
  </conditionalFormatting>
  <conditionalFormatting sqref="F104">
    <cfRule type="expression" dxfId="0" priority="4">
      <formula>($D104="본예산")</formula>
    </cfRule>
  </conditionalFormatting>
  <pageMargins left="0.23622047244094491" right="0.19685039370078741" top="0.35433070866141736" bottom="0.31496062992125984" header="0.31496062992125984" footer="0.15748031496062992"/>
  <pageSetup paperSize="9" scale="93" fitToHeight="0" orientation="landscape" r:id="rId1"/>
  <headerFooter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61"/>
  <sheetViews>
    <sheetView view="pageBreakPreview" topLeftCell="A16" zoomScaleNormal="100" zoomScaleSheetLayoutView="100" workbookViewId="0">
      <selection activeCell="K17" sqref="C17:K17"/>
    </sheetView>
  </sheetViews>
  <sheetFormatPr defaultColWidth="8.75" defaultRowHeight="16.5"/>
  <cols>
    <col min="1" max="1" width="5.875" style="283" customWidth="1"/>
    <col min="2" max="2" width="11.875" style="283" hidden="1" customWidth="1"/>
    <col min="3" max="3" width="9.875" style="283" customWidth="1"/>
    <col min="4" max="4" width="35.5" style="283" customWidth="1"/>
    <col min="5" max="5" width="8.375" style="283" customWidth="1"/>
    <col min="6" max="6" width="12.875" style="283" customWidth="1"/>
    <col min="7" max="7" width="14.375" style="283" customWidth="1"/>
    <col min="8" max="8" width="12.75" style="283" customWidth="1"/>
    <col min="9" max="9" width="12.125" style="283" customWidth="1"/>
    <col min="10" max="10" width="36.125" style="283" customWidth="1"/>
    <col min="11" max="11" width="10.75" style="283" customWidth="1"/>
    <col min="12" max="16384" width="8.75" style="283"/>
  </cols>
  <sheetData>
    <row r="1" spans="1:11" ht="17.45" customHeight="1">
      <c r="A1" s="603" t="s">
        <v>576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</row>
    <row r="2" spans="1:11" ht="17.45" customHeight="1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1" ht="27.75" customHeight="1">
      <c r="A3" s="312"/>
      <c r="B3" s="312"/>
      <c r="C3" s="312"/>
      <c r="D3" s="312"/>
      <c r="E3" s="312"/>
      <c r="F3" s="312"/>
      <c r="G3" s="312"/>
      <c r="H3" s="312"/>
      <c r="I3" s="312"/>
      <c r="J3" s="331"/>
      <c r="K3" s="312"/>
    </row>
    <row r="4" spans="1:11" ht="17.45" customHeight="1" thickBot="1">
      <c r="A4" s="312"/>
      <c r="B4" s="312"/>
      <c r="C4" s="312"/>
      <c r="D4" s="312"/>
      <c r="E4" s="312"/>
      <c r="F4" s="312"/>
      <c r="G4" s="312"/>
      <c r="H4" s="312"/>
      <c r="I4" s="312"/>
      <c r="J4" s="254" t="s">
        <v>574</v>
      </c>
      <c r="K4" s="254"/>
    </row>
    <row r="5" spans="1:11" ht="25.9" customHeight="1" thickTop="1">
      <c r="A5" s="604" t="s">
        <v>550</v>
      </c>
      <c r="B5" s="605" t="s">
        <v>551</v>
      </c>
      <c r="C5" s="613" t="s">
        <v>552</v>
      </c>
      <c r="D5" s="604" t="s">
        <v>553</v>
      </c>
      <c r="E5" s="606" t="s">
        <v>573</v>
      </c>
      <c r="F5" s="615" t="s">
        <v>571</v>
      </c>
      <c r="G5" s="599" t="s">
        <v>570</v>
      </c>
      <c r="H5" s="600"/>
      <c r="I5" s="609" t="s">
        <v>555</v>
      </c>
      <c r="J5" s="607" t="s">
        <v>569</v>
      </c>
      <c r="K5" s="611" t="s">
        <v>568</v>
      </c>
    </row>
    <row r="6" spans="1:11" ht="27.6" customHeight="1">
      <c r="A6" s="605"/>
      <c r="B6" s="593"/>
      <c r="C6" s="614"/>
      <c r="D6" s="605"/>
      <c r="E6" s="593"/>
      <c r="F6" s="598"/>
      <c r="G6" s="255" t="s">
        <v>556</v>
      </c>
      <c r="H6" s="256" t="s">
        <v>557</v>
      </c>
      <c r="I6" s="610"/>
      <c r="J6" s="608"/>
      <c r="K6" s="611"/>
    </row>
    <row r="7" spans="1:11" ht="31.15" customHeight="1" thickBot="1">
      <c r="A7" s="257"/>
      <c r="B7" s="257"/>
      <c r="C7" s="258" t="s">
        <v>558</v>
      </c>
      <c r="D7" s="259"/>
      <c r="E7" s="330"/>
      <c r="F7" s="260">
        <f>SUM(F8,F33,F48)</f>
        <v>21860227</v>
      </c>
      <c r="G7" s="260">
        <f>SUM(G8,G33,G48)</f>
        <v>-1215820</v>
      </c>
      <c r="H7" s="260">
        <f>SUM(H8,H33,H48)</f>
        <v>11747664</v>
      </c>
      <c r="I7" s="260">
        <f>SUM(I8,I33,I48)</f>
        <v>32392071</v>
      </c>
      <c r="J7" s="261"/>
      <c r="K7" s="261"/>
    </row>
    <row r="8" spans="1:11" ht="33" customHeight="1" thickTop="1">
      <c r="A8" s="262"/>
      <c r="B8" s="262"/>
      <c r="C8" s="263" t="s">
        <v>559</v>
      </c>
      <c r="D8" s="264"/>
      <c r="E8" s="329"/>
      <c r="F8" s="265">
        <f>SUM(F9:F32)</f>
        <v>12181727</v>
      </c>
      <c r="G8" s="266">
        <f>SUM(G9:G32)</f>
        <v>-1065820</v>
      </c>
      <c r="H8" s="267">
        <f>SUM(H9:H32)</f>
        <v>7841500</v>
      </c>
      <c r="I8" s="268">
        <f>SUM(I9:I32)</f>
        <v>18957407</v>
      </c>
      <c r="J8" s="269"/>
      <c r="K8" s="270"/>
    </row>
    <row r="9" spans="1:11" ht="60" customHeight="1">
      <c r="A9" s="348">
        <v>1</v>
      </c>
      <c r="B9" s="612"/>
      <c r="C9" s="321" t="s">
        <v>177</v>
      </c>
      <c r="D9" s="342" t="s">
        <v>655</v>
      </c>
      <c r="E9" s="349">
        <v>751</v>
      </c>
      <c r="F9" s="342">
        <v>200000</v>
      </c>
      <c r="G9" s="350"/>
      <c r="H9" s="351">
        <v>630000</v>
      </c>
      <c r="I9" s="345">
        <v>830000</v>
      </c>
      <c r="J9" s="352" t="s">
        <v>742</v>
      </c>
      <c r="K9" s="313"/>
    </row>
    <row r="10" spans="1:11" ht="60" customHeight="1">
      <c r="A10" s="353">
        <v>2</v>
      </c>
      <c r="B10" s="612"/>
      <c r="C10" s="354" t="s">
        <v>177</v>
      </c>
      <c r="D10" s="355" t="s">
        <v>691</v>
      </c>
      <c r="E10" s="356">
        <v>753</v>
      </c>
      <c r="F10" s="355">
        <v>420000</v>
      </c>
      <c r="G10" s="350"/>
      <c r="H10" s="351">
        <v>580000</v>
      </c>
      <c r="I10" s="345">
        <v>1000000</v>
      </c>
      <c r="J10" s="352" t="s">
        <v>697</v>
      </c>
      <c r="K10" s="347"/>
    </row>
    <row r="11" spans="1:11" ht="60" customHeight="1">
      <c r="A11" s="348">
        <v>3</v>
      </c>
      <c r="B11" s="612"/>
      <c r="C11" s="321" t="s">
        <v>177</v>
      </c>
      <c r="D11" s="342" t="s">
        <v>651</v>
      </c>
      <c r="E11" s="349">
        <v>754</v>
      </c>
      <c r="F11" s="357">
        <v>152000</v>
      </c>
      <c r="G11" s="350">
        <v>-152000</v>
      </c>
      <c r="H11" s="351"/>
      <c r="I11" s="345">
        <v>0</v>
      </c>
      <c r="J11" s="352" t="s">
        <v>744</v>
      </c>
      <c r="K11" s="313"/>
    </row>
    <row r="12" spans="1:11" ht="60" customHeight="1">
      <c r="A12" s="353">
        <v>4</v>
      </c>
      <c r="B12" s="612"/>
      <c r="C12" s="321" t="s">
        <v>177</v>
      </c>
      <c r="D12" s="342" t="s">
        <v>653</v>
      </c>
      <c r="E12" s="349">
        <v>754</v>
      </c>
      <c r="F12" s="342">
        <v>300000</v>
      </c>
      <c r="G12" s="350">
        <v>-300000</v>
      </c>
      <c r="H12" s="351"/>
      <c r="I12" s="345">
        <v>0</v>
      </c>
      <c r="J12" s="352" t="s">
        <v>654</v>
      </c>
      <c r="K12" s="313"/>
    </row>
    <row r="13" spans="1:11" ht="167.25" customHeight="1">
      <c r="A13" s="348">
        <v>5</v>
      </c>
      <c r="B13" s="612"/>
      <c r="C13" s="321" t="s">
        <v>177</v>
      </c>
      <c r="D13" s="342" t="s">
        <v>690</v>
      </c>
      <c r="E13" s="349">
        <v>755</v>
      </c>
      <c r="F13" s="342">
        <v>8770027</v>
      </c>
      <c r="G13" s="350"/>
      <c r="H13" s="351">
        <v>900000</v>
      </c>
      <c r="I13" s="345">
        <v>9670027</v>
      </c>
      <c r="J13" s="352" t="s">
        <v>737</v>
      </c>
      <c r="K13" s="322"/>
    </row>
    <row r="14" spans="1:11" ht="60" customHeight="1">
      <c r="A14" s="353">
        <v>6</v>
      </c>
      <c r="B14" s="612"/>
      <c r="C14" s="321" t="s">
        <v>177</v>
      </c>
      <c r="D14" s="290" t="s">
        <v>656</v>
      </c>
      <c r="E14" s="349">
        <v>756</v>
      </c>
      <c r="F14" s="342">
        <v>280000</v>
      </c>
      <c r="G14" s="350"/>
      <c r="H14" s="351">
        <v>400000</v>
      </c>
      <c r="I14" s="345">
        <v>680000</v>
      </c>
      <c r="J14" s="352" t="s">
        <v>654</v>
      </c>
      <c r="K14" s="332"/>
    </row>
    <row r="15" spans="1:11" ht="72" customHeight="1">
      <c r="A15" s="348">
        <v>7</v>
      </c>
      <c r="B15" s="612"/>
      <c r="C15" s="370" t="s">
        <v>177</v>
      </c>
      <c r="D15" s="371" t="s">
        <v>657</v>
      </c>
      <c r="E15" s="372">
        <v>756</v>
      </c>
      <c r="F15" s="371"/>
      <c r="G15" s="373"/>
      <c r="H15" s="374">
        <v>2000000</v>
      </c>
      <c r="I15" s="375">
        <v>2000000</v>
      </c>
      <c r="J15" s="376" t="s">
        <v>703</v>
      </c>
      <c r="K15" s="383"/>
    </row>
    <row r="16" spans="1:11" ht="60" customHeight="1">
      <c r="A16" s="353">
        <v>8</v>
      </c>
      <c r="B16" s="612"/>
      <c r="C16" s="321" t="s">
        <v>181</v>
      </c>
      <c r="D16" s="342" t="s">
        <v>652</v>
      </c>
      <c r="E16" s="349">
        <v>762</v>
      </c>
      <c r="F16" s="342">
        <v>87500</v>
      </c>
      <c r="G16" s="350"/>
      <c r="H16" s="351">
        <v>40500</v>
      </c>
      <c r="I16" s="345">
        <v>128000</v>
      </c>
      <c r="J16" s="358" t="s">
        <v>654</v>
      </c>
      <c r="K16" s="368"/>
    </row>
    <row r="17" spans="1:11" ht="60" customHeight="1">
      <c r="A17" s="348">
        <v>9</v>
      </c>
      <c r="B17" s="612"/>
      <c r="C17" s="354" t="s">
        <v>181</v>
      </c>
      <c r="D17" s="355" t="s">
        <v>708</v>
      </c>
      <c r="E17" s="356">
        <v>762</v>
      </c>
      <c r="F17" s="355">
        <v>138200</v>
      </c>
      <c r="G17" s="350">
        <v>-13820</v>
      </c>
      <c r="H17" s="351"/>
      <c r="I17" s="345">
        <v>124380</v>
      </c>
      <c r="J17" s="369" t="s">
        <v>743</v>
      </c>
      <c r="K17" s="368"/>
    </row>
    <row r="18" spans="1:11" ht="60" customHeight="1">
      <c r="A18" s="353">
        <v>10</v>
      </c>
      <c r="B18" s="612"/>
      <c r="C18" s="354" t="s">
        <v>181</v>
      </c>
      <c r="D18" s="355" t="s">
        <v>696</v>
      </c>
      <c r="E18" s="356">
        <v>763</v>
      </c>
      <c r="F18" s="355">
        <v>175000</v>
      </c>
      <c r="G18" s="350"/>
      <c r="H18" s="351">
        <v>300000</v>
      </c>
      <c r="I18" s="345">
        <v>475000</v>
      </c>
      <c r="J18" s="369" t="s">
        <v>692</v>
      </c>
      <c r="K18" s="368"/>
    </row>
    <row r="19" spans="1:11" ht="60" customHeight="1">
      <c r="A19" s="348">
        <v>11</v>
      </c>
      <c r="B19" s="612"/>
      <c r="C19" s="354" t="s">
        <v>181</v>
      </c>
      <c r="D19" s="355" t="s">
        <v>693</v>
      </c>
      <c r="E19" s="356">
        <v>766</v>
      </c>
      <c r="F19" s="355">
        <v>400000</v>
      </c>
      <c r="G19" s="350"/>
      <c r="H19" s="351">
        <v>300000</v>
      </c>
      <c r="I19" s="345">
        <v>700000</v>
      </c>
      <c r="J19" s="369" t="s">
        <v>694</v>
      </c>
      <c r="K19" s="368"/>
    </row>
    <row r="20" spans="1:11" ht="60" customHeight="1">
      <c r="A20" s="353">
        <v>12</v>
      </c>
      <c r="B20" s="612"/>
      <c r="C20" s="354" t="s">
        <v>181</v>
      </c>
      <c r="D20" s="355" t="s">
        <v>738</v>
      </c>
      <c r="E20" s="356">
        <v>766</v>
      </c>
      <c r="F20" s="355">
        <v>118000</v>
      </c>
      <c r="G20" s="350"/>
      <c r="H20" s="351">
        <v>200000</v>
      </c>
      <c r="I20" s="345">
        <v>318000</v>
      </c>
      <c r="J20" s="369" t="s">
        <v>695</v>
      </c>
      <c r="K20" s="368"/>
    </row>
    <row r="21" spans="1:11" ht="60" customHeight="1">
      <c r="A21" s="348">
        <v>13</v>
      </c>
      <c r="B21" s="612"/>
      <c r="C21" s="394" t="s">
        <v>59</v>
      </c>
      <c r="D21" s="395" t="s">
        <v>658</v>
      </c>
      <c r="E21" s="396">
        <v>772</v>
      </c>
      <c r="F21" s="395"/>
      <c r="G21" s="373"/>
      <c r="H21" s="374">
        <v>300000</v>
      </c>
      <c r="I21" s="375">
        <v>300000</v>
      </c>
      <c r="J21" s="397" t="s">
        <v>705</v>
      </c>
      <c r="K21" s="398"/>
    </row>
    <row r="22" spans="1:11" ht="60" customHeight="1">
      <c r="A22" s="353">
        <v>14</v>
      </c>
      <c r="B22" s="612"/>
      <c r="C22" s="399" t="s">
        <v>562</v>
      </c>
      <c r="D22" s="400" t="s">
        <v>732</v>
      </c>
      <c r="E22" s="401">
        <v>787</v>
      </c>
      <c r="F22" s="400"/>
      <c r="G22" s="402"/>
      <c r="H22" s="403">
        <v>50000</v>
      </c>
      <c r="I22" s="390">
        <v>50000</v>
      </c>
      <c r="J22" s="404" t="s">
        <v>707</v>
      </c>
      <c r="K22" s="405"/>
    </row>
    <row r="23" spans="1:11" ht="60" customHeight="1">
      <c r="A23" s="348">
        <v>15</v>
      </c>
      <c r="B23" s="612"/>
      <c r="C23" s="354" t="s">
        <v>562</v>
      </c>
      <c r="D23" s="355" t="s">
        <v>735</v>
      </c>
      <c r="E23" s="356">
        <v>795</v>
      </c>
      <c r="F23" s="355">
        <v>90000</v>
      </c>
      <c r="G23" s="350"/>
      <c r="H23" s="351">
        <v>90000</v>
      </c>
      <c r="I23" s="345">
        <v>180000</v>
      </c>
      <c r="J23" s="369" t="s">
        <v>709</v>
      </c>
      <c r="K23" s="368"/>
    </row>
    <row r="24" spans="1:11" ht="60" customHeight="1">
      <c r="A24" s="353">
        <v>16</v>
      </c>
      <c r="B24" s="612"/>
      <c r="C24" s="354" t="s">
        <v>181</v>
      </c>
      <c r="D24" s="355" t="s">
        <v>713</v>
      </c>
      <c r="E24" s="356"/>
      <c r="F24" s="355">
        <v>0</v>
      </c>
      <c r="G24" s="350"/>
      <c r="H24" s="351">
        <v>290000</v>
      </c>
      <c r="I24" s="345">
        <v>290000</v>
      </c>
      <c r="J24" s="369" t="s">
        <v>715</v>
      </c>
      <c r="K24" s="368"/>
    </row>
    <row r="25" spans="1:11" ht="60" customHeight="1">
      <c r="A25" s="348">
        <v>17</v>
      </c>
      <c r="B25" s="612"/>
      <c r="C25" s="354" t="s">
        <v>59</v>
      </c>
      <c r="D25" s="355" t="s">
        <v>659</v>
      </c>
      <c r="E25" s="356"/>
      <c r="F25" s="355">
        <v>0</v>
      </c>
      <c r="G25" s="350"/>
      <c r="H25" s="351">
        <v>971400</v>
      </c>
      <c r="I25" s="345">
        <v>971400</v>
      </c>
      <c r="J25" s="369" t="s">
        <v>734</v>
      </c>
      <c r="K25" s="368"/>
    </row>
    <row r="26" spans="1:11" ht="60" customHeight="1">
      <c r="A26" s="353">
        <v>18</v>
      </c>
      <c r="B26" s="612"/>
      <c r="C26" s="354" t="s">
        <v>59</v>
      </c>
      <c r="D26" s="355" t="s">
        <v>704</v>
      </c>
      <c r="E26" s="356"/>
      <c r="F26" s="355">
        <v>68000</v>
      </c>
      <c r="G26" s="350"/>
      <c r="H26" s="351">
        <v>100000</v>
      </c>
      <c r="I26" s="345">
        <v>168000</v>
      </c>
      <c r="J26" s="369" t="s">
        <v>733</v>
      </c>
      <c r="K26" s="368"/>
    </row>
    <row r="27" spans="1:11" ht="60" customHeight="1">
      <c r="A27" s="348">
        <v>19</v>
      </c>
      <c r="B27" s="612"/>
      <c r="C27" s="354" t="s">
        <v>177</v>
      </c>
      <c r="D27" s="355" t="s">
        <v>706</v>
      </c>
      <c r="E27" s="356"/>
      <c r="F27" s="355">
        <v>345000</v>
      </c>
      <c r="G27" s="350"/>
      <c r="H27" s="351">
        <v>235000</v>
      </c>
      <c r="I27" s="345">
        <v>580000</v>
      </c>
      <c r="J27" s="369" t="s">
        <v>736</v>
      </c>
      <c r="K27" s="368"/>
    </row>
    <row r="28" spans="1:11" ht="60" customHeight="1">
      <c r="A28" s="353">
        <v>20</v>
      </c>
      <c r="B28" s="612"/>
      <c r="C28" s="354" t="s">
        <v>59</v>
      </c>
      <c r="D28" s="355" t="s">
        <v>714</v>
      </c>
      <c r="E28" s="356"/>
      <c r="F28" s="355">
        <v>38000</v>
      </c>
      <c r="G28" s="350"/>
      <c r="H28" s="351">
        <v>82000</v>
      </c>
      <c r="I28" s="366">
        <v>120000</v>
      </c>
      <c r="J28" s="369" t="s">
        <v>739</v>
      </c>
      <c r="K28" s="368"/>
    </row>
    <row r="29" spans="1:11" ht="60" customHeight="1">
      <c r="A29" s="348">
        <v>21</v>
      </c>
      <c r="B29" s="612"/>
      <c r="C29" s="354" t="s">
        <v>181</v>
      </c>
      <c r="D29" s="355" t="s">
        <v>740</v>
      </c>
      <c r="E29" s="356"/>
      <c r="F29" s="355"/>
      <c r="G29" s="350"/>
      <c r="H29" s="351">
        <v>108000</v>
      </c>
      <c r="I29" s="366">
        <v>108000</v>
      </c>
      <c r="J29" s="369" t="s">
        <v>748</v>
      </c>
      <c r="K29" s="368"/>
    </row>
    <row r="30" spans="1:11" ht="60" customHeight="1">
      <c r="A30" s="353">
        <v>22</v>
      </c>
      <c r="B30" s="612"/>
      <c r="C30" s="354" t="s">
        <v>181</v>
      </c>
      <c r="D30" s="355" t="s">
        <v>741</v>
      </c>
      <c r="E30" s="356"/>
      <c r="F30" s="355"/>
      <c r="G30" s="350"/>
      <c r="H30" s="351">
        <v>75600</v>
      </c>
      <c r="I30" s="366">
        <v>75600</v>
      </c>
      <c r="J30" s="369" t="s">
        <v>748</v>
      </c>
      <c r="K30" s="368"/>
    </row>
    <row r="31" spans="1:11" ht="60" customHeight="1">
      <c r="A31" s="348">
        <v>23</v>
      </c>
      <c r="B31" s="612"/>
      <c r="C31" s="354" t="s">
        <v>177</v>
      </c>
      <c r="D31" s="355" t="s">
        <v>745</v>
      </c>
      <c r="E31" s="356"/>
      <c r="F31" s="355">
        <v>600000</v>
      </c>
      <c r="G31" s="350">
        <v>-600000</v>
      </c>
      <c r="H31" s="351"/>
      <c r="I31" s="366">
        <v>0</v>
      </c>
      <c r="J31" s="369" t="s">
        <v>699</v>
      </c>
      <c r="K31" s="368"/>
    </row>
    <row r="32" spans="1:11" ht="60" customHeight="1">
      <c r="A32" s="353">
        <v>24</v>
      </c>
      <c r="B32" s="612"/>
      <c r="C32" s="354" t="s">
        <v>181</v>
      </c>
      <c r="D32" s="355" t="s">
        <v>746</v>
      </c>
      <c r="E32" s="356"/>
      <c r="F32" s="355"/>
      <c r="G32" s="350"/>
      <c r="H32" s="351">
        <v>189000</v>
      </c>
      <c r="I32" s="345">
        <v>189000</v>
      </c>
      <c r="J32" s="369" t="s">
        <v>747</v>
      </c>
      <c r="K32" s="368"/>
    </row>
    <row r="33" spans="1:11" ht="33" customHeight="1">
      <c r="A33" s="262"/>
      <c r="B33" s="262"/>
      <c r="C33" s="263" t="s">
        <v>560</v>
      </c>
      <c r="D33" s="273"/>
      <c r="E33" s="315"/>
      <c r="F33" s="274">
        <f>SUM(F34:F47)</f>
        <v>9243500</v>
      </c>
      <c r="G33" s="275">
        <f>SUM(G34:G47)</f>
        <v>-150000</v>
      </c>
      <c r="H33" s="276">
        <f>SUM(H34:H47)</f>
        <v>3486164</v>
      </c>
      <c r="I33" s="277">
        <f>SUM(I34:I47)</f>
        <v>12579664</v>
      </c>
      <c r="J33" s="278"/>
      <c r="K33" s="314"/>
    </row>
    <row r="34" spans="1:11" ht="86.25" customHeight="1">
      <c r="A34" s="348">
        <v>1</v>
      </c>
      <c r="B34" s="588"/>
      <c r="C34" s="359" t="s">
        <v>332</v>
      </c>
      <c r="D34" s="360" t="s">
        <v>660</v>
      </c>
      <c r="E34" s="320">
        <v>836</v>
      </c>
      <c r="F34" s="361">
        <v>1900000</v>
      </c>
      <c r="G34" s="343"/>
      <c r="H34" s="344">
        <v>400000</v>
      </c>
      <c r="I34" s="345">
        <f>F34+G34+H34</f>
        <v>2300000</v>
      </c>
      <c r="J34" s="352" t="s">
        <v>723</v>
      </c>
      <c r="K34" s="322"/>
    </row>
    <row r="35" spans="1:11" ht="86.25" customHeight="1">
      <c r="A35" s="353">
        <v>2</v>
      </c>
      <c r="B35" s="588"/>
      <c r="C35" s="406" t="s">
        <v>332</v>
      </c>
      <c r="D35" s="407" t="s">
        <v>716</v>
      </c>
      <c r="E35" s="408">
        <v>836</v>
      </c>
      <c r="F35" s="409">
        <v>1500000</v>
      </c>
      <c r="G35" s="343"/>
      <c r="H35" s="344">
        <v>500000</v>
      </c>
      <c r="I35" s="345">
        <f t="shared" ref="I35:I36" si="0">F35+G35+H35</f>
        <v>2000000</v>
      </c>
      <c r="J35" s="367" t="s">
        <v>718</v>
      </c>
      <c r="K35" s="346"/>
    </row>
    <row r="36" spans="1:11" ht="86.25" customHeight="1">
      <c r="A36" s="348">
        <v>3</v>
      </c>
      <c r="B36" s="588"/>
      <c r="C36" s="406" t="s">
        <v>332</v>
      </c>
      <c r="D36" s="407" t="s">
        <v>717</v>
      </c>
      <c r="E36" s="408">
        <v>836</v>
      </c>
      <c r="F36" s="409">
        <v>262500</v>
      </c>
      <c r="G36" s="343"/>
      <c r="H36" s="344">
        <v>137500</v>
      </c>
      <c r="I36" s="345">
        <f t="shared" si="0"/>
        <v>400000</v>
      </c>
      <c r="J36" s="367" t="s">
        <v>718</v>
      </c>
      <c r="K36" s="346"/>
    </row>
    <row r="37" spans="1:11" ht="60" customHeight="1">
      <c r="A37" s="353">
        <v>4</v>
      </c>
      <c r="B37" s="588"/>
      <c r="C37" s="359" t="s">
        <v>332</v>
      </c>
      <c r="D37" s="360" t="s">
        <v>661</v>
      </c>
      <c r="E37" s="341">
        <v>836</v>
      </c>
      <c r="F37" s="362">
        <v>774000</v>
      </c>
      <c r="G37" s="343"/>
      <c r="H37" s="344">
        <v>226000</v>
      </c>
      <c r="I37" s="345">
        <f t="shared" ref="I37:I43" si="1">F37+G37+H37</f>
        <v>1000000</v>
      </c>
      <c r="J37" s="352" t="s">
        <v>724</v>
      </c>
      <c r="K37" s="322"/>
    </row>
    <row r="38" spans="1:11" ht="60" customHeight="1">
      <c r="A38" s="348">
        <v>5</v>
      </c>
      <c r="B38" s="588"/>
      <c r="C38" s="359" t="s">
        <v>332</v>
      </c>
      <c r="D38" s="360" t="s">
        <v>662</v>
      </c>
      <c r="E38" s="341">
        <v>837</v>
      </c>
      <c r="F38" s="362">
        <v>46000</v>
      </c>
      <c r="G38" s="343"/>
      <c r="H38" s="344">
        <v>179000</v>
      </c>
      <c r="I38" s="345">
        <f t="shared" si="1"/>
        <v>225000</v>
      </c>
      <c r="J38" s="352" t="s">
        <v>722</v>
      </c>
      <c r="K38" s="322"/>
    </row>
    <row r="39" spans="1:11" ht="60" customHeight="1">
      <c r="A39" s="353">
        <v>6</v>
      </c>
      <c r="B39" s="588"/>
      <c r="C39" s="359" t="s">
        <v>332</v>
      </c>
      <c r="D39" s="407" t="s">
        <v>725</v>
      </c>
      <c r="E39" s="408">
        <v>837</v>
      </c>
      <c r="F39" s="409">
        <v>2000000</v>
      </c>
      <c r="G39" s="343"/>
      <c r="H39" s="344">
        <v>500000</v>
      </c>
      <c r="I39" s="366">
        <f t="shared" si="1"/>
        <v>2500000</v>
      </c>
      <c r="J39" s="367" t="s">
        <v>726</v>
      </c>
      <c r="K39" s="346"/>
    </row>
    <row r="40" spans="1:11" ht="60" customHeight="1">
      <c r="A40" s="348">
        <v>7</v>
      </c>
      <c r="B40" s="588"/>
      <c r="C40" s="384" t="s">
        <v>565</v>
      </c>
      <c r="D40" s="385" t="s">
        <v>663</v>
      </c>
      <c r="E40" s="386">
        <v>839</v>
      </c>
      <c r="F40" s="387">
        <v>128000</v>
      </c>
      <c r="G40" s="388"/>
      <c r="H40" s="389">
        <v>272000</v>
      </c>
      <c r="I40" s="390">
        <f t="shared" si="1"/>
        <v>400000</v>
      </c>
      <c r="J40" s="391" t="s">
        <v>664</v>
      </c>
      <c r="K40" s="392"/>
    </row>
    <row r="41" spans="1:11" ht="60" customHeight="1">
      <c r="A41" s="353">
        <v>8</v>
      </c>
      <c r="B41" s="588"/>
      <c r="C41" s="321" t="s">
        <v>332</v>
      </c>
      <c r="D41" s="360" t="s">
        <v>665</v>
      </c>
      <c r="E41" s="326">
        <v>841</v>
      </c>
      <c r="F41" s="325">
        <v>701000</v>
      </c>
      <c r="G41" s="324"/>
      <c r="H41" s="323">
        <v>429850</v>
      </c>
      <c r="I41" s="345">
        <f t="shared" si="1"/>
        <v>1130850</v>
      </c>
      <c r="J41" s="352" t="s">
        <v>727</v>
      </c>
      <c r="K41" s="322"/>
    </row>
    <row r="42" spans="1:11" ht="60" customHeight="1">
      <c r="A42" s="348">
        <v>9</v>
      </c>
      <c r="B42" s="363"/>
      <c r="C42" s="321" t="s">
        <v>332</v>
      </c>
      <c r="D42" s="360" t="s">
        <v>666</v>
      </c>
      <c r="E42" s="320">
        <v>841</v>
      </c>
      <c r="F42" s="319">
        <v>462000</v>
      </c>
      <c r="G42" s="318"/>
      <c r="H42" s="317">
        <v>233464</v>
      </c>
      <c r="I42" s="345">
        <f t="shared" si="1"/>
        <v>695464</v>
      </c>
      <c r="J42" s="352" t="s">
        <v>728</v>
      </c>
      <c r="K42" s="313"/>
    </row>
    <row r="43" spans="1:11" ht="60" customHeight="1">
      <c r="A43" s="353">
        <v>10</v>
      </c>
      <c r="B43" s="363"/>
      <c r="C43" s="321" t="s">
        <v>332</v>
      </c>
      <c r="D43" s="360" t="s">
        <v>667</v>
      </c>
      <c r="E43" s="320">
        <v>841</v>
      </c>
      <c r="F43" s="319">
        <v>370000</v>
      </c>
      <c r="G43" s="318"/>
      <c r="H43" s="317">
        <v>98350</v>
      </c>
      <c r="I43" s="345">
        <f t="shared" si="1"/>
        <v>468350</v>
      </c>
      <c r="J43" s="352" t="s">
        <v>729</v>
      </c>
      <c r="K43" s="313"/>
    </row>
    <row r="44" spans="1:11" ht="60" customHeight="1">
      <c r="A44" s="348">
        <v>11</v>
      </c>
      <c r="B44" s="363"/>
      <c r="C44" s="354" t="s">
        <v>61</v>
      </c>
      <c r="D44" s="407" t="s">
        <v>668</v>
      </c>
      <c r="E44" s="410">
        <v>848</v>
      </c>
      <c r="F44" s="411">
        <v>450000</v>
      </c>
      <c r="G44" s="318"/>
      <c r="H44" s="317">
        <v>150000</v>
      </c>
      <c r="I44" s="345">
        <f t="shared" ref="I44:I45" si="2">F44+G44+H44</f>
        <v>600000</v>
      </c>
      <c r="J44" s="367" t="s">
        <v>654</v>
      </c>
      <c r="K44" s="347"/>
    </row>
    <row r="45" spans="1:11" ht="60" customHeight="1">
      <c r="A45" s="353">
        <v>12</v>
      </c>
      <c r="B45" s="363"/>
      <c r="C45" s="354" t="s">
        <v>339</v>
      </c>
      <c r="D45" s="407" t="s">
        <v>730</v>
      </c>
      <c r="E45" s="410"/>
      <c r="F45" s="411">
        <v>650000</v>
      </c>
      <c r="G45" s="318">
        <v>-150000</v>
      </c>
      <c r="H45" s="317"/>
      <c r="I45" s="345">
        <f t="shared" si="2"/>
        <v>500000</v>
      </c>
      <c r="J45" s="367" t="s">
        <v>731</v>
      </c>
      <c r="K45" s="347"/>
    </row>
    <row r="46" spans="1:11" ht="60" customHeight="1">
      <c r="A46" s="348"/>
      <c r="B46" s="363"/>
      <c r="C46" s="321" t="s">
        <v>332</v>
      </c>
      <c r="D46" s="360" t="s">
        <v>719</v>
      </c>
      <c r="E46" s="320"/>
      <c r="F46" s="365"/>
      <c r="G46" s="343"/>
      <c r="H46" s="344">
        <v>360000</v>
      </c>
      <c r="I46" s="345">
        <f t="shared" ref="I46" si="3">F46+G46+H46</f>
        <v>360000</v>
      </c>
      <c r="J46" s="352" t="s">
        <v>721</v>
      </c>
      <c r="K46" s="313"/>
    </row>
    <row r="47" spans="1:11" ht="60" customHeight="1">
      <c r="A47" s="348">
        <v>13</v>
      </c>
      <c r="B47" s="364" t="s">
        <v>567</v>
      </c>
      <c r="C47" s="321"/>
      <c r="D47" s="360"/>
      <c r="E47" s="320"/>
      <c r="F47" s="365"/>
      <c r="G47" s="343"/>
      <c r="H47" s="344"/>
      <c r="I47" s="345"/>
      <c r="J47" s="352"/>
      <c r="K47" s="313"/>
    </row>
    <row r="48" spans="1:11" ht="33" customHeight="1">
      <c r="A48" s="262"/>
      <c r="B48" s="262"/>
      <c r="C48" s="263" t="s">
        <v>561</v>
      </c>
      <c r="D48" s="273"/>
      <c r="E48" s="315"/>
      <c r="F48" s="274">
        <f>SUM(F49:F56)</f>
        <v>435000</v>
      </c>
      <c r="G48" s="275">
        <f>SUM(G49:G56)</f>
        <v>0</v>
      </c>
      <c r="H48" s="276">
        <f>SUM(H49:H56)</f>
        <v>420000</v>
      </c>
      <c r="I48" s="277">
        <f>SUM(I49:I56)</f>
        <v>855000</v>
      </c>
      <c r="J48" s="278"/>
      <c r="K48" s="314"/>
    </row>
    <row r="49" spans="1:11" ht="60" customHeight="1">
      <c r="A49" s="348">
        <v>1</v>
      </c>
      <c r="B49" s="413"/>
      <c r="C49" s="302" t="s">
        <v>606</v>
      </c>
      <c r="D49" s="282" t="s">
        <v>710</v>
      </c>
      <c r="E49" s="316">
        <v>1031</v>
      </c>
      <c r="F49" s="280">
        <v>120000</v>
      </c>
      <c r="G49" s="295"/>
      <c r="H49" s="281">
        <v>120000</v>
      </c>
      <c r="I49" s="345">
        <f t="shared" ref="I49:I54" si="4">F49+G49+H49</f>
        <v>240000</v>
      </c>
      <c r="J49" s="272" t="s">
        <v>720</v>
      </c>
      <c r="K49" s="322"/>
    </row>
    <row r="50" spans="1:11" ht="60" customHeight="1">
      <c r="A50" s="348">
        <v>2</v>
      </c>
      <c r="B50" s="413"/>
      <c r="C50" s="302" t="s">
        <v>606</v>
      </c>
      <c r="D50" s="282" t="s">
        <v>711</v>
      </c>
      <c r="E50" s="328">
        <v>1032</v>
      </c>
      <c r="F50" s="327">
        <v>54000</v>
      </c>
      <c r="G50" s="295"/>
      <c r="H50" s="281">
        <v>30000</v>
      </c>
      <c r="I50" s="345">
        <f t="shared" si="4"/>
        <v>84000</v>
      </c>
      <c r="J50" s="272" t="s">
        <v>720</v>
      </c>
      <c r="K50" s="322"/>
    </row>
    <row r="51" spans="1:11" ht="60" customHeight="1">
      <c r="A51" s="348">
        <v>3</v>
      </c>
      <c r="B51" s="413"/>
      <c r="C51" s="302" t="s">
        <v>606</v>
      </c>
      <c r="D51" s="282" t="s">
        <v>698</v>
      </c>
      <c r="E51" s="328">
        <v>1033</v>
      </c>
      <c r="F51" s="327">
        <v>45000</v>
      </c>
      <c r="G51" s="295"/>
      <c r="H51" s="281">
        <v>30000</v>
      </c>
      <c r="I51" s="345">
        <f t="shared" si="4"/>
        <v>75000</v>
      </c>
      <c r="J51" s="272" t="s">
        <v>700</v>
      </c>
      <c r="K51" s="322"/>
    </row>
    <row r="52" spans="1:11" ht="60" customHeight="1">
      <c r="A52" s="348">
        <v>4</v>
      </c>
      <c r="B52" s="413"/>
      <c r="C52" s="279" t="s">
        <v>606</v>
      </c>
      <c r="D52" s="282" t="s">
        <v>712</v>
      </c>
      <c r="E52" s="377">
        <v>1034</v>
      </c>
      <c r="F52" s="378">
        <v>36000</v>
      </c>
      <c r="G52" s="379"/>
      <c r="H52" s="380">
        <v>24000</v>
      </c>
      <c r="I52" s="345">
        <f t="shared" si="4"/>
        <v>60000</v>
      </c>
      <c r="J52" s="272" t="s">
        <v>720</v>
      </c>
      <c r="K52" s="322"/>
    </row>
    <row r="53" spans="1:11" ht="60" customHeight="1">
      <c r="A53" s="348">
        <v>5</v>
      </c>
      <c r="B53" s="413"/>
      <c r="C53" s="302" t="s">
        <v>701</v>
      </c>
      <c r="D53" s="282" t="s">
        <v>702</v>
      </c>
      <c r="E53" s="328">
        <v>1048</v>
      </c>
      <c r="F53" s="327">
        <v>90000</v>
      </c>
      <c r="G53" s="295"/>
      <c r="H53" s="281">
        <v>90000</v>
      </c>
      <c r="I53" s="345">
        <f t="shared" si="4"/>
        <v>180000</v>
      </c>
      <c r="J53" s="272" t="s">
        <v>700</v>
      </c>
      <c r="K53" s="322"/>
    </row>
    <row r="54" spans="1:11" ht="60" customHeight="1">
      <c r="A54" s="348">
        <v>6</v>
      </c>
      <c r="B54" s="363"/>
      <c r="C54" s="279" t="s">
        <v>701</v>
      </c>
      <c r="D54" s="282" t="s">
        <v>702</v>
      </c>
      <c r="E54" s="316">
        <v>1048</v>
      </c>
      <c r="F54" s="381">
        <v>90000</v>
      </c>
      <c r="G54" s="303"/>
      <c r="H54" s="382">
        <v>126000</v>
      </c>
      <c r="I54" s="345">
        <f t="shared" si="4"/>
        <v>216000</v>
      </c>
      <c r="J54" s="272" t="s">
        <v>720</v>
      </c>
      <c r="K54" s="313"/>
    </row>
    <row r="61" spans="1:11" ht="108" customHeight="1"/>
  </sheetData>
  <mergeCells count="13">
    <mergeCell ref="A1:K2"/>
    <mergeCell ref="A5:A6"/>
    <mergeCell ref="B34:B41"/>
    <mergeCell ref="E5:E6"/>
    <mergeCell ref="J5:J6"/>
    <mergeCell ref="I5:I6"/>
    <mergeCell ref="K5:K6"/>
    <mergeCell ref="B9:B32"/>
    <mergeCell ref="B5:B6"/>
    <mergeCell ref="C5:C6"/>
    <mergeCell ref="D5:D6"/>
    <mergeCell ref="F5:F6"/>
    <mergeCell ref="G5:H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61"/>
  <sheetViews>
    <sheetView view="pageBreakPreview" topLeftCell="A16" zoomScaleNormal="100" zoomScaleSheetLayoutView="100" workbookViewId="0">
      <selection activeCell="I34" sqref="I34"/>
    </sheetView>
  </sheetViews>
  <sheetFormatPr defaultColWidth="8.75" defaultRowHeight="16.5"/>
  <cols>
    <col min="1" max="1" width="5.875" style="283" customWidth="1"/>
    <col min="2" max="2" width="11.875" style="283" hidden="1" customWidth="1"/>
    <col min="3" max="3" width="9.875" style="283" customWidth="1"/>
    <col min="4" max="4" width="35.5" style="283" customWidth="1"/>
    <col min="5" max="5" width="8.375" style="283" customWidth="1"/>
    <col min="6" max="6" width="12.875" style="283" customWidth="1"/>
    <col min="7" max="7" width="14.375" style="283" customWidth="1"/>
    <col min="8" max="8" width="12.75" style="283" customWidth="1"/>
    <col min="9" max="9" width="12.125" style="283" customWidth="1"/>
    <col min="10" max="10" width="36.125" style="283" customWidth="1"/>
    <col min="11" max="11" width="10.75" style="283" customWidth="1"/>
    <col min="12" max="16384" width="8.75" style="283"/>
  </cols>
  <sheetData>
    <row r="1" spans="1:11" ht="17.45" customHeight="1">
      <c r="A1" s="603" t="s">
        <v>576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</row>
    <row r="2" spans="1:11" ht="17.45" customHeight="1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1" ht="27.75" customHeight="1">
      <c r="A3" s="339"/>
      <c r="B3" s="339"/>
      <c r="C3" s="339"/>
      <c r="D3" s="339"/>
      <c r="E3" s="339"/>
      <c r="F3" s="339"/>
      <c r="G3" s="339"/>
      <c r="H3" s="339"/>
      <c r="I3" s="339"/>
      <c r="J3" s="331"/>
      <c r="K3" s="339"/>
    </row>
    <row r="4" spans="1:11" ht="17.45" customHeight="1" thickBot="1">
      <c r="A4" s="339"/>
      <c r="B4" s="339"/>
      <c r="C4" s="339"/>
      <c r="D4" s="339"/>
      <c r="E4" s="339"/>
      <c r="F4" s="339"/>
      <c r="G4" s="339"/>
      <c r="H4" s="339"/>
      <c r="I4" s="339"/>
      <c r="J4" s="254" t="s">
        <v>574</v>
      </c>
      <c r="K4" s="254"/>
    </row>
    <row r="5" spans="1:11" ht="25.9" customHeight="1" thickTop="1">
      <c r="A5" s="604" t="s">
        <v>550</v>
      </c>
      <c r="B5" s="605" t="s">
        <v>551</v>
      </c>
      <c r="C5" s="613" t="s">
        <v>552</v>
      </c>
      <c r="D5" s="604" t="s">
        <v>553</v>
      </c>
      <c r="E5" s="606" t="s">
        <v>573</v>
      </c>
      <c r="F5" s="615" t="s">
        <v>554</v>
      </c>
      <c r="G5" s="599" t="s">
        <v>570</v>
      </c>
      <c r="H5" s="600"/>
      <c r="I5" s="609" t="s">
        <v>555</v>
      </c>
      <c r="J5" s="607" t="s">
        <v>569</v>
      </c>
      <c r="K5" s="611" t="s">
        <v>568</v>
      </c>
    </row>
    <row r="6" spans="1:11" ht="27.6" customHeight="1">
      <c r="A6" s="605"/>
      <c r="B6" s="593"/>
      <c r="C6" s="614"/>
      <c r="D6" s="605"/>
      <c r="E6" s="593"/>
      <c r="F6" s="598"/>
      <c r="G6" s="255" t="s">
        <v>556</v>
      </c>
      <c r="H6" s="256" t="s">
        <v>557</v>
      </c>
      <c r="I6" s="610"/>
      <c r="J6" s="608"/>
      <c r="K6" s="611"/>
    </row>
    <row r="7" spans="1:11" ht="31.15" customHeight="1" thickBot="1">
      <c r="A7" s="257"/>
      <c r="B7" s="257"/>
      <c r="C7" s="258" t="s">
        <v>558</v>
      </c>
      <c r="D7" s="259"/>
      <c r="E7" s="330"/>
      <c r="F7" s="260">
        <f>SUM(F8,F33,F48)</f>
        <v>21910227</v>
      </c>
      <c r="G7" s="260">
        <f>SUM(G8,G33,G48)</f>
        <v>-1215820</v>
      </c>
      <c r="H7" s="260">
        <f>SUM(H8,H33,H48)</f>
        <v>11747664</v>
      </c>
      <c r="I7" s="260">
        <f>SUM(I8,I33,I48)</f>
        <v>32392071</v>
      </c>
      <c r="J7" s="261"/>
      <c r="K7" s="261"/>
    </row>
    <row r="8" spans="1:11" ht="33" customHeight="1" thickTop="1">
      <c r="A8" s="262"/>
      <c r="B8" s="262"/>
      <c r="C8" s="263" t="s">
        <v>559</v>
      </c>
      <c r="D8" s="264"/>
      <c r="E8" s="329"/>
      <c r="F8" s="265">
        <f>SUM(F9:F32)</f>
        <v>12231727</v>
      </c>
      <c r="G8" s="266">
        <f>SUM(G9:G32)</f>
        <v>-1065820</v>
      </c>
      <c r="H8" s="267">
        <f>SUM(H9:H32)</f>
        <v>7841500</v>
      </c>
      <c r="I8" s="268">
        <f>SUM(I9:I32)</f>
        <v>18957407</v>
      </c>
      <c r="J8" s="269"/>
      <c r="K8" s="270"/>
    </row>
    <row r="9" spans="1:11" ht="60" customHeight="1">
      <c r="A9" s="293">
        <v>1</v>
      </c>
      <c r="B9" s="616"/>
      <c r="C9" s="279" t="s">
        <v>177</v>
      </c>
      <c r="D9" s="271" t="s">
        <v>655</v>
      </c>
      <c r="E9" s="414">
        <v>751</v>
      </c>
      <c r="F9" s="271">
        <v>200000</v>
      </c>
      <c r="G9" s="415"/>
      <c r="H9" s="416">
        <v>630000</v>
      </c>
      <c r="I9" s="294">
        <v>830000</v>
      </c>
      <c r="J9" s="272" t="s">
        <v>750</v>
      </c>
      <c r="K9" s="313"/>
    </row>
    <row r="10" spans="1:11" ht="60" customHeight="1">
      <c r="A10" s="424">
        <v>2</v>
      </c>
      <c r="B10" s="616"/>
      <c r="C10" s="417" t="s">
        <v>177</v>
      </c>
      <c r="D10" s="418" t="s">
        <v>691</v>
      </c>
      <c r="E10" s="419">
        <v>753</v>
      </c>
      <c r="F10" s="271">
        <v>138200</v>
      </c>
      <c r="G10" s="415">
        <v>-13820</v>
      </c>
      <c r="H10" s="416"/>
      <c r="I10" s="294">
        <v>124380</v>
      </c>
      <c r="J10" s="420" t="s">
        <v>751</v>
      </c>
      <c r="K10" s="332"/>
    </row>
    <row r="11" spans="1:11" ht="60" customHeight="1">
      <c r="A11" s="293">
        <v>3</v>
      </c>
      <c r="B11" s="616"/>
      <c r="C11" s="279" t="s">
        <v>177</v>
      </c>
      <c r="D11" s="271" t="s">
        <v>651</v>
      </c>
      <c r="E11" s="414">
        <v>754</v>
      </c>
      <c r="F11" s="271">
        <v>420000</v>
      </c>
      <c r="G11" s="415"/>
      <c r="H11" s="416">
        <v>580000</v>
      </c>
      <c r="I11" s="294">
        <v>1000000</v>
      </c>
      <c r="J11" s="272" t="s">
        <v>697</v>
      </c>
      <c r="K11" s="313"/>
    </row>
    <row r="12" spans="1:11" ht="60" customHeight="1">
      <c r="A12" s="424">
        <v>4</v>
      </c>
      <c r="B12" s="616"/>
      <c r="C12" s="279" t="s">
        <v>177</v>
      </c>
      <c r="D12" s="271" t="s">
        <v>653</v>
      </c>
      <c r="E12" s="414">
        <v>754</v>
      </c>
      <c r="F12" s="271">
        <v>175000</v>
      </c>
      <c r="G12" s="415"/>
      <c r="H12" s="416">
        <v>300000</v>
      </c>
      <c r="I12" s="294">
        <v>475000</v>
      </c>
      <c r="J12" s="420" t="s">
        <v>749</v>
      </c>
      <c r="K12" s="332"/>
    </row>
    <row r="13" spans="1:11" ht="82.5" customHeight="1">
      <c r="A13" s="293">
        <v>5</v>
      </c>
      <c r="B13" s="616"/>
      <c r="C13" s="279" t="s">
        <v>177</v>
      </c>
      <c r="D13" s="271" t="s">
        <v>690</v>
      </c>
      <c r="E13" s="414">
        <v>755</v>
      </c>
      <c r="F13" s="271">
        <v>87500</v>
      </c>
      <c r="G13" s="415"/>
      <c r="H13" s="416">
        <v>40500</v>
      </c>
      <c r="I13" s="294">
        <v>128000</v>
      </c>
      <c r="J13" s="420" t="s">
        <v>654</v>
      </c>
      <c r="K13" s="332"/>
    </row>
    <row r="14" spans="1:11" ht="60" customHeight="1">
      <c r="A14" s="424">
        <v>6</v>
      </c>
      <c r="B14" s="616"/>
      <c r="C14" s="279" t="s">
        <v>177</v>
      </c>
      <c r="D14" s="289" t="s">
        <v>656</v>
      </c>
      <c r="E14" s="414">
        <v>756</v>
      </c>
      <c r="F14" s="421">
        <v>152000</v>
      </c>
      <c r="G14" s="415">
        <v>-152000</v>
      </c>
      <c r="H14" s="416"/>
      <c r="I14" s="294">
        <v>0</v>
      </c>
      <c r="J14" s="272" t="s">
        <v>744</v>
      </c>
      <c r="K14" s="313"/>
    </row>
    <row r="15" spans="1:11" ht="72" customHeight="1">
      <c r="A15" s="293">
        <v>7</v>
      </c>
      <c r="B15" s="616"/>
      <c r="C15" s="279" t="s">
        <v>177</v>
      </c>
      <c r="D15" s="271" t="s">
        <v>657</v>
      </c>
      <c r="E15" s="414">
        <v>756</v>
      </c>
      <c r="F15" s="271">
        <v>300000</v>
      </c>
      <c r="G15" s="415">
        <v>-300000</v>
      </c>
      <c r="H15" s="416"/>
      <c r="I15" s="294">
        <v>0</v>
      </c>
      <c r="J15" s="272" t="s">
        <v>654</v>
      </c>
      <c r="K15" s="313"/>
    </row>
    <row r="16" spans="1:11" ht="172.5" customHeight="1">
      <c r="A16" s="424">
        <v>8</v>
      </c>
      <c r="B16" s="616"/>
      <c r="C16" s="279" t="s">
        <v>181</v>
      </c>
      <c r="D16" s="271" t="s">
        <v>652</v>
      </c>
      <c r="E16" s="414">
        <v>762</v>
      </c>
      <c r="F16" s="271">
        <v>8770027</v>
      </c>
      <c r="G16" s="415"/>
      <c r="H16" s="416">
        <v>900000</v>
      </c>
      <c r="I16" s="294">
        <v>9670027</v>
      </c>
      <c r="J16" s="272" t="s">
        <v>737</v>
      </c>
      <c r="K16" s="322"/>
    </row>
    <row r="17" spans="1:11" ht="60" customHeight="1">
      <c r="A17" s="293">
        <v>9</v>
      </c>
      <c r="B17" s="616"/>
      <c r="C17" s="417" t="s">
        <v>181</v>
      </c>
      <c r="D17" s="418" t="s">
        <v>708</v>
      </c>
      <c r="E17" s="419">
        <v>762</v>
      </c>
      <c r="F17" s="271">
        <v>90000</v>
      </c>
      <c r="G17" s="415"/>
      <c r="H17" s="416">
        <v>90000</v>
      </c>
      <c r="I17" s="294">
        <v>180000</v>
      </c>
      <c r="J17" s="420" t="s">
        <v>709</v>
      </c>
      <c r="K17" s="332"/>
    </row>
    <row r="18" spans="1:11" ht="60" customHeight="1">
      <c r="A18" s="424">
        <v>10</v>
      </c>
      <c r="B18" s="616"/>
      <c r="C18" s="417" t="s">
        <v>181</v>
      </c>
      <c r="D18" s="418" t="s">
        <v>696</v>
      </c>
      <c r="E18" s="419">
        <v>763</v>
      </c>
      <c r="F18" s="271">
        <v>118000</v>
      </c>
      <c r="G18" s="415"/>
      <c r="H18" s="416">
        <v>200000</v>
      </c>
      <c r="I18" s="294">
        <v>318000</v>
      </c>
      <c r="J18" s="420" t="s">
        <v>695</v>
      </c>
      <c r="K18" s="332"/>
    </row>
    <row r="19" spans="1:11" ht="60" customHeight="1">
      <c r="A19" s="293">
        <v>11</v>
      </c>
      <c r="B19" s="616"/>
      <c r="C19" s="417" t="s">
        <v>181</v>
      </c>
      <c r="D19" s="418" t="s">
        <v>693</v>
      </c>
      <c r="E19" s="419">
        <v>766</v>
      </c>
      <c r="F19" s="271">
        <v>400000</v>
      </c>
      <c r="G19" s="415"/>
      <c r="H19" s="416">
        <v>300000</v>
      </c>
      <c r="I19" s="294">
        <v>700000</v>
      </c>
      <c r="J19" s="420" t="s">
        <v>694</v>
      </c>
      <c r="K19" s="332"/>
    </row>
    <row r="20" spans="1:11" ht="60" customHeight="1">
      <c r="A20" s="424">
        <v>12</v>
      </c>
      <c r="B20" s="616"/>
      <c r="C20" s="417" t="s">
        <v>181</v>
      </c>
      <c r="D20" s="418" t="s">
        <v>738</v>
      </c>
      <c r="E20" s="419">
        <v>766</v>
      </c>
      <c r="F20" s="271">
        <v>38000</v>
      </c>
      <c r="G20" s="415"/>
      <c r="H20" s="416">
        <v>82000</v>
      </c>
      <c r="I20" s="294">
        <v>120000</v>
      </c>
      <c r="J20" s="420" t="s">
        <v>739</v>
      </c>
      <c r="K20" s="332"/>
    </row>
    <row r="21" spans="1:11" ht="60" customHeight="1">
      <c r="A21" s="293">
        <v>13</v>
      </c>
      <c r="B21" s="616"/>
      <c r="C21" s="417" t="s">
        <v>59</v>
      </c>
      <c r="D21" s="418" t="s">
        <v>658</v>
      </c>
      <c r="E21" s="419">
        <v>772</v>
      </c>
      <c r="F21" s="271">
        <v>280000</v>
      </c>
      <c r="G21" s="415"/>
      <c r="H21" s="416">
        <v>400000</v>
      </c>
      <c r="I21" s="294">
        <v>680000</v>
      </c>
      <c r="J21" s="272" t="s">
        <v>654</v>
      </c>
      <c r="K21" s="332"/>
    </row>
    <row r="22" spans="1:11" ht="60" customHeight="1">
      <c r="A22" s="424">
        <v>14</v>
      </c>
      <c r="B22" s="616"/>
      <c r="C22" s="417" t="s">
        <v>562</v>
      </c>
      <c r="D22" s="418" t="s">
        <v>732</v>
      </c>
      <c r="E22" s="419">
        <v>787</v>
      </c>
      <c r="F22" s="271">
        <v>68000</v>
      </c>
      <c r="G22" s="415"/>
      <c r="H22" s="416">
        <v>100000</v>
      </c>
      <c r="I22" s="294">
        <v>168000</v>
      </c>
      <c r="J22" s="420" t="s">
        <v>733</v>
      </c>
      <c r="K22" s="332"/>
    </row>
    <row r="23" spans="1:11" ht="60" customHeight="1">
      <c r="A23" s="293">
        <v>15</v>
      </c>
      <c r="B23" s="616"/>
      <c r="C23" s="417" t="s">
        <v>562</v>
      </c>
      <c r="D23" s="418" t="s">
        <v>735</v>
      </c>
      <c r="E23" s="419">
        <v>795</v>
      </c>
      <c r="F23" s="271">
        <v>345000</v>
      </c>
      <c r="G23" s="415"/>
      <c r="H23" s="416">
        <v>235000</v>
      </c>
      <c r="I23" s="294">
        <v>580000</v>
      </c>
      <c r="J23" s="420" t="s">
        <v>736</v>
      </c>
      <c r="K23" s="332"/>
    </row>
    <row r="24" spans="1:11" ht="60" customHeight="1">
      <c r="A24" s="424">
        <v>16</v>
      </c>
      <c r="B24" s="616"/>
      <c r="C24" s="417" t="s">
        <v>181</v>
      </c>
      <c r="D24" s="418" t="s">
        <v>713</v>
      </c>
      <c r="E24" s="419"/>
      <c r="F24" s="418">
        <v>0</v>
      </c>
      <c r="G24" s="415"/>
      <c r="H24" s="416">
        <v>290000</v>
      </c>
      <c r="I24" s="294">
        <v>290000</v>
      </c>
      <c r="J24" s="422" t="s">
        <v>715</v>
      </c>
      <c r="K24" s="368"/>
    </row>
    <row r="25" spans="1:11" ht="60" customHeight="1">
      <c r="A25" s="293">
        <v>17</v>
      </c>
      <c r="B25" s="616"/>
      <c r="C25" s="417" t="s">
        <v>59</v>
      </c>
      <c r="D25" s="418" t="s">
        <v>659</v>
      </c>
      <c r="E25" s="419"/>
      <c r="F25" s="418">
        <v>0</v>
      </c>
      <c r="G25" s="415"/>
      <c r="H25" s="416">
        <v>2000000</v>
      </c>
      <c r="I25" s="294">
        <v>2000000</v>
      </c>
      <c r="J25" s="420" t="s">
        <v>703</v>
      </c>
      <c r="K25" s="368"/>
    </row>
    <row r="26" spans="1:11" ht="60" customHeight="1">
      <c r="A26" s="424">
        <v>18</v>
      </c>
      <c r="B26" s="616"/>
      <c r="C26" s="417" t="s">
        <v>59</v>
      </c>
      <c r="D26" s="418" t="s">
        <v>704</v>
      </c>
      <c r="E26" s="419"/>
      <c r="F26" s="418"/>
      <c r="G26" s="415"/>
      <c r="H26" s="416">
        <v>300000</v>
      </c>
      <c r="I26" s="294">
        <v>300000</v>
      </c>
      <c r="J26" s="422" t="s">
        <v>705</v>
      </c>
      <c r="K26" s="368"/>
    </row>
    <row r="27" spans="1:11" ht="60" customHeight="1">
      <c r="A27" s="293">
        <v>19</v>
      </c>
      <c r="B27" s="616"/>
      <c r="C27" s="417" t="s">
        <v>177</v>
      </c>
      <c r="D27" s="418" t="s">
        <v>706</v>
      </c>
      <c r="E27" s="419">
        <v>756</v>
      </c>
      <c r="F27" s="418">
        <v>50000</v>
      </c>
      <c r="G27" s="415"/>
      <c r="H27" s="416">
        <v>50000</v>
      </c>
      <c r="I27" s="294">
        <v>50000</v>
      </c>
      <c r="J27" s="420" t="s">
        <v>707</v>
      </c>
      <c r="K27" s="368"/>
    </row>
    <row r="28" spans="1:11" ht="60" customHeight="1">
      <c r="A28" s="424">
        <v>20</v>
      </c>
      <c r="B28" s="616"/>
      <c r="C28" s="417" t="s">
        <v>59</v>
      </c>
      <c r="D28" s="418" t="s">
        <v>714</v>
      </c>
      <c r="E28" s="419"/>
      <c r="F28" s="418"/>
      <c r="G28" s="415"/>
      <c r="H28" s="416">
        <v>971400</v>
      </c>
      <c r="I28" s="294">
        <v>971400</v>
      </c>
      <c r="J28" s="420" t="s">
        <v>734</v>
      </c>
      <c r="K28" s="368"/>
    </row>
    <row r="29" spans="1:11" ht="60" customHeight="1">
      <c r="A29" s="293">
        <v>21</v>
      </c>
      <c r="B29" s="616"/>
      <c r="C29" s="417" t="s">
        <v>181</v>
      </c>
      <c r="D29" s="418" t="s">
        <v>740</v>
      </c>
      <c r="E29" s="419"/>
      <c r="F29" s="418"/>
      <c r="G29" s="415"/>
      <c r="H29" s="416">
        <v>108000</v>
      </c>
      <c r="I29" s="423">
        <v>108000</v>
      </c>
      <c r="J29" s="422" t="s">
        <v>748</v>
      </c>
      <c r="K29" s="368"/>
    </row>
    <row r="30" spans="1:11" ht="60" customHeight="1">
      <c r="A30" s="424">
        <v>22</v>
      </c>
      <c r="B30" s="616"/>
      <c r="C30" s="417" t="s">
        <v>181</v>
      </c>
      <c r="D30" s="418" t="s">
        <v>741</v>
      </c>
      <c r="E30" s="419"/>
      <c r="F30" s="418"/>
      <c r="G30" s="415"/>
      <c r="H30" s="416">
        <v>75600</v>
      </c>
      <c r="I30" s="423">
        <v>75600</v>
      </c>
      <c r="J30" s="422" t="s">
        <v>748</v>
      </c>
      <c r="K30" s="368"/>
    </row>
    <row r="31" spans="1:11" ht="60" customHeight="1">
      <c r="A31" s="293">
        <v>23</v>
      </c>
      <c r="B31" s="616"/>
      <c r="C31" s="417" t="s">
        <v>177</v>
      </c>
      <c r="D31" s="418" t="s">
        <v>745</v>
      </c>
      <c r="E31" s="419">
        <v>756</v>
      </c>
      <c r="F31" s="418">
        <v>600000</v>
      </c>
      <c r="G31" s="415">
        <v>-600000</v>
      </c>
      <c r="H31" s="416"/>
      <c r="I31" s="423">
        <v>0</v>
      </c>
      <c r="J31" s="422" t="s">
        <v>699</v>
      </c>
      <c r="K31" s="368"/>
    </row>
    <row r="32" spans="1:11" ht="60" customHeight="1">
      <c r="A32" s="424">
        <v>24</v>
      </c>
      <c r="B32" s="616"/>
      <c r="C32" s="417" t="s">
        <v>181</v>
      </c>
      <c r="D32" s="418" t="s">
        <v>746</v>
      </c>
      <c r="E32" s="419"/>
      <c r="F32" s="418"/>
      <c r="G32" s="415"/>
      <c r="H32" s="416">
        <v>189000</v>
      </c>
      <c r="I32" s="294">
        <v>189000</v>
      </c>
      <c r="J32" s="422" t="s">
        <v>752</v>
      </c>
      <c r="K32" s="368"/>
    </row>
    <row r="33" spans="1:11" ht="33" customHeight="1">
      <c r="A33" s="262"/>
      <c r="B33" s="262"/>
      <c r="C33" s="263" t="s">
        <v>560</v>
      </c>
      <c r="D33" s="273"/>
      <c r="E33" s="315"/>
      <c r="F33" s="274">
        <f>SUM(F34:F47)</f>
        <v>9243500</v>
      </c>
      <c r="G33" s="275">
        <f>SUM(G34:G47)</f>
        <v>-150000</v>
      </c>
      <c r="H33" s="276">
        <f>SUM(H34:H47)</f>
        <v>3486164</v>
      </c>
      <c r="I33" s="277">
        <f>SUM(I34:I47)</f>
        <v>12579664</v>
      </c>
      <c r="J33" s="278"/>
      <c r="K33" s="314"/>
    </row>
    <row r="34" spans="1:11" ht="86.25" customHeight="1">
      <c r="A34" s="348">
        <v>1</v>
      </c>
      <c r="B34" s="588"/>
      <c r="C34" s="359" t="s">
        <v>332</v>
      </c>
      <c r="D34" s="360" t="s">
        <v>660</v>
      </c>
      <c r="E34" s="320">
        <v>836</v>
      </c>
      <c r="F34" s="361">
        <v>1900000</v>
      </c>
      <c r="G34" s="343"/>
      <c r="H34" s="344">
        <v>400000</v>
      </c>
      <c r="I34" s="345">
        <f>F34+G34+H34</f>
        <v>2300000</v>
      </c>
      <c r="J34" s="352" t="s">
        <v>723</v>
      </c>
      <c r="K34" s="322"/>
    </row>
    <row r="35" spans="1:11" ht="86.25" customHeight="1">
      <c r="A35" s="353">
        <v>2</v>
      </c>
      <c r="B35" s="588"/>
      <c r="C35" s="406" t="s">
        <v>332</v>
      </c>
      <c r="D35" s="407" t="s">
        <v>716</v>
      </c>
      <c r="E35" s="408">
        <v>836</v>
      </c>
      <c r="F35" s="409">
        <v>1500000</v>
      </c>
      <c r="G35" s="343"/>
      <c r="H35" s="344">
        <v>500000</v>
      </c>
      <c r="I35" s="345">
        <f t="shared" ref="I35:I46" si="0">F35+G35+H35</f>
        <v>2000000</v>
      </c>
      <c r="J35" s="367" t="s">
        <v>718</v>
      </c>
      <c r="K35" s="346"/>
    </row>
    <row r="36" spans="1:11" ht="86.25" customHeight="1">
      <c r="A36" s="348">
        <v>3</v>
      </c>
      <c r="B36" s="588"/>
      <c r="C36" s="406" t="s">
        <v>332</v>
      </c>
      <c r="D36" s="407" t="s">
        <v>717</v>
      </c>
      <c r="E36" s="408">
        <v>836</v>
      </c>
      <c r="F36" s="409">
        <v>262500</v>
      </c>
      <c r="G36" s="343"/>
      <c r="H36" s="344">
        <v>137500</v>
      </c>
      <c r="I36" s="345">
        <f t="shared" si="0"/>
        <v>400000</v>
      </c>
      <c r="J36" s="367" t="s">
        <v>718</v>
      </c>
      <c r="K36" s="346"/>
    </row>
    <row r="37" spans="1:11" ht="60" customHeight="1">
      <c r="A37" s="353">
        <v>4</v>
      </c>
      <c r="B37" s="588"/>
      <c r="C37" s="359" t="s">
        <v>332</v>
      </c>
      <c r="D37" s="360" t="s">
        <v>661</v>
      </c>
      <c r="E37" s="341">
        <v>836</v>
      </c>
      <c r="F37" s="362">
        <v>774000</v>
      </c>
      <c r="G37" s="343"/>
      <c r="H37" s="344">
        <v>226000</v>
      </c>
      <c r="I37" s="345">
        <f t="shared" si="0"/>
        <v>1000000</v>
      </c>
      <c r="J37" s="352" t="s">
        <v>724</v>
      </c>
      <c r="K37" s="322"/>
    </row>
    <row r="38" spans="1:11" ht="60" customHeight="1">
      <c r="A38" s="348">
        <v>5</v>
      </c>
      <c r="B38" s="588"/>
      <c r="C38" s="359" t="s">
        <v>332</v>
      </c>
      <c r="D38" s="360" t="s">
        <v>662</v>
      </c>
      <c r="E38" s="341">
        <v>837</v>
      </c>
      <c r="F38" s="362">
        <v>46000</v>
      </c>
      <c r="G38" s="343"/>
      <c r="H38" s="344">
        <v>179000</v>
      </c>
      <c r="I38" s="345">
        <f t="shared" si="0"/>
        <v>225000</v>
      </c>
      <c r="J38" s="352" t="s">
        <v>722</v>
      </c>
      <c r="K38" s="322"/>
    </row>
    <row r="39" spans="1:11" ht="60" customHeight="1">
      <c r="A39" s="353">
        <v>6</v>
      </c>
      <c r="B39" s="588"/>
      <c r="C39" s="359" t="s">
        <v>332</v>
      </c>
      <c r="D39" s="407" t="s">
        <v>725</v>
      </c>
      <c r="E39" s="408">
        <v>837</v>
      </c>
      <c r="F39" s="409">
        <v>2000000</v>
      </c>
      <c r="G39" s="343"/>
      <c r="H39" s="344">
        <v>500000</v>
      </c>
      <c r="I39" s="366">
        <f t="shared" si="0"/>
        <v>2500000</v>
      </c>
      <c r="J39" s="367" t="s">
        <v>726</v>
      </c>
      <c r="K39" s="346"/>
    </row>
    <row r="40" spans="1:11" ht="60" customHeight="1">
      <c r="A40" s="348">
        <v>7</v>
      </c>
      <c r="B40" s="588"/>
      <c r="C40" s="384" t="s">
        <v>565</v>
      </c>
      <c r="D40" s="385" t="s">
        <v>663</v>
      </c>
      <c r="E40" s="386">
        <v>839</v>
      </c>
      <c r="F40" s="387">
        <v>128000</v>
      </c>
      <c r="G40" s="388"/>
      <c r="H40" s="389">
        <v>272000</v>
      </c>
      <c r="I40" s="390">
        <f t="shared" si="0"/>
        <v>400000</v>
      </c>
      <c r="J40" s="391" t="s">
        <v>664</v>
      </c>
      <c r="K40" s="392"/>
    </row>
    <row r="41" spans="1:11" ht="60" customHeight="1">
      <c r="A41" s="353">
        <v>8</v>
      </c>
      <c r="B41" s="588"/>
      <c r="C41" s="321" t="s">
        <v>332</v>
      </c>
      <c r="D41" s="360" t="s">
        <v>665</v>
      </c>
      <c r="E41" s="326">
        <v>841</v>
      </c>
      <c r="F41" s="325">
        <v>701000</v>
      </c>
      <c r="G41" s="324"/>
      <c r="H41" s="323">
        <v>429850</v>
      </c>
      <c r="I41" s="345">
        <f t="shared" si="0"/>
        <v>1130850</v>
      </c>
      <c r="J41" s="352" t="s">
        <v>727</v>
      </c>
      <c r="K41" s="322"/>
    </row>
    <row r="42" spans="1:11" ht="60" customHeight="1">
      <c r="A42" s="348">
        <v>9</v>
      </c>
      <c r="B42" s="363"/>
      <c r="C42" s="321" t="s">
        <v>332</v>
      </c>
      <c r="D42" s="360" t="s">
        <v>666</v>
      </c>
      <c r="E42" s="320">
        <v>841</v>
      </c>
      <c r="F42" s="319">
        <v>462000</v>
      </c>
      <c r="G42" s="318"/>
      <c r="H42" s="317">
        <v>233464</v>
      </c>
      <c r="I42" s="345">
        <f t="shared" si="0"/>
        <v>695464</v>
      </c>
      <c r="J42" s="352" t="s">
        <v>728</v>
      </c>
      <c r="K42" s="313"/>
    </row>
    <row r="43" spans="1:11" ht="60" customHeight="1">
      <c r="A43" s="353">
        <v>10</v>
      </c>
      <c r="B43" s="363"/>
      <c r="C43" s="321" t="s">
        <v>332</v>
      </c>
      <c r="D43" s="360" t="s">
        <v>667</v>
      </c>
      <c r="E43" s="320">
        <v>841</v>
      </c>
      <c r="F43" s="319">
        <v>370000</v>
      </c>
      <c r="G43" s="318"/>
      <c r="H43" s="317">
        <v>98350</v>
      </c>
      <c r="I43" s="345">
        <f t="shared" si="0"/>
        <v>468350</v>
      </c>
      <c r="J43" s="352" t="s">
        <v>729</v>
      </c>
      <c r="K43" s="313"/>
    </row>
    <row r="44" spans="1:11" ht="60" customHeight="1">
      <c r="A44" s="348">
        <v>11</v>
      </c>
      <c r="B44" s="363"/>
      <c r="C44" s="354" t="s">
        <v>61</v>
      </c>
      <c r="D44" s="407" t="s">
        <v>668</v>
      </c>
      <c r="E44" s="410">
        <v>848</v>
      </c>
      <c r="F44" s="411">
        <v>450000</v>
      </c>
      <c r="G44" s="318"/>
      <c r="H44" s="317">
        <v>150000</v>
      </c>
      <c r="I44" s="345">
        <f t="shared" si="0"/>
        <v>600000</v>
      </c>
      <c r="J44" s="367" t="s">
        <v>654</v>
      </c>
      <c r="K44" s="347"/>
    </row>
    <row r="45" spans="1:11" ht="60" customHeight="1">
      <c r="A45" s="353">
        <v>12</v>
      </c>
      <c r="B45" s="363"/>
      <c r="C45" s="354" t="s">
        <v>339</v>
      </c>
      <c r="D45" s="407" t="s">
        <v>730</v>
      </c>
      <c r="E45" s="410"/>
      <c r="F45" s="411">
        <v>650000</v>
      </c>
      <c r="G45" s="318">
        <v>-150000</v>
      </c>
      <c r="H45" s="317"/>
      <c r="I45" s="345">
        <f t="shared" si="0"/>
        <v>500000</v>
      </c>
      <c r="J45" s="367" t="s">
        <v>731</v>
      </c>
      <c r="K45" s="347"/>
    </row>
    <row r="46" spans="1:11" ht="60" customHeight="1">
      <c r="A46" s="348"/>
      <c r="B46" s="363"/>
      <c r="C46" s="321" t="s">
        <v>332</v>
      </c>
      <c r="D46" s="360" t="s">
        <v>719</v>
      </c>
      <c r="E46" s="320"/>
      <c r="F46" s="365"/>
      <c r="G46" s="343"/>
      <c r="H46" s="344">
        <v>360000</v>
      </c>
      <c r="I46" s="345">
        <f t="shared" si="0"/>
        <v>360000</v>
      </c>
      <c r="J46" s="352" t="s">
        <v>721</v>
      </c>
      <c r="K46" s="313"/>
    </row>
    <row r="47" spans="1:11" ht="60" customHeight="1">
      <c r="A47" s="348">
        <v>13</v>
      </c>
      <c r="B47" s="364" t="s">
        <v>567</v>
      </c>
      <c r="C47" s="321"/>
      <c r="D47" s="360"/>
      <c r="E47" s="320"/>
      <c r="F47" s="365"/>
      <c r="G47" s="343"/>
      <c r="H47" s="344"/>
      <c r="I47" s="345"/>
      <c r="J47" s="352"/>
      <c r="K47" s="313"/>
    </row>
    <row r="48" spans="1:11" ht="33" customHeight="1">
      <c r="A48" s="262"/>
      <c r="B48" s="262"/>
      <c r="C48" s="263" t="s">
        <v>561</v>
      </c>
      <c r="D48" s="273"/>
      <c r="E48" s="315"/>
      <c r="F48" s="274">
        <f>SUM(F49:F56)</f>
        <v>435000</v>
      </c>
      <c r="G48" s="275">
        <f>SUM(G49:G56)</f>
        <v>0</v>
      </c>
      <c r="H48" s="276">
        <f>SUM(H49:H56)</f>
        <v>420000</v>
      </c>
      <c r="I48" s="277">
        <f>SUM(I49:I56)</f>
        <v>855000</v>
      </c>
      <c r="J48" s="278"/>
      <c r="K48" s="314"/>
    </row>
    <row r="49" spans="1:11" ht="60" customHeight="1">
      <c r="A49" s="348">
        <v>1</v>
      </c>
      <c r="B49" s="413"/>
      <c r="C49" s="302" t="s">
        <v>606</v>
      </c>
      <c r="D49" s="282" t="s">
        <v>710</v>
      </c>
      <c r="E49" s="316">
        <v>1031</v>
      </c>
      <c r="F49" s="280">
        <v>120000</v>
      </c>
      <c r="G49" s="295"/>
      <c r="H49" s="281">
        <v>120000</v>
      </c>
      <c r="I49" s="345">
        <f t="shared" ref="I49:I54" si="1">F49+G49+H49</f>
        <v>240000</v>
      </c>
      <c r="J49" s="272" t="s">
        <v>720</v>
      </c>
      <c r="K49" s="322"/>
    </row>
    <row r="50" spans="1:11" ht="60" customHeight="1">
      <c r="A50" s="348">
        <v>2</v>
      </c>
      <c r="B50" s="413"/>
      <c r="C50" s="302" t="s">
        <v>606</v>
      </c>
      <c r="D50" s="282" t="s">
        <v>711</v>
      </c>
      <c r="E50" s="328">
        <v>1032</v>
      </c>
      <c r="F50" s="327">
        <v>54000</v>
      </c>
      <c r="G50" s="295"/>
      <c r="H50" s="281">
        <v>30000</v>
      </c>
      <c r="I50" s="345">
        <f t="shared" si="1"/>
        <v>84000</v>
      </c>
      <c r="J50" s="272" t="s">
        <v>720</v>
      </c>
      <c r="K50" s="322"/>
    </row>
    <row r="51" spans="1:11" ht="60" customHeight="1">
      <c r="A51" s="348">
        <v>3</v>
      </c>
      <c r="B51" s="413"/>
      <c r="C51" s="302" t="s">
        <v>606</v>
      </c>
      <c r="D51" s="282" t="s">
        <v>698</v>
      </c>
      <c r="E51" s="328">
        <v>1033</v>
      </c>
      <c r="F51" s="327">
        <v>45000</v>
      </c>
      <c r="G51" s="295"/>
      <c r="H51" s="281">
        <v>30000</v>
      </c>
      <c r="I51" s="345">
        <f t="shared" si="1"/>
        <v>75000</v>
      </c>
      <c r="J51" s="272" t="s">
        <v>700</v>
      </c>
      <c r="K51" s="322"/>
    </row>
    <row r="52" spans="1:11" ht="60" customHeight="1">
      <c r="A52" s="348">
        <v>4</v>
      </c>
      <c r="B52" s="413"/>
      <c r="C52" s="279" t="s">
        <v>606</v>
      </c>
      <c r="D52" s="282" t="s">
        <v>712</v>
      </c>
      <c r="E52" s="377">
        <v>1034</v>
      </c>
      <c r="F52" s="378">
        <v>36000</v>
      </c>
      <c r="G52" s="379"/>
      <c r="H52" s="380">
        <v>24000</v>
      </c>
      <c r="I52" s="345">
        <f t="shared" si="1"/>
        <v>60000</v>
      </c>
      <c r="J52" s="272" t="s">
        <v>720</v>
      </c>
      <c r="K52" s="322"/>
    </row>
    <row r="53" spans="1:11" ht="60" customHeight="1">
      <c r="A53" s="348">
        <v>5</v>
      </c>
      <c r="B53" s="413"/>
      <c r="C53" s="302" t="s">
        <v>701</v>
      </c>
      <c r="D53" s="282" t="s">
        <v>702</v>
      </c>
      <c r="E53" s="328">
        <v>1048</v>
      </c>
      <c r="F53" s="327">
        <v>90000</v>
      </c>
      <c r="G53" s="295"/>
      <c r="H53" s="281">
        <v>90000</v>
      </c>
      <c r="I53" s="345">
        <f t="shared" si="1"/>
        <v>180000</v>
      </c>
      <c r="J53" s="272" t="s">
        <v>700</v>
      </c>
      <c r="K53" s="322"/>
    </row>
    <row r="54" spans="1:11" ht="60" customHeight="1">
      <c r="A54" s="348">
        <v>6</v>
      </c>
      <c r="B54" s="363"/>
      <c r="C54" s="279" t="s">
        <v>701</v>
      </c>
      <c r="D54" s="282" t="s">
        <v>702</v>
      </c>
      <c r="E54" s="316">
        <v>1048</v>
      </c>
      <c r="F54" s="381">
        <v>90000</v>
      </c>
      <c r="G54" s="303"/>
      <c r="H54" s="382">
        <v>126000</v>
      </c>
      <c r="I54" s="345">
        <f t="shared" si="1"/>
        <v>216000</v>
      </c>
      <c r="J54" s="272" t="s">
        <v>720</v>
      </c>
      <c r="K54" s="313"/>
    </row>
    <row r="61" spans="1:11" ht="108" customHeight="1"/>
  </sheetData>
  <mergeCells count="13">
    <mergeCell ref="K5:K6"/>
    <mergeCell ref="B9:B32"/>
    <mergeCell ref="B34:B41"/>
    <mergeCell ref="A1:K2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4"/>
  <sheetViews>
    <sheetView zoomScale="80" zoomScaleNormal="80" zoomScaleSheetLayoutView="80" workbookViewId="0">
      <selection sqref="A1:F1"/>
    </sheetView>
  </sheetViews>
  <sheetFormatPr defaultColWidth="9" defaultRowHeight="16.5"/>
  <cols>
    <col min="1" max="1" width="18.875" style="17" customWidth="1"/>
    <col min="2" max="2" width="13.625" style="17" customWidth="1"/>
    <col min="3" max="3" width="7.625" style="17" customWidth="1"/>
    <col min="4" max="4" width="13.625" style="17" customWidth="1"/>
    <col min="5" max="5" width="7.625" style="20" customWidth="1"/>
    <col min="6" max="6" width="13.625" style="20" customWidth="1"/>
    <col min="7" max="7" width="3.375" style="17" customWidth="1"/>
    <col min="8" max="8" width="18.875" style="17" customWidth="1"/>
    <col min="9" max="9" width="13.625" style="17" customWidth="1"/>
    <col min="10" max="10" width="7.625" style="17" customWidth="1"/>
    <col min="11" max="11" width="13.625" style="17" customWidth="1"/>
    <col min="12" max="12" width="7.625" style="20" customWidth="1"/>
    <col min="13" max="13" width="13.625" style="20" customWidth="1"/>
    <col min="14" max="14" width="9" style="17"/>
    <col min="15" max="15" width="9.25" style="17" bestFit="1" customWidth="1"/>
    <col min="16" max="16384" width="9" style="17"/>
  </cols>
  <sheetData>
    <row r="1" spans="1:13" ht="33" customHeight="1">
      <c r="A1" s="510" t="s">
        <v>523</v>
      </c>
      <c r="B1" s="510"/>
      <c r="C1" s="510"/>
      <c r="D1" s="510"/>
      <c r="E1" s="510"/>
      <c r="F1" s="510"/>
      <c r="G1" s="35"/>
      <c r="H1" s="511" t="s">
        <v>524</v>
      </c>
      <c r="I1" s="511"/>
      <c r="J1" s="509">
        <v>124682800</v>
      </c>
      <c r="K1" s="509"/>
      <c r="L1" s="509"/>
      <c r="M1" s="509"/>
    </row>
    <row r="2" spans="1:13" s="30" customFormat="1" ht="22.5" customHeight="1">
      <c r="E2" s="31"/>
      <c r="F2" s="31"/>
      <c r="L2" s="31"/>
      <c r="M2" s="31" t="s">
        <v>70</v>
      </c>
    </row>
    <row r="3" spans="1:13" ht="27.95" customHeight="1">
      <c r="A3" s="512" t="s">
        <v>68</v>
      </c>
      <c r="B3" s="514" t="s">
        <v>78</v>
      </c>
      <c r="C3" s="514"/>
      <c r="D3" s="514"/>
      <c r="E3" s="514"/>
      <c r="F3" s="514"/>
      <c r="G3" s="32"/>
      <c r="H3" s="512" t="s">
        <v>68</v>
      </c>
      <c r="I3" s="514" t="s">
        <v>79</v>
      </c>
      <c r="J3" s="514"/>
      <c r="K3" s="514"/>
      <c r="L3" s="514"/>
      <c r="M3" s="514"/>
    </row>
    <row r="4" spans="1:13" ht="27.95" customHeight="1">
      <c r="A4" s="513"/>
      <c r="B4" s="21" t="s">
        <v>66</v>
      </c>
      <c r="C4" s="21" t="s">
        <v>69</v>
      </c>
      <c r="D4" s="21" t="s">
        <v>67</v>
      </c>
      <c r="E4" s="21" t="s">
        <v>69</v>
      </c>
      <c r="F4" s="21" t="s">
        <v>534</v>
      </c>
      <c r="H4" s="513"/>
      <c r="I4" s="21" t="s">
        <v>66</v>
      </c>
      <c r="J4" s="21" t="s">
        <v>69</v>
      </c>
      <c r="K4" s="21" t="s">
        <v>67</v>
      </c>
      <c r="L4" s="21" t="s">
        <v>69</v>
      </c>
      <c r="M4" s="21" t="s">
        <v>534</v>
      </c>
    </row>
    <row r="5" spans="1:13" s="27" customFormat="1" ht="27.95" customHeight="1">
      <c r="A5" s="22" t="s">
        <v>82</v>
      </c>
      <c r="B5" s="24" t="e">
        <f>SUM(B6,B9)</f>
        <v>#REF!</v>
      </c>
      <c r="C5" s="22" t="e">
        <f>IF(B5=#REF!,"OK","@@")</f>
        <v>#REF!</v>
      </c>
      <c r="D5" s="24" t="e">
        <f>SUM(D6,D9)</f>
        <v>#REF!</v>
      </c>
      <c r="E5" s="22" t="e">
        <f>IF(D5=#REF!,"OK","@@")</f>
        <v>#REF!</v>
      </c>
      <c r="F5" s="22"/>
      <c r="G5" s="17"/>
      <c r="H5" s="22" t="s">
        <v>82</v>
      </c>
      <c r="I5" s="24" t="e">
        <f>SUM(I6,I9)</f>
        <v>#REF!</v>
      </c>
      <c r="J5" s="22" t="e">
        <f>IF(I5=#REF!,"OK","@@")</f>
        <v>#REF!</v>
      </c>
      <c r="K5" s="24" t="e">
        <f>SUM(K6,K9)</f>
        <v>#REF!</v>
      </c>
      <c r="L5" s="22" t="e">
        <f>IF(K5=#REF!,"OK","@@")</f>
        <v>#REF!</v>
      </c>
      <c r="M5" s="22"/>
    </row>
    <row r="6" spans="1:13" ht="27.95" customHeight="1">
      <c r="A6" s="18" t="s">
        <v>81</v>
      </c>
      <c r="B6" s="23" t="e">
        <f>SUM(B7:B8)</f>
        <v>#REF!</v>
      </c>
      <c r="C6" s="18" t="e">
        <f>IF(B6=#REF!,"OK","@@")</f>
        <v>#REF!</v>
      </c>
      <c r="D6" s="23" t="e">
        <f>SUM(D7:D8)</f>
        <v>#REF!</v>
      </c>
      <c r="E6" s="18" t="e">
        <f>IF($D$6=#REF!,"OK","@@")</f>
        <v>#REF!</v>
      </c>
      <c r="F6" s="18"/>
      <c r="H6" s="18" t="s">
        <v>81</v>
      </c>
      <c r="I6" s="23" t="e">
        <f>SUM(I7:I8)</f>
        <v>#REF!</v>
      </c>
      <c r="J6" s="18" t="e">
        <f>IF(I6=#REF!,"OK","@@")</f>
        <v>#REF!</v>
      </c>
      <c r="K6" s="23" t="e">
        <f>SUM(K7:K8)</f>
        <v>#REF!</v>
      </c>
      <c r="L6" s="18" t="e">
        <f>IF($K6=#REF!,"OK","@@")</f>
        <v>#REF!</v>
      </c>
      <c r="M6" s="18"/>
    </row>
    <row r="7" spans="1:13" s="27" customFormat="1" ht="27.95" customHeight="1">
      <c r="A7" s="33" t="s">
        <v>521</v>
      </c>
      <c r="B7" s="34" t="e">
        <f>SUMIFS(#REF!,#REF!,"도비")</f>
        <v>#REF!</v>
      </c>
      <c r="C7" s="33"/>
      <c r="D7" s="34" t="e">
        <f>SUMIFS(#REF!,#REF!,"도비")</f>
        <v>#REF!</v>
      </c>
      <c r="E7" s="33"/>
      <c r="F7" s="33"/>
      <c r="H7" s="33" t="s">
        <v>521</v>
      </c>
      <c r="I7" s="34" t="e">
        <f>SUMIFS(#REF!,#REF!,"도비")</f>
        <v>#REF!</v>
      </c>
      <c r="J7" s="33"/>
      <c r="K7" s="34" t="e">
        <f>SUMIFS(#REF!,#REF!,"도비")</f>
        <v>#REF!</v>
      </c>
      <c r="L7" s="33"/>
      <c r="M7" s="33"/>
    </row>
    <row r="8" spans="1:13" s="27" customFormat="1" ht="27.95" customHeight="1">
      <c r="A8" s="33" t="s">
        <v>80</v>
      </c>
      <c r="B8" s="34" t="e">
        <f>SUMIFS(#REF!,#REF!,"국비")+SUMIFS(#REF!,#REF!,"지특")+SUMIFS(#REF!,#REF!,"기금")+SUMIFS(#REF!,#REF!,"분권")+SUMIFS(#REF!,#REF!,"특교")</f>
        <v>#REF!</v>
      </c>
      <c r="C8" s="33"/>
      <c r="D8" s="34" t="e">
        <f>SUMIFS(#REF!,#REF!,"국비")+SUMIFS(#REF!,#REF!,"지특")+SUMIFS(#REF!,#REF!,"기금")+SUMIFS(#REF!,#REF!,"분권")+SUMIFS(#REF!,#REF!,"특교")</f>
        <v>#REF!</v>
      </c>
      <c r="E8" s="33"/>
      <c r="F8" s="33"/>
      <c r="H8" s="33" t="s">
        <v>80</v>
      </c>
      <c r="I8" s="34" t="e">
        <f>SUMIFS(#REF!,#REF!,"국비")+SUMIFS(#REF!,#REF!,"지특")+SUMIFS(#REF!,#REF!,"기금")+SUMIFS(#REF!,#REF!,"분권")+SUMIFS(#REF!,#REF!,"특교")</f>
        <v>#REF!</v>
      </c>
      <c r="J8" s="33"/>
      <c r="K8" s="34" t="e">
        <f>SUMIFS(#REF!,#REF!,"국비")+SUMIFS(#REF!,#REF!,"지특")+SUMIFS(#REF!,#REF!,"기금")+SUMIFS(#REF!,#REF!,"분권")+SUMIFS(#REF!,#REF!,"특교")</f>
        <v>#REF!</v>
      </c>
      <c r="L8" s="33"/>
      <c r="M8" s="33"/>
    </row>
    <row r="9" spans="1:13" ht="27.95" customHeight="1">
      <c r="A9" s="18" t="s">
        <v>75</v>
      </c>
      <c r="B9" s="23" t="e">
        <f>SUM(B10:B14)</f>
        <v>#REF!</v>
      </c>
      <c r="C9" s="18" t="e">
        <f>IF(B9=#REF!,"OK","@@")</f>
        <v>#REF!</v>
      </c>
      <c r="D9" s="23" t="e">
        <f>SUM(D10:D14)</f>
        <v>#REF!</v>
      </c>
      <c r="E9" s="18" t="e">
        <f>IF(B9=D9,"OK","@@")</f>
        <v>#REF!</v>
      </c>
      <c r="F9" s="141" t="e">
        <f>D9-B9</f>
        <v>#REF!</v>
      </c>
      <c r="H9" s="18" t="s">
        <v>75</v>
      </c>
      <c r="I9" s="23" t="e">
        <f>SUM(I10:I14)</f>
        <v>#REF!</v>
      </c>
      <c r="J9" s="18" t="e">
        <f>IF(I9=#REF!,"OK","@@")</f>
        <v>#REF!</v>
      </c>
      <c r="K9" s="23" t="e">
        <f>SUM(K10:K14)</f>
        <v>#REF!</v>
      </c>
      <c r="L9" s="18" t="e">
        <f>IF(I9=K9,"OK","@@")</f>
        <v>#REF!</v>
      </c>
      <c r="M9" s="18"/>
    </row>
    <row r="10" spans="1:13" ht="27.95" customHeight="1">
      <c r="A10" s="25" t="s">
        <v>53</v>
      </c>
      <c r="B10" s="26" t="e">
        <f>SUMIFS(#REF!,#REF!,'15년검증'!$A10)</f>
        <v>#REF!</v>
      </c>
      <c r="C10" s="19"/>
      <c r="D10" s="26" t="e">
        <f>SUMIFS(#REF!,#REF!,'15년검증'!$A10)</f>
        <v>#REF!</v>
      </c>
      <c r="E10" s="19" t="e">
        <f t="shared" ref="E10:E14" si="0">IF(B10=D10,"OK","@@")</f>
        <v>#REF!</v>
      </c>
      <c r="F10" s="143" t="e">
        <f t="shared" ref="F10:F14" si="1">D10-B10</f>
        <v>#REF!</v>
      </c>
      <c r="H10" s="25" t="s">
        <v>53</v>
      </c>
      <c r="I10" s="26" t="e">
        <f>SUMIFS(#REF!,#REF!,'15년검증'!$A10)</f>
        <v>#REF!</v>
      </c>
      <c r="J10" s="19"/>
      <c r="K10" s="26" t="e">
        <f>SUMIFS(#REF!,#REF!,'15년검증'!$A10)</f>
        <v>#REF!</v>
      </c>
      <c r="L10" s="19" t="e">
        <f t="shared" ref="L10:L14" si="2">IF(I10=K10,"OK","@@")</f>
        <v>#REF!</v>
      </c>
      <c r="M10" s="143" t="e">
        <f>K10-I10</f>
        <v>#REF!</v>
      </c>
    </row>
    <row r="11" spans="1:13" ht="27.95" customHeight="1">
      <c r="A11" s="25" t="s">
        <v>503</v>
      </c>
      <c r="B11" s="26" t="e">
        <f>SUMIFS(#REF!,#REF!,'15년검증'!$A11)</f>
        <v>#REF!</v>
      </c>
      <c r="C11" s="19"/>
      <c r="D11" s="26" t="e">
        <f>SUMIFS(#REF!,#REF!,'15년검증'!$A11)</f>
        <v>#REF!</v>
      </c>
      <c r="E11" s="19" t="e">
        <f t="shared" si="0"/>
        <v>#REF!</v>
      </c>
      <c r="F11" s="143" t="e">
        <f t="shared" si="1"/>
        <v>#REF!</v>
      </c>
      <c r="H11" s="25" t="s">
        <v>503</v>
      </c>
      <c r="I11" s="26" t="e">
        <f>SUMIFS(#REF!,#REF!,'15년검증'!$A11)</f>
        <v>#REF!</v>
      </c>
      <c r="J11" s="19"/>
      <c r="K11" s="26" t="e">
        <f>SUMIFS(#REF!,#REF!,'15년검증'!$A11)</f>
        <v>#REF!</v>
      </c>
      <c r="L11" s="19" t="e">
        <f t="shared" si="2"/>
        <v>#REF!</v>
      </c>
      <c r="M11" s="143" t="e">
        <f t="shared" ref="M11:M14" si="3">K11-I11</f>
        <v>#REF!</v>
      </c>
    </row>
    <row r="12" spans="1:13" ht="27.95" customHeight="1">
      <c r="A12" s="25" t="s">
        <v>65</v>
      </c>
      <c r="B12" s="26" t="e">
        <f>SUMIFS(#REF!,#REF!,'15년검증'!$A12)</f>
        <v>#REF!</v>
      </c>
      <c r="C12" s="19"/>
      <c r="D12" s="26" t="e">
        <f>SUMIFS(#REF!,#REF!,'15년검증'!$A12)</f>
        <v>#REF!</v>
      </c>
      <c r="E12" s="19" t="e">
        <f t="shared" si="0"/>
        <v>#REF!</v>
      </c>
      <c r="F12" s="143" t="e">
        <f t="shared" si="1"/>
        <v>#REF!</v>
      </c>
      <c r="H12" s="25" t="s">
        <v>65</v>
      </c>
      <c r="I12" s="26" t="e">
        <f>SUMIFS(#REF!,#REF!,'15년검증'!$A12)</f>
        <v>#REF!</v>
      </c>
      <c r="J12" s="19"/>
      <c r="K12" s="26" t="e">
        <f>SUMIFS(#REF!,#REF!,'15년검증'!$A12)</f>
        <v>#REF!</v>
      </c>
      <c r="L12" s="19" t="e">
        <f t="shared" si="2"/>
        <v>#REF!</v>
      </c>
      <c r="M12" s="143" t="e">
        <f t="shared" si="3"/>
        <v>#REF!</v>
      </c>
    </row>
    <row r="13" spans="1:13" ht="27.95" customHeight="1">
      <c r="A13" s="25" t="s">
        <v>72</v>
      </c>
      <c r="B13" s="26" t="e">
        <f>SUMIFS(#REF!,#REF!,'15년검증'!$A13)</f>
        <v>#REF!</v>
      </c>
      <c r="C13" s="19"/>
      <c r="D13" s="26" t="e">
        <f>SUMIFS(#REF!,#REF!,'15년검증'!$A13)</f>
        <v>#REF!</v>
      </c>
      <c r="E13" s="19" t="e">
        <f t="shared" si="0"/>
        <v>#REF!</v>
      </c>
      <c r="F13" s="143" t="e">
        <f t="shared" si="1"/>
        <v>#REF!</v>
      </c>
      <c r="H13" s="25" t="s">
        <v>72</v>
      </c>
      <c r="I13" s="26" t="e">
        <f>SUMIFS(#REF!,#REF!,'15년검증'!$A13)</f>
        <v>#REF!</v>
      </c>
      <c r="J13" s="19"/>
      <c r="K13" s="26" t="e">
        <f>SUMIFS(#REF!,#REF!,'15년검증'!$A13)</f>
        <v>#REF!</v>
      </c>
      <c r="L13" s="19" t="e">
        <f t="shared" si="2"/>
        <v>#REF!</v>
      </c>
      <c r="M13" s="143" t="e">
        <f t="shared" si="3"/>
        <v>#REF!</v>
      </c>
    </row>
    <row r="14" spans="1:13" ht="27.95" customHeight="1">
      <c r="A14" s="25" t="s">
        <v>500</v>
      </c>
      <c r="B14" s="26" t="e">
        <f>SUMIFS(#REF!,#REF!,'15년검증'!$A14)</f>
        <v>#REF!</v>
      </c>
      <c r="C14" s="19"/>
      <c r="D14" s="26" t="e">
        <f>SUMIFS(#REF!,#REF!,'15년검증'!$A14)</f>
        <v>#REF!</v>
      </c>
      <c r="E14" s="19" t="e">
        <f t="shared" si="0"/>
        <v>#REF!</v>
      </c>
      <c r="F14" s="143" t="e">
        <f t="shared" si="1"/>
        <v>#REF!</v>
      </c>
      <c r="H14" s="25" t="s">
        <v>500</v>
      </c>
      <c r="I14" s="26" t="e">
        <f>SUMIFS(#REF!,#REF!,'15년검증'!$A14)</f>
        <v>#REF!</v>
      </c>
      <c r="J14" s="19"/>
      <c r="K14" s="26" t="e">
        <f>SUMIFS(#REF!,#REF!,'15년검증'!$A14)</f>
        <v>#REF!</v>
      </c>
      <c r="L14" s="19" t="e">
        <f t="shared" si="2"/>
        <v>#REF!</v>
      </c>
      <c r="M14" s="143" t="e">
        <f t="shared" si="3"/>
        <v>#REF!</v>
      </c>
    </row>
    <row r="15" spans="1:13" ht="27.95" customHeight="1"/>
    <row r="16" spans="1:13" ht="27.95" customHeight="1">
      <c r="G16" s="28"/>
      <c r="H16" s="41" t="s">
        <v>520</v>
      </c>
      <c r="I16" s="507" t="str">
        <f>IFERROR(INDEX(#REF!,MATCH("*예비비*",#REF!,0)),"")</f>
        <v/>
      </c>
      <c r="J16" s="507"/>
      <c r="K16" s="507"/>
      <c r="L16" s="507"/>
      <c r="M16" s="507"/>
    </row>
    <row r="17" spans="1:13" ht="27.95" customHeight="1"/>
    <row r="18" spans="1:13" ht="27.95" customHeight="1">
      <c r="G18" s="28"/>
      <c r="I18" s="507" t="e">
        <f>SUM(I5-K5)</f>
        <v>#REF!</v>
      </c>
      <c r="J18" s="507"/>
      <c r="K18" s="507"/>
      <c r="L18" s="507"/>
      <c r="M18" s="507"/>
    </row>
    <row r="19" spans="1:13" ht="27.95" customHeight="1">
      <c r="A19" s="28"/>
      <c r="B19" s="28"/>
      <c r="C19" s="28"/>
      <c r="D19" s="28"/>
      <c r="E19" s="29"/>
      <c r="F19" s="29"/>
      <c r="G19" s="28"/>
      <c r="H19" s="28"/>
      <c r="I19" s="28"/>
      <c r="J19" s="28"/>
      <c r="K19" s="28"/>
      <c r="L19" s="29"/>
      <c r="M19" s="29"/>
    </row>
    <row r="20" spans="1:13" ht="27.95" customHeight="1">
      <c r="G20" s="28"/>
      <c r="H20" s="122" t="s">
        <v>522</v>
      </c>
      <c r="I20" s="508" t="str">
        <f>IFERROR(SUM(J1+I16),"")</f>
        <v/>
      </c>
      <c r="J20" s="508"/>
      <c r="K20" s="508"/>
      <c r="L20" s="508"/>
      <c r="M20" s="508"/>
    </row>
    <row r="21" spans="1:13" ht="27.95" customHeight="1"/>
    <row r="22" spans="1:13" ht="27.95" customHeight="1"/>
    <row r="23" spans="1:13" ht="27.95" customHeight="1"/>
    <row r="24" spans="1:13" ht="27.95" customHeight="1"/>
  </sheetData>
  <mergeCells count="10">
    <mergeCell ref="I16:M16"/>
    <mergeCell ref="I18:M18"/>
    <mergeCell ref="I20:M20"/>
    <mergeCell ref="J1:M1"/>
    <mergeCell ref="A1:F1"/>
    <mergeCell ref="H1:I1"/>
    <mergeCell ref="A3:A4"/>
    <mergeCell ref="H3:H4"/>
    <mergeCell ref="B3:F3"/>
    <mergeCell ref="I3:M3"/>
  </mergeCells>
  <phoneticPr fontId="2" type="noConversion"/>
  <pageMargins left="0.31496062992125984" right="0.35433070866141736" top="0.74803149606299213" bottom="0.74803149606299213" header="0.31496062992125984" footer="0.31496062992125984"/>
  <pageSetup paperSize="9" scale="8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0"/>
  <sheetViews>
    <sheetView view="pageBreakPreview" topLeftCell="A46" zoomScaleNormal="100" zoomScaleSheetLayoutView="100" workbookViewId="0">
      <selection activeCell="L53" sqref="A48:L53"/>
    </sheetView>
  </sheetViews>
  <sheetFormatPr defaultColWidth="8.75" defaultRowHeight="16.5"/>
  <cols>
    <col min="1" max="1" width="5.875" style="283" customWidth="1"/>
    <col min="2" max="2" width="11.875" style="283" customWidth="1"/>
    <col min="3" max="3" width="9.875" style="283" customWidth="1"/>
    <col min="4" max="4" width="35.5" style="283" customWidth="1"/>
    <col min="5" max="5" width="8.375" style="283" customWidth="1"/>
    <col min="6" max="6" width="10.125" style="283" customWidth="1"/>
    <col min="7" max="7" width="12.875" style="283" customWidth="1"/>
    <col min="8" max="8" width="14.375" style="283" customWidth="1"/>
    <col min="9" max="9" width="12.75" style="283" customWidth="1"/>
    <col min="10" max="10" width="12.125" style="283" customWidth="1"/>
    <col min="11" max="11" width="36.125" style="283" customWidth="1"/>
    <col min="12" max="12" width="10.75" style="283" customWidth="1"/>
    <col min="13" max="16384" width="8.75" style="283"/>
  </cols>
  <sheetData>
    <row r="1" spans="1:12" ht="17.45" customHeight="1">
      <c r="A1" s="603" t="s">
        <v>576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</row>
    <row r="2" spans="1:12" ht="17.45" customHeight="1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27.75" customHeight="1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1"/>
      <c r="L3" s="339"/>
    </row>
    <row r="4" spans="1:12" ht="17.45" customHeight="1" thickBo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254" t="s">
        <v>574</v>
      </c>
      <c r="L4" s="254"/>
    </row>
    <row r="5" spans="1:12" ht="25.9" customHeight="1" thickTop="1">
      <c r="A5" s="604" t="s">
        <v>550</v>
      </c>
      <c r="B5" s="605" t="s">
        <v>551</v>
      </c>
      <c r="C5" s="613" t="s">
        <v>552</v>
      </c>
      <c r="D5" s="604" t="s">
        <v>553</v>
      </c>
      <c r="E5" s="606" t="s">
        <v>573</v>
      </c>
      <c r="F5" s="617" t="s">
        <v>572</v>
      </c>
      <c r="G5" s="615" t="s">
        <v>554</v>
      </c>
      <c r="H5" s="599" t="s">
        <v>570</v>
      </c>
      <c r="I5" s="600"/>
      <c r="J5" s="609" t="s">
        <v>555</v>
      </c>
      <c r="K5" s="607" t="s">
        <v>569</v>
      </c>
      <c r="L5" s="611" t="s">
        <v>568</v>
      </c>
    </row>
    <row r="6" spans="1:12" ht="27.6" customHeight="1">
      <c r="A6" s="605"/>
      <c r="B6" s="593"/>
      <c r="C6" s="614"/>
      <c r="D6" s="605"/>
      <c r="E6" s="593"/>
      <c r="F6" s="618"/>
      <c r="G6" s="598"/>
      <c r="H6" s="255" t="s">
        <v>556</v>
      </c>
      <c r="I6" s="256" t="s">
        <v>557</v>
      </c>
      <c r="J6" s="610"/>
      <c r="K6" s="608"/>
      <c r="L6" s="611"/>
    </row>
    <row r="7" spans="1:12" ht="31.15" customHeight="1" thickBot="1">
      <c r="A7" s="257"/>
      <c r="B7" s="257"/>
      <c r="C7" s="258" t="s">
        <v>558</v>
      </c>
      <c r="D7" s="259"/>
      <c r="E7" s="330"/>
      <c r="F7" s="330"/>
      <c r="G7" s="260">
        <f>SUM(G8,G33,G47)</f>
        <v>21860227</v>
      </c>
      <c r="H7" s="260">
        <f>SUM(H8,H33,H47)</f>
        <v>-1215820</v>
      </c>
      <c r="I7" s="260">
        <f>SUM(I8,I33,I47)</f>
        <v>11747664</v>
      </c>
      <c r="J7" s="260">
        <f>SUM(J8,J33,J47)</f>
        <v>32392071</v>
      </c>
      <c r="K7" s="261"/>
      <c r="L7" s="261"/>
    </row>
    <row r="8" spans="1:12" ht="33" customHeight="1" thickTop="1">
      <c r="A8" s="262"/>
      <c r="B8" s="262"/>
      <c r="C8" s="263" t="s">
        <v>559</v>
      </c>
      <c r="D8" s="264"/>
      <c r="E8" s="329"/>
      <c r="F8" s="329"/>
      <c r="G8" s="265">
        <f>SUM(G9:G32)</f>
        <v>12181727</v>
      </c>
      <c r="H8" s="266">
        <f>SUM(H9:H32)</f>
        <v>-1065820</v>
      </c>
      <c r="I8" s="267">
        <f>SUM(I9:I32)</f>
        <v>7841500</v>
      </c>
      <c r="J8" s="268">
        <f>SUM(J9:J32)</f>
        <v>18957407</v>
      </c>
      <c r="K8" s="269"/>
      <c r="L8" s="270"/>
    </row>
    <row r="9" spans="1:12" ht="60" customHeight="1">
      <c r="A9" s="348">
        <v>1</v>
      </c>
      <c r="B9" s="412"/>
      <c r="C9" s="321" t="s">
        <v>177</v>
      </c>
      <c r="D9" s="342" t="s">
        <v>655</v>
      </c>
      <c r="E9" s="349">
        <v>751</v>
      </c>
      <c r="F9" s="349"/>
      <c r="G9" s="342">
        <v>200000</v>
      </c>
      <c r="H9" s="350"/>
      <c r="I9" s="351">
        <v>630000</v>
      </c>
      <c r="J9" s="345">
        <v>830000</v>
      </c>
      <c r="K9" s="352" t="s">
        <v>742</v>
      </c>
      <c r="L9" s="313"/>
    </row>
    <row r="10" spans="1:12" ht="60" customHeight="1">
      <c r="A10" s="353">
        <v>2</v>
      </c>
      <c r="B10" s="412"/>
      <c r="C10" s="354" t="s">
        <v>177</v>
      </c>
      <c r="D10" s="355" t="s">
        <v>691</v>
      </c>
      <c r="E10" s="356">
        <v>753</v>
      </c>
      <c r="F10" s="356"/>
      <c r="G10" s="355">
        <v>420000</v>
      </c>
      <c r="H10" s="350"/>
      <c r="I10" s="351">
        <v>580000</v>
      </c>
      <c r="J10" s="345">
        <v>1000000</v>
      </c>
      <c r="K10" s="352" t="s">
        <v>697</v>
      </c>
      <c r="L10" s="347"/>
    </row>
    <row r="11" spans="1:12" ht="60" customHeight="1">
      <c r="A11" s="348">
        <v>3</v>
      </c>
      <c r="B11" s="412"/>
      <c r="C11" s="321" t="s">
        <v>177</v>
      </c>
      <c r="D11" s="342" t="s">
        <v>651</v>
      </c>
      <c r="E11" s="349">
        <v>754</v>
      </c>
      <c r="F11" s="349"/>
      <c r="G11" s="357">
        <v>152000</v>
      </c>
      <c r="H11" s="350">
        <v>-152000</v>
      </c>
      <c r="I11" s="351"/>
      <c r="J11" s="345">
        <v>0</v>
      </c>
      <c r="K11" s="352" t="s">
        <v>744</v>
      </c>
      <c r="L11" s="313"/>
    </row>
    <row r="12" spans="1:12" ht="60" customHeight="1">
      <c r="A12" s="353">
        <v>4</v>
      </c>
      <c r="B12" s="412"/>
      <c r="C12" s="321" t="s">
        <v>177</v>
      </c>
      <c r="D12" s="342" t="s">
        <v>653</v>
      </c>
      <c r="E12" s="349">
        <v>754</v>
      </c>
      <c r="F12" s="349"/>
      <c r="G12" s="342">
        <v>300000</v>
      </c>
      <c r="H12" s="350">
        <v>-300000</v>
      </c>
      <c r="I12" s="351"/>
      <c r="J12" s="345">
        <v>0</v>
      </c>
      <c r="K12" s="352" t="s">
        <v>654</v>
      </c>
      <c r="L12" s="313"/>
    </row>
    <row r="13" spans="1:12" ht="167.25" customHeight="1">
      <c r="A13" s="348">
        <v>5</v>
      </c>
      <c r="B13" s="412"/>
      <c r="C13" s="321" t="s">
        <v>177</v>
      </c>
      <c r="D13" s="342" t="s">
        <v>690</v>
      </c>
      <c r="E13" s="349">
        <v>755</v>
      </c>
      <c r="F13" s="349"/>
      <c r="G13" s="342">
        <v>8770027</v>
      </c>
      <c r="H13" s="350"/>
      <c r="I13" s="351">
        <v>900000</v>
      </c>
      <c r="J13" s="345">
        <v>9670027</v>
      </c>
      <c r="K13" s="352" t="s">
        <v>737</v>
      </c>
      <c r="L13" s="322"/>
    </row>
    <row r="14" spans="1:12" ht="60" customHeight="1">
      <c r="A14" s="353">
        <v>6</v>
      </c>
      <c r="B14" s="412"/>
      <c r="C14" s="321" t="s">
        <v>177</v>
      </c>
      <c r="D14" s="290" t="s">
        <v>656</v>
      </c>
      <c r="E14" s="349">
        <v>756</v>
      </c>
      <c r="F14" s="349"/>
      <c r="G14" s="342">
        <v>280000</v>
      </c>
      <c r="H14" s="350"/>
      <c r="I14" s="351">
        <v>400000</v>
      </c>
      <c r="J14" s="345">
        <v>680000</v>
      </c>
      <c r="K14" s="352" t="s">
        <v>654</v>
      </c>
      <c r="L14" s="332"/>
    </row>
    <row r="15" spans="1:12" ht="72" customHeight="1">
      <c r="A15" s="348">
        <v>7</v>
      </c>
      <c r="B15" s="412"/>
      <c r="C15" s="370" t="s">
        <v>177</v>
      </c>
      <c r="D15" s="371" t="s">
        <v>657</v>
      </c>
      <c r="E15" s="372">
        <v>756</v>
      </c>
      <c r="F15" s="372"/>
      <c r="G15" s="371"/>
      <c r="H15" s="373"/>
      <c r="I15" s="374">
        <v>2000000</v>
      </c>
      <c r="J15" s="375">
        <v>2000000</v>
      </c>
      <c r="K15" s="376" t="s">
        <v>703</v>
      </c>
      <c r="L15" s="383"/>
    </row>
    <row r="16" spans="1:12" ht="60" customHeight="1">
      <c r="A16" s="353">
        <v>8</v>
      </c>
      <c r="B16" s="412"/>
      <c r="C16" s="321" t="s">
        <v>181</v>
      </c>
      <c r="D16" s="342" t="s">
        <v>652</v>
      </c>
      <c r="E16" s="349">
        <v>762</v>
      </c>
      <c r="F16" s="349"/>
      <c r="G16" s="342">
        <v>87500</v>
      </c>
      <c r="H16" s="350"/>
      <c r="I16" s="351">
        <v>40500</v>
      </c>
      <c r="J16" s="345">
        <v>128000</v>
      </c>
      <c r="K16" s="358" t="s">
        <v>654</v>
      </c>
      <c r="L16" s="368"/>
    </row>
    <row r="17" spans="1:12" ht="60" customHeight="1">
      <c r="A17" s="348">
        <v>9</v>
      </c>
      <c r="B17" s="412"/>
      <c r="C17" s="354" t="s">
        <v>181</v>
      </c>
      <c r="D17" s="355" t="s">
        <v>708</v>
      </c>
      <c r="E17" s="356">
        <v>762</v>
      </c>
      <c r="F17" s="356"/>
      <c r="G17" s="355">
        <v>138200</v>
      </c>
      <c r="H17" s="350">
        <v>-13820</v>
      </c>
      <c r="I17" s="351"/>
      <c r="J17" s="345">
        <v>124380</v>
      </c>
      <c r="K17" s="369" t="s">
        <v>743</v>
      </c>
      <c r="L17" s="368"/>
    </row>
    <row r="18" spans="1:12" ht="60" customHeight="1">
      <c r="A18" s="353">
        <v>10</v>
      </c>
      <c r="B18" s="412"/>
      <c r="C18" s="354" t="s">
        <v>181</v>
      </c>
      <c r="D18" s="355" t="s">
        <v>696</v>
      </c>
      <c r="E18" s="356">
        <v>763</v>
      </c>
      <c r="F18" s="356"/>
      <c r="G18" s="355">
        <v>175000</v>
      </c>
      <c r="H18" s="350"/>
      <c r="I18" s="351">
        <v>300000</v>
      </c>
      <c r="J18" s="345">
        <v>475000</v>
      </c>
      <c r="K18" s="369" t="s">
        <v>692</v>
      </c>
      <c r="L18" s="368"/>
    </row>
    <row r="19" spans="1:12" ht="60" customHeight="1">
      <c r="A19" s="348">
        <v>11</v>
      </c>
      <c r="B19" s="412"/>
      <c r="C19" s="354" t="s">
        <v>181</v>
      </c>
      <c r="D19" s="355" t="s">
        <v>693</v>
      </c>
      <c r="E19" s="356">
        <v>766</v>
      </c>
      <c r="F19" s="356"/>
      <c r="G19" s="355">
        <v>400000</v>
      </c>
      <c r="H19" s="350"/>
      <c r="I19" s="351">
        <v>300000</v>
      </c>
      <c r="J19" s="345">
        <v>700000</v>
      </c>
      <c r="K19" s="369" t="s">
        <v>694</v>
      </c>
      <c r="L19" s="368"/>
    </row>
    <row r="20" spans="1:12" ht="60" customHeight="1">
      <c r="A20" s="353">
        <v>12</v>
      </c>
      <c r="B20" s="412"/>
      <c r="C20" s="354" t="s">
        <v>181</v>
      </c>
      <c r="D20" s="355" t="s">
        <v>738</v>
      </c>
      <c r="E20" s="356">
        <v>766</v>
      </c>
      <c r="F20" s="356"/>
      <c r="G20" s="355">
        <v>118000</v>
      </c>
      <c r="H20" s="350"/>
      <c r="I20" s="351">
        <v>200000</v>
      </c>
      <c r="J20" s="345">
        <v>318000</v>
      </c>
      <c r="K20" s="369" t="s">
        <v>695</v>
      </c>
      <c r="L20" s="368"/>
    </row>
    <row r="21" spans="1:12" ht="60" customHeight="1">
      <c r="A21" s="348">
        <v>13</v>
      </c>
      <c r="B21" s="412"/>
      <c r="C21" s="394" t="s">
        <v>59</v>
      </c>
      <c r="D21" s="395" t="s">
        <v>658</v>
      </c>
      <c r="E21" s="396">
        <v>772</v>
      </c>
      <c r="F21" s="396"/>
      <c r="G21" s="395"/>
      <c r="H21" s="373"/>
      <c r="I21" s="374">
        <v>300000</v>
      </c>
      <c r="J21" s="375">
        <v>300000</v>
      </c>
      <c r="K21" s="397" t="s">
        <v>705</v>
      </c>
      <c r="L21" s="398"/>
    </row>
    <row r="22" spans="1:12" ht="60" customHeight="1">
      <c r="A22" s="353">
        <v>14</v>
      </c>
      <c r="B22" s="412"/>
      <c r="C22" s="399" t="s">
        <v>562</v>
      </c>
      <c r="D22" s="400" t="s">
        <v>732</v>
      </c>
      <c r="E22" s="401">
        <v>787</v>
      </c>
      <c r="F22" s="401"/>
      <c r="G22" s="400"/>
      <c r="H22" s="402"/>
      <c r="I22" s="403">
        <v>50000</v>
      </c>
      <c r="J22" s="390">
        <v>50000</v>
      </c>
      <c r="K22" s="404" t="s">
        <v>707</v>
      </c>
      <c r="L22" s="405"/>
    </row>
    <row r="23" spans="1:12" ht="60" customHeight="1">
      <c r="A23" s="348">
        <v>15</v>
      </c>
      <c r="B23" s="412"/>
      <c r="C23" s="354" t="s">
        <v>562</v>
      </c>
      <c r="D23" s="355" t="s">
        <v>735</v>
      </c>
      <c r="E23" s="356">
        <v>795</v>
      </c>
      <c r="F23" s="356"/>
      <c r="G23" s="355">
        <v>90000</v>
      </c>
      <c r="H23" s="350"/>
      <c r="I23" s="351">
        <v>90000</v>
      </c>
      <c r="J23" s="345">
        <v>180000</v>
      </c>
      <c r="K23" s="369" t="s">
        <v>709</v>
      </c>
      <c r="L23" s="368"/>
    </row>
    <row r="24" spans="1:12" ht="60" customHeight="1">
      <c r="A24" s="353">
        <v>16</v>
      </c>
      <c r="B24" s="412"/>
      <c r="C24" s="354" t="s">
        <v>181</v>
      </c>
      <c r="D24" s="355" t="s">
        <v>713</v>
      </c>
      <c r="E24" s="356"/>
      <c r="F24" s="356"/>
      <c r="G24" s="355">
        <v>0</v>
      </c>
      <c r="H24" s="350"/>
      <c r="I24" s="351">
        <v>290000</v>
      </c>
      <c r="J24" s="345">
        <v>290000</v>
      </c>
      <c r="K24" s="369" t="s">
        <v>715</v>
      </c>
      <c r="L24" s="368"/>
    </row>
    <row r="25" spans="1:12" ht="60" customHeight="1">
      <c r="A25" s="348">
        <v>17</v>
      </c>
      <c r="B25" s="412"/>
      <c r="C25" s="354" t="s">
        <v>59</v>
      </c>
      <c r="D25" s="355" t="s">
        <v>659</v>
      </c>
      <c r="E25" s="356"/>
      <c r="F25" s="356"/>
      <c r="G25" s="355">
        <v>0</v>
      </c>
      <c r="H25" s="350"/>
      <c r="I25" s="351">
        <v>971400</v>
      </c>
      <c r="J25" s="345">
        <v>971400</v>
      </c>
      <c r="K25" s="369" t="s">
        <v>734</v>
      </c>
      <c r="L25" s="368"/>
    </row>
    <row r="26" spans="1:12" ht="60" customHeight="1">
      <c r="A26" s="353">
        <v>18</v>
      </c>
      <c r="B26" s="412"/>
      <c r="C26" s="354" t="s">
        <v>59</v>
      </c>
      <c r="D26" s="355" t="s">
        <v>704</v>
      </c>
      <c r="E26" s="356"/>
      <c r="F26" s="356"/>
      <c r="G26" s="355">
        <v>68000</v>
      </c>
      <c r="H26" s="350"/>
      <c r="I26" s="351">
        <v>100000</v>
      </c>
      <c r="J26" s="345">
        <v>168000</v>
      </c>
      <c r="K26" s="369" t="s">
        <v>733</v>
      </c>
      <c r="L26" s="368"/>
    </row>
    <row r="27" spans="1:12" ht="60" customHeight="1">
      <c r="A27" s="348">
        <v>19</v>
      </c>
      <c r="B27" s="412"/>
      <c r="C27" s="354" t="s">
        <v>177</v>
      </c>
      <c r="D27" s="355" t="s">
        <v>706</v>
      </c>
      <c r="E27" s="356"/>
      <c r="F27" s="356"/>
      <c r="G27" s="355">
        <v>345000</v>
      </c>
      <c r="H27" s="350"/>
      <c r="I27" s="351">
        <v>235000</v>
      </c>
      <c r="J27" s="345">
        <v>580000</v>
      </c>
      <c r="K27" s="369" t="s">
        <v>736</v>
      </c>
      <c r="L27" s="368"/>
    </row>
    <row r="28" spans="1:12" ht="60" customHeight="1">
      <c r="A28" s="353">
        <v>20</v>
      </c>
      <c r="B28" s="412"/>
      <c r="C28" s="354" t="s">
        <v>59</v>
      </c>
      <c r="D28" s="355" t="s">
        <v>714</v>
      </c>
      <c r="E28" s="356"/>
      <c r="F28" s="356"/>
      <c r="G28" s="355">
        <v>38000</v>
      </c>
      <c r="H28" s="350"/>
      <c r="I28" s="351">
        <v>82000</v>
      </c>
      <c r="J28" s="366">
        <v>120000</v>
      </c>
      <c r="K28" s="369" t="s">
        <v>739</v>
      </c>
      <c r="L28" s="368"/>
    </row>
    <row r="29" spans="1:12" ht="60" customHeight="1">
      <c r="A29" s="348">
        <v>21</v>
      </c>
      <c r="B29" s="412"/>
      <c r="C29" s="354" t="s">
        <v>181</v>
      </c>
      <c r="D29" s="355" t="s">
        <v>740</v>
      </c>
      <c r="E29" s="356"/>
      <c r="F29" s="356"/>
      <c r="G29" s="355"/>
      <c r="H29" s="350"/>
      <c r="I29" s="351">
        <v>108000</v>
      </c>
      <c r="J29" s="366">
        <v>108000</v>
      </c>
      <c r="K29" s="369" t="s">
        <v>748</v>
      </c>
      <c r="L29" s="368"/>
    </row>
    <row r="30" spans="1:12" ht="60" customHeight="1">
      <c r="A30" s="353">
        <v>22</v>
      </c>
      <c r="B30" s="412"/>
      <c r="C30" s="354" t="s">
        <v>181</v>
      </c>
      <c r="D30" s="355" t="s">
        <v>741</v>
      </c>
      <c r="E30" s="356"/>
      <c r="F30" s="356"/>
      <c r="G30" s="355"/>
      <c r="H30" s="350"/>
      <c r="I30" s="351">
        <v>75600</v>
      </c>
      <c r="J30" s="366">
        <v>75600</v>
      </c>
      <c r="K30" s="369" t="s">
        <v>748</v>
      </c>
      <c r="L30" s="368"/>
    </row>
    <row r="31" spans="1:12" ht="60" customHeight="1">
      <c r="A31" s="348">
        <v>23</v>
      </c>
      <c r="B31" s="412"/>
      <c r="C31" s="354" t="s">
        <v>177</v>
      </c>
      <c r="D31" s="355" t="s">
        <v>745</v>
      </c>
      <c r="E31" s="356"/>
      <c r="F31" s="356"/>
      <c r="G31" s="355">
        <v>600000</v>
      </c>
      <c r="H31" s="350">
        <v>-600000</v>
      </c>
      <c r="I31" s="351"/>
      <c r="J31" s="366">
        <v>0</v>
      </c>
      <c r="K31" s="369" t="s">
        <v>699</v>
      </c>
      <c r="L31" s="368"/>
    </row>
    <row r="32" spans="1:12" ht="60" customHeight="1">
      <c r="A32" s="353">
        <v>24</v>
      </c>
      <c r="B32" s="412"/>
      <c r="C32" s="354" t="s">
        <v>181</v>
      </c>
      <c r="D32" s="355" t="s">
        <v>746</v>
      </c>
      <c r="E32" s="356"/>
      <c r="F32" s="356"/>
      <c r="G32" s="355"/>
      <c r="H32" s="350"/>
      <c r="I32" s="351">
        <v>189000</v>
      </c>
      <c r="J32" s="345">
        <v>189000</v>
      </c>
      <c r="K32" s="369" t="s">
        <v>747</v>
      </c>
      <c r="L32" s="368"/>
    </row>
    <row r="33" spans="1:12" ht="33" customHeight="1">
      <c r="A33" s="262"/>
      <c r="B33" s="262"/>
      <c r="C33" s="263" t="s">
        <v>560</v>
      </c>
      <c r="D33" s="273"/>
      <c r="E33" s="315"/>
      <c r="F33" s="315"/>
      <c r="G33" s="274">
        <f>SUM(G34:G46)</f>
        <v>9243500</v>
      </c>
      <c r="H33" s="275">
        <f>SUM(H34:H46)</f>
        <v>-150000</v>
      </c>
      <c r="I33" s="276">
        <f>SUM(I34:I46)</f>
        <v>3486164</v>
      </c>
      <c r="J33" s="277">
        <f>SUM(J34:J46)</f>
        <v>12579664</v>
      </c>
      <c r="K33" s="278"/>
      <c r="L33" s="314"/>
    </row>
    <row r="34" spans="1:12" ht="86.25" customHeight="1">
      <c r="A34" s="348">
        <v>1</v>
      </c>
      <c r="B34" s="413"/>
      <c r="C34" s="359" t="s">
        <v>332</v>
      </c>
      <c r="D34" s="360" t="s">
        <v>660</v>
      </c>
      <c r="E34" s="320">
        <v>836</v>
      </c>
      <c r="F34" s="320"/>
      <c r="G34" s="361">
        <v>1900000</v>
      </c>
      <c r="H34" s="343"/>
      <c r="I34" s="344">
        <v>400000</v>
      </c>
      <c r="J34" s="345">
        <f>G34+H34+I34</f>
        <v>2300000</v>
      </c>
      <c r="K34" s="352" t="s">
        <v>723</v>
      </c>
      <c r="L34" s="322"/>
    </row>
    <row r="35" spans="1:12" ht="86.25" customHeight="1">
      <c r="A35" s="353"/>
      <c r="B35" s="413"/>
      <c r="C35" s="406" t="s">
        <v>332</v>
      </c>
      <c r="D35" s="407" t="s">
        <v>716</v>
      </c>
      <c r="E35" s="408">
        <v>836</v>
      </c>
      <c r="F35" s="408"/>
      <c r="G35" s="409">
        <v>1500000</v>
      </c>
      <c r="H35" s="343"/>
      <c r="I35" s="344">
        <v>500000</v>
      </c>
      <c r="J35" s="345">
        <f t="shared" ref="J35:J46" si="0">G35+H35+I35</f>
        <v>2000000</v>
      </c>
      <c r="K35" s="367" t="s">
        <v>718</v>
      </c>
      <c r="L35" s="346"/>
    </row>
    <row r="36" spans="1:12" ht="86.25" customHeight="1">
      <c r="A36" s="353"/>
      <c r="B36" s="413"/>
      <c r="C36" s="406" t="s">
        <v>332</v>
      </c>
      <c r="D36" s="407" t="s">
        <v>717</v>
      </c>
      <c r="E36" s="408">
        <v>836</v>
      </c>
      <c r="F36" s="408"/>
      <c r="G36" s="409">
        <v>262500</v>
      </c>
      <c r="H36" s="343"/>
      <c r="I36" s="344">
        <v>137500</v>
      </c>
      <c r="J36" s="345">
        <f t="shared" si="0"/>
        <v>400000</v>
      </c>
      <c r="K36" s="367" t="s">
        <v>718</v>
      </c>
      <c r="L36" s="346"/>
    </row>
    <row r="37" spans="1:12" ht="60" customHeight="1">
      <c r="A37" s="348">
        <v>2</v>
      </c>
      <c r="B37" s="413"/>
      <c r="C37" s="359" t="s">
        <v>332</v>
      </c>
      <c r="D37" s="360" t="s">
        <v>661</v>
      </c>
      <c r="E37" s="341">
        <v>836</v>
      </c>
      <c r="F37" s="341"/>
      <c r="G37" s="362">
        <v>774000</v>
      </c>
      <c r="H37" s="343"/>
      <c r="I37" s="344">
        <v>226000</v>
      </c>
      <c r="J37" s="345">
        <f t="shared" si="0"/>
        <v>1000000</v>
      </c>
      <c r="K37" s="352" t="s">
        <v>724</v>
      </c>
      <c r="L37" s="322"/>
    </row>
    <row r="38" spans="1:12" ht="60" customHeight="1">
      <c r="A38" s="348">
        <v>3</v>
      </c>
      <c r="B38" s="413"/>
      <c r="C38" s="359" t="s">
        <v>332</v>
      </c>
      <c r="D38" s="360" t="s">
        <v>662</v>
      </c>
      <c r="E38" s="341">
        <v>837</v>
      </c>
      <c r="F38" s="341"/>
      <c r="G38" s="362">
        <v>46000</v>
      </c>
      <c r="H38" s="343"/>
      <c r="I38" s="344">
        <v>179000</v>
      </c>
      <c r="J38" s="345">
        <f t="shared" si="0"/>
        <v>225000</v>
      </c>
      <c r="K38" s="352" t="s">
        <v>722</v>
      </c>
      <c r="L38" s="322"/>
    </row>
    <row r="39" spans="1:12" ht="60" customHeight="1">
      <c r="A39" s="353"/>
      <c r="B39" s="413"/>
      <c r="C39" s="359" t="s">
        <v>332</v>
      </c>
      <c r="D39" s="407" t="s">
        <v>725</v>
      </c>
      <c r="E39" s="408">
        <v>837</v>
      </c>
      <c r="F39" s="408"/>
      <c r="G39" s="409">
        <v>2000000</v>
      </c>
      <c r="H39" s="343"/>
      <c r="I39" s="344">
        <v>500000</v>
      </c>
      <c r="J39" s="366">
        <f t="shared" si="0"/>
        <v>2500000</v>
      </c>
      <c r="K39" s="367" t="s">
        <v>726</v>
      </c>
      <c r="L39" s="346"/>
    </row>
    <row r="40" spans="1:12" ht="60" customHeight="1">
      <c r="A40" s="393">
        <v>4</v>
      </c>
      <c r="B40" s="413"/>
      <c r="C40" s="384" t="s">
        <v>565</v>
      </c>
      <c r="D40" s="385" t="s">
        <v>663</v>
      </c>
      <c r="E40" s="386">
        <v>839</v>
      </c>
      <c r="F40" s="386"/>
      <c r="G40" s="387">
        <v>128000</v>
      </c>
      <c r="H40" s="388"/>
      <c r="I40" s="389">
        <v>272000</v>
      </c>
      <c r="J40" s="390">
        <f t="shared" si="0"/>
        <v>400000</v>
      </c>
      <c r="K40" s="391" t="s">
        <v>664</v>
      </c>
      <c r="L40" s="392"/>
    </row>
    <row r="41" spans="1:12" ht="60" customHeight="1">
      <c r="A41" s="348">
        <v>5</v>
      </c>
      <c r="B41" s="413"/>
      <c r="C41" s="321" t="s">
        <v>332</v>
      </c>
      <c r="D41" s="360" t="s">
        <v>665</v>
      </c>
      <c r="E41" s="326">
        <v>841</v>
      </c>
      <c r="F41" s="326"/>
      <c r="G41" s="325">
        <v>701000</v>
      </c>
      <c r="H41" s="324"/>
      <c r="I41" s="323">
        <v>429850</v>
      </c>
      <c r="J41" s="345">
        <f t="shared" si="0"/>
        <v>1130850</v>
      </c>
      <c r="K41" s="352" t="s">
        <v>727</v>
      </c>
      <c r="L41" s="322"/>
    </row>
    <row r="42" spans="1:12" ht="60" customHeight="1">
      <c r="A42" s="348">
        <v>6</v>
      </c>
      <c r="B42" s="363"/>
      <c r="C42" s="321" t="s">
        <v>332</v>
      </c>
      <c r="D42" s="360" t="s">
        <v>666</v>
      </c>
      <c r="E42" s="320">
        <v>841</v>
      </c>
      <c r="F42" s="320"/>
      <c r="G42" s="319">
        <v>462000</v>
      </c>
      <c r="H42" s="318"/>
      <c r="I42" s="317">
        <v>233464</v>
      </c>
      <c r="J42" s="345">
        <f t="shared" si="0"/>
        <v>695464</v>
      </c>
      <c r="K42" s="352" t="s">
        <v>728</v>
      </c>
      <c r="L42" s="313"/>
    </row>
    <row r="43" spans="1:12" ht="60" customHeight="1">
      <c r="A43" s="348">
        <v>7</v>
      </c>
      <c r="B43" s="363"/>
      <c r="C43" s="321" t="s">
        <v>332</v>
      </c>
      <c r="D43" s="360" t="s">
        <v>667</v>
      </c>
      <c r="E43" s="320">
        <v>841</v>
      </c>
      <c r="F43" s="320"/>
      <c r="G43" s="319">
        <v>370000</v>
      </c>
      <c r="H43" s="318"/>
      <c r="I43" s="317">
        <v>98350</v>
      </c>
      <c r="J43" s="345">
        <f t="shared" si="0"/>
        <v>468350</v>
      </c>
      <c r="K43" s="352" t="s">
        <v>729</v>
      </c>
      <c r="L43" s="313"/>
    </row>
    <row r="44" spans="1:12" ht="60" customHeight="1">
      <c r="A44" s="353"/>
      <c r="B44" s="363"/>
      <c r="C44" s="354" t="s">
        <v>61</v>
      </c>
      <c r="D44" s="407" t="s">
        <v>668</v>
      </c>
      <c r="E44" s="410">
        <v>848</v>
      </c>
      <c r="F44" s="410"/>
      <c r="G44" s="411">
        <v>450000</v>
      </c>
      <c r="H44" s="318"/>
      <c r="I44" s="317">
        <v>150000</v>
      </c>
      <c r="J44" s="345">
        <f t="shared" si="0"/>
        <v>600000</v>
      </c>
      <c r="K44" s="367" t="s">
        <v>654</v>
      </c>
      <c r="L44" s="347"/>
    </row>
    <row r="45" spans="1:12" ht="60" customHeight="1">
      <c r="A45" s="353"/>
      <c r="B45" s="363"/>
      <c r="C45" s="354" t="s">
        <v>339</v>
      </c>
      <c r="D45" s="407" t="s">
        <v>730</v>
      </c>
      <c r="E45" s="410"/>
      <c r="F45" s="410"/>
      <c r="G45" s="411">
        <v>650000</v>
      </c>
      <c r="H45" s="318">
        <v>-150000</v>
      </c>
      <c r="I45" s="317"/>
      <c r="J45" s="345">
        <f t="shared" si="0"/>
        <v>500000</v>
      </c>
      <c r="K45" s="367" t="s">
        <v>731</v>
      </c>
      <c r="L45" s="347"/>
    </row>
    <row r="46" spans="1:12" ht="60" customHeight="1">
      <c r="A46" s="348">
        <v>8</v>
      </c>
      <c r="B46" s="364" t="s">
        <v>567</v>
      </c>
      <c r="C46" s="321" t="s">
        <v>332</v>
      </c>
      <c r="D46" s="360" t="s">
        <v>719</v>
      </c>
      <c r="E46" s="320"/>
      <c r="F46" s="320"/>
      <c r="G46" s="365"/>
      <c r="H46" s="343"/>
      <c r="I46" s="344">
        <v>360000</v>
      </c>
      <c r="J46" s="345">
        <f t="shared" si="0"/>
        <v>360000</v>
      </c>
      <c r="K46" s="352" t="s">
        <v>721</v>
      </c>
      <c r="L46" s="313"/>
    </row>
    <row r="47" spans="1:12" ht="33" customHeight="1">
      <c r="A47" s="262"/>
      <c r="B47" s="262"/>
      <c r="C47" s="263" t="s">
        <v>561</v>
      </c>
      <c r="D47" s="273"/>
      <c r="E47" s="315"/>
      <c r="F47" s="315"/>
      <c r="G47" s="274">
        <f>SUM(G48:G55)</f>
        <v>435000</v>
      </c>
      <c r="H47" s="275">
        <f>SUM(H48:H55)</f>
        <v>0</v>
      </c>
      <c r="I47" s="276">
        <f>SUM(I48:I55)</f>
        <v>420000</v>
      </c>
      <c r="J47" s="277">
        <f>SUM(J48:J55)</f>
        <v>855000</v>
      </c>
      <c r="K47" s="278"/>
      <c r="L47" s="314"/>
    </row>
    <row r="48" spans="1:12" ht="60" customHeight="1">
      <c r="A48" s="348">
        <v>3</v>
      </c>
      <c r="B48" s="413"/>
      <c r="C48" s="302" t="s">
        <v>606</v>
      </c>
      <c r="D48" s="282" t="s">
        <v>710</v>
      </c>
      <c r="E48" s="316">
        <v>1031</v>
      </c>
      <c r="F48" s="316"/>
      <c r="G48" s="280">
        <v>120000</v>
      </c>
      <c r="H48" s="295"/>
      <c r="I48" s="281">
        <v>120000</v>
      </c>
      <c r="J48" s="345">
        <f t="shared" ref="J48:J53" si="1">G48+H48+I48</f>
        <v>240000</v>
      </c>
      <c r="K48" s="272" t="s">
        <v>720</v>
      </c>
      <c r="L48" s="322"/>
    </row>
    <row r="49" spans="1:12" ht="60" customHeight="1">
      <c r="A49" s="348">
        <v>4</v>
      </c>
      <c r="B49" s="413"/>
      <c r="C49" s="302" t="s">
        <v>606</v>
      </c>
      <c r="D49" s="282" t="s">
        <v>711</v>
      </c>
      <c r="E49" s="328">
        <v>1032</v>
      </c>
      <c r="F49" s="328"/>
      <c r="G49" s="327">
        <v>54000</v>
      </c>
      <c r="H49" s="295"/>
      <c r="I49" s="281">
        <v>30000</v>
      </c>
      <c r="J49" s="345">
        <f t="shared" si="1"/>
        <v>84000</v>
      </c>
      <c r="K49" s="272" t="s">
        <v>720</v>
      </c>
      <c r="L49" s="322"/>
    </row>
    <row r="50" spans="1:12" ht="60" customHeight="1">
      <c r="A50" s="348">
        <v>1</v>
      </c>
      <c r="B50" s="413"/>
      <c r="C50" s="302" t="s">
        <v>606</v>
      </c>
      <c r="D50" s="282" t="s">
        <v>698</v>
      </c>
      <c r="E50" s="328">
        <v>1033</v>
      </c>
      <c r="F50" s="328"/>
      <c r="G50" s="327">
        <v>45000</v>
      </c>
      <c r="H50" s="295"/>
      <c r="I50" s="281">
        <v>30000</v>
      </c>
      <c r="J50" s="345">
        <f t="shared" si="1"/>
        <v>75000</v>
      </c>
      <c r="K50" s="272" t="s">
        <v>700</v>
      </c>
      <c r="L50" s="322"/>
    </row>
    <row r="51" spans="1:12" ht="60" customHeight="1">
      <c r="A51" s="348">
        <v>5</v>
      </c>
      <c r="B51" s="413"/>
      <c r="C51" s="279" t="s">
        <v>606</v>
      </c>
      <c r="D51" s="282" t="s">
        <v>712</v>
      </c>
      <c r="E51" s="377">
        <v>1034</v>
      </c>
      <c r="F51" s="377"/>
      <c r="G51" s="378">
        <v>36000</v>
      </c>
      <c r="H51" s="379"/>
      <c r="I51" s="380">
        <v>24000</v>
      </c>
      <c r="J51" s="345">
        <f t="shared" si="1"/>
        <v>60000</v>
      </c>
      <c r="K51" s="272" t="s">
        <v>720</v>
      </c>
      <c r="L51" s="322"/>
    </row>
    <row r="52" spans="1:12" ht="60" customHeight="1">
      <c r="A52" s="348">
        <v>2</v>
      </c>
      <c r="B52" s="413"/>
      <c r="C52" s="302" t="s">
        <v>701</v>
      </c>
      <c r="D52" s="282" t="s">
        <v>702</v>
      </c>
      <c r="E52" s="328">
        <v>1048</v>
      </c>
      <c r="F52" s="328"/>
      <c r="G52" s="327">
        <v>90000</v>
      </c>
      <c r="H52" s="295"/>
      <c r="I52" s="281">
        <v>90000</v>
      </c>
      <c r="J52" s="345">
        <f t="shared" si="1"/>
        <v>180000</v>
      </c>
      <c r="K52" s="272" t="s">
        <v>700</v>
      </c>
      <c r="L52" s="322"/>
    </row>
    <row r="53" spans="1:12" ht="60" customHeight="1">
      <c r="A53" s="348">
        <v>6</v>
      </c>
      <c r="B53" s="363"/>
      <c r="C53" s="279" t="s">
        <v>701</v>
      </c>
      <c r="D53" s="282" t="s">
        <v>702</v>
      </c>
      <c r="E53" s="316">
        <v>1048</v>
      </c>
      <c r="F53" s="316"/>
      <c r="G53" s="381">
        <v>90000</v>
      </c>
      <c r="H53" s="303"/>
      <c r="I53" s="382">
        <v>126000</v>
      </c>
      <c r="J53" s="345">
        <f t="shared" si="1"/>
        <v>216000</v>
      </c>
      <c r="K53" s="272" t="s">
        <v>720</v>
      </c>
      <c r="L53" s="313"/>
    </row>
    <row r="60" spans="1:12" ht="108" customHeight="1"/>
  </sheetData>
  <autoFilter ref="A47:L53">
    <sortState ref="A48:L53">
      <sortCondition ref="E47:E53"/>
    </sortState>
  </autoFilter>
  <mergeCells count="12">
    <mergeCell ref="K5:K6"/>
    <mergeCell ref="L5:L6"/>
    <mergeCell ref="A1:L2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P290"/>
  <sheetViews>
    <sheetView view="pageBreakPreview" zoomScale="85" zoomScaleNormal="80" zoomScaleSheetLayoutView="85" workbookViewId="0">
      <pane xSplit="1" ySplit="6" topLeftCell="B7" activePane="bottomRight" state="frozen"/>
      <selection activeCell="S18" sqref="S18"/>
      <selection pane="topRight" activeCell="S18" sqref="S18"/>
      <selection pane="bottomLeft" activeCell="S18" sqref="S18"/>
      <selection pane="bottomRight" activeCell="B1" sqref="B1:H1"/>
    </sheetView>
  </sheetViews>
  <sheetFormatPr defaultColWidth="9" defaultRowHeight="13.5"/>
  <cols>
    <col min="1" max="1" width="1" style="39" customWidth="1"/>
    <col min="2" max="2" width="22" style="39" customWidth="1"/>
    <col min="3" max="3" width="17.875" style="39" customWidth="1"/>
    <col min="4" max="4" width="14.75" style="39" customWidth="1"/>
    <col min="5" max="5" width="15.25" style="39" customWidth="1"/>
    <col min="6" max="6" width="14.25" style="39" customWidth="1"/>
    <col min="7" max="7" width="13.5" style="39" customWidth="1"/>
    <col min="8" max="8" width="17.25" style="39" customWidth="1"/>
    <col min="9" max="9" width="17.125" style="42" hidden="1" customWidth="1"/>
    <col min="10" max="10" width="16" style="42" hidden="1" customWidth="1"/>
    <col min="11" max="11" width="14.625" style="42" hidden="1" customWidth="1"/>
    <col min="12" max="12" width="21.75" style="42" hidden="1" customWidth="1"/>
    <col min="13" max="14" width="14.75" style="42" hidden="1" customWidth="1"/>
    <col min="15" max="15" width="12.25" style="42" hidden="1" customWidth="1"/>
    <col min="16" max="16" width="13.375" style="42" hidden="1" customWidth="1"/>
    <col min="17" max="16384" width="9" style="39"/>
  </cols>
  <sheetData>
    <row r="1" spans="2:16" ht="33" customHeight="1">
      <c r="B1" s="518" t="s">
        <v>512</v>
      </c>
      <c r="C1" s="519"/>
      <c r="D1" s="519"/>
      <c r="E1" s="519"/>
      <c r="F1" s="519"/>
      <c r="G1" s="519"/>
      <c r="H1" s="519"/>
    </row>
    <row r="2" spans="2:16" ht="12.75" customHeight="1">
      <c r="B2" s="43"/>
      <c r="C2" s="44"/>
      <c r="D2" s="44"/>
      <c r="E2" s="44"/>
      <c r="F2" s="44"/>
      <c r="G2" s="44"/>
      <c r="H2" s="44"/>
    </row>
    <row r="3" spans="2:16" ht="23.25" customHeight="1">
      <c r="B3" s="45" t="s">
        <v>15</v>
      </c>
      <c r="C3" s="46"/>
      <c r="D3" s="37" t="s">
        <v>112</v>
      </c>
      <c r="E3" s="37" t="e">
        <f>SUM(D7:E7)</f>
        <v>#REF!</v>
      </c>
      <c r="F3" s="37" t="s">
        <v>113</v>
      </c>
      <c r="G3" s="37" t="e">
        <f>SUM(F7:G7)</f>
        <v>#REF!</v>
      </c>
      <c r="H3" s="38"/>
    </row>
    <row r="4" spans="2:16" s="48" customFormat="1" ht="18" customHeight="1" thickBot="1">
      <c r="B4" s="47"/>
      <c r="H4" s="49" t="s">
        <v>16</v>
      </c>
      <c r="I4" s="50"/>
      <c r="J4" s="50"/>
      <c r="K4" s="50"/>
      <c r="L4" s="50"/>
      <c r="M4" s="51" t="s">
        <v>17</v>
      </c>
      <c r="N4" s="50"/>
      <c r="O4" s="51" t="s">
        <v>18</v>
      </c>
      <c r="P4" s="51"/>
    </row>
    <row r="5" spans="2:16" ht="33" customHeight="1">
      <c r="B5" s="520" t="s">
        <v>19</v>
      </c>
      <c r="C5" s="522" t="s">
        <v>20</v>
      </c>
      <c r="D5" s="524" t="s">
        <v>21</v>
      </c>
      <c r="E5" s="524"/>
      <c r="F5" s="524" t="s">
        <v>22</v>
      </c>
      <c r="G5" s="524"/>
      <c r="H5" s="525" t="s">
        <v>23</v>
      </c>
      <c r="I5" s="531" t="s">
        <v>24</v>
      </c>
      <c r="J5" s="531"/>
      <c r="K5" s="527" t="s">
        <v>25</v>
      </c>
      <c r="L5" s="529" t="s">
        <v>26</v>
      </c>
      <c r="M5" s="531" t="s">
        <v>27</v>
      </c>
      <c r="N5" s="532"/>
      <c r="O5" s="533" t="s">
        <v>28</v>
      </c>
      <c r="P5" s="534"/>
    </row>
    <row r="6" spans="2:16" ht="33" customHeight="1">
      <c r="B6" s="521"/>
      <c r="C6" s="523"/>
      <c r="D6" s="52" t="s">
        <v>29</v>
      </c>
      <c r="E6" s="52" t="s">
        <v>30</v>
      </c>
      <c r="F6" s="52" t="s">
        <v>29</v>
      </c>
      <c r="G6" s="52" t="s">
        <v>30</v>
      </c>
      <c r="H6" s="526"/>
      <c r="I6" s="53" t="s">
        <v>31</v>
      </c>
      <c r="J6" s="54" t="s">
        <v>32</v>
      </c>
      <c r="K6" s="528"/>
      <c r="L6" s="530"/>
      <c r="M6" s="55" t="s">
        <v>31</v>
      </c>
      <c r="N6" s="56" t="s">
        <v>32</v>
      </c>
      <c r="O6" s="535"/>
      <c r="P6" s="536"/>
    </row>
    <row r="7" spans="2:16" ht="45" customHeight="1" thickBot="1">
      <c r="B7" s="57" t="s">
        <v>33</v>
      </c>
      <c r="C7" s="58">
        <f t="shared" ref="C7:H7" si="0">SUM(C8:C18)</f>
        <v>18076711803</v>
      </c>
      <c r="D7" s="15" t="e">
        <f t="shared" si="0"/>
        <v>#REF!</v>
      </c>
      <c r="E7" s="15" t="e">
        <f t="shared" si="0"/>
        <v>#REF!</v>
      </c>
      <c r="F7" s="15" t="e">
        <f t="shared" si="0"/>
        <v>#REF!</v>
      </c>
      <c r="G7" s="15" t="e">
        <f t="shared" si="0"/>
        <v>#REF!</v>
      </c>
      <c r="H7" s="59" t="e">
        <f t="shared" si="0"/>
        <v>#REF!</v>
      </c>
      <c r="I7" s="60" t="e">
        <f>E25+D25</f>
        <v>#REF!</v>
      </c>
      <c r="J7" s="61" t="e">
        <f>F25+G25</f>
        <v>#REF!</v>
      </c>
      <c r="K7" s="62" t="e">
        <f>I7-J7</f>
        <v>#REF!</v>
      </c>
      <c r="L7" s="63" t="s">
        <v>34</v>
      </c>
      <c r="M7" s="64" t="e">
        <f>D24+E24</f>
        <v>#REF!</v>
      </c>
      <c r="N7" s="65" t="e">
        <f>F24+G24</f>
        <v>#REF!</v>
      </c>
      <c r="O7" s="66">
        <v>0</v>
      </c>
      <c r="P7" s="66">
        <v>0</v>
      </c>
    </row>
    <row r="8" spans="2:16" ht="45" hidden="1" customHeight="1" thickBot="1">
      <c r="B8" s="67" t="s">
        <v>35</v>
      </c>
      <c r="C8" s="58">
        <v>0</v>
      </c>
      <c r="D8" s="15"/>
      <c r="E8" s="15"/>
      <c r="F8" s="15"/>
      <c r="G8" s="15"/>
      <c r="H8" s="59">
        <f>C8-F8+G8</f>
        <v>0</v>
      </c>
      <c r="I8" s="68" t="e">
        <f>D7+E7</f>
        <v>#REF!</v>
      </c>
      <c r="J8" s="69" t="e">
        <f>F7+G7</f>
        <v>#REF!</v>
      </c>
      <c r="K8" s="70" t="e">
        <f>I8-J8</f>
        <v>#REF!</v>
      </c>
      <c r="L8" s="71"/>
      <c r="M8" s="72"/>
      <c r="N8" s="73"/>
      <c r="O8" s="74"/>
      <c r="P8" s="74"/>
    </row>
    <row r="9" spans="2:16" ht="45" customHeight="1">
      <c r="B9" s="75" t="s">
        <v>86</v>
      </c>
      <c r="C9" s="76">
        <v>41526053</v>
      </c>
      <c r="D9" s="15" t="e">
        <f>SUMIFS(#REF!,#REF!,'2추총괄표'!$B9)</f>
        <v>#REF!</v>
      </c>
      <c r="E9" s="15" t="e">
        <f>SUMIFS(#REF!,#REF!,'2추총괄표'!$B9)</f>
        <v>#REF!</v>
      </c>
      <c r="F9" s="15" t="e">
        <f>SUMIFS(#REF!,#REF!,'2추총괄표'!$B9)</f>
        <v>#REF!</v>
      </c>
      <c r="G9" s="15" t="e">
        <f>SUMIFS(#REF!,#REF!,'2추총괄표'!$B9)</f>
        <v>#REF!</v>
      </c>
      <c r="H9" s="59" t="e">
        <f>C9+F9+G9</f>
        <v>#REF!</v>
      </c>
      <c r="I9" s="545" t="s">
        <v>36</v>
      </c>
      <c r="J9" s="546"/>
      <c r="K9" s="50"/>
      <c r="N9" s="77" t="s">
        <v>37</v>
      </c>
    </row>
    <row r="10" spans="2:16" ht="45" customHeight="1" thickBot="1">
      <c r="B10" s="75" t="s">
        <v>87</v>
      </c>
      <c r="C10" s="58">
        <v>5330576319</v>
      </c>
      <c r="D10" s="15" t="e">
        <f>SUMIFS(#REF!,#REF!,'2추총괄표'!$B10)</f>
        <v>#REF!</v>
      </c>
      <c r="E10" s="15" t="e">
        <f>SUMIFS(#REF!,#REF!,'2추총괄표'!$B10)</f>
        <v>#REF!</v>
      </c>
      <c r="F10" s="15" t="e">
        <f>SUMIFS(#REF!,#REF!,'2추총괄표'!$B10)</f>
        <v>#REF!</v>
      </c>
      <c r="G10" s="15" t="e">
        <f>SUMIFS(#REF!,#REF!,'2추총괄표'!$B10)</f>
        <v>#REF!</v>
      </c>
      <c r="H10" s="59" t="e">
        <f t="shared" ref="H10:H18" si="1">C10+F10+G10</f>
        <v>#REF!</v>
      </c>
      <c r="I10" s="78" t="e">
        <f>#REF!+#REF!</f>
        <v>#REF!</v>
      </c>
      <c r="J10" s="79" t="e">
        <f>#REF!+#REF!</f>
        <v>#REF!</v>
      </c>
      <c r="K10" s="50"/>
      <c r="N10" s="80" t="e">
        <f>M7-N7</f>
        <v>#REF!</v>
      </c>
    </row>
    <row r="11" spans="2:16" ht="45" customHeight="1">
      <c r="B11" s="75" t="s">
        <v>88</v>
      </c>
      <c r="C11" s="58">
        <v>551253750</v>
      </c>
      <c r="D11" s="15" t="e">
        <f>SUMIFS(#REF!,#REF!,'2추총괄표'!$B11)</f>
        <v>#REF!</v>
      </c>
      <c r="E11" s="15" t="e">
        <f>SUMIFS(#REF!,#REF!,'2추총괄표'!$B11)</f>
        <v>#REF!</v>
      </c>
      <c r="F11" s="15" t="e">
        <f>SUMIFS(#REF!,#REF!,'2추총괄표'!$B11)</f>
        <v>#REF!</v>
      </c>
      <c r="G11" s="15" t="e">
        <f>SUMIFS(#REF!,#REF!,'2추총괄표'!$B11)</f>
        <v>#REF!</v>
      </c>
      <c r="H11" s="59" t="e">
        <f t="shared" si="1"/>
        <v>#REF!</v>
      </c>
      <c r="J11" s="81"/>
      <c r="K11" s="82"/>
    </row>
    <row r="12" spans="2:16" ht="45" customHeight="1">
      <c r="B12" s="75" t="s">
        <v>89</v>
      </c>
      <c r="C12" s="58">
        <v>1151519175</v>
      </c>
      <c r="D12" s="15" t="e">
        <f>SUMIFS(#REF!,#REF!,'2추총괄표'!$B12)</f>
        <v>#REF!</v>
      </c>
      <c r="E12" s="15" t="e">
        <f>SUMIFS(#REF!,#REF!,'2추총괄표'!$B12)</f>
        <v>#REF!</v>
      </c>
      <c r="F12" s="15" t="e">
        <f>SUMIFS(#REF!,#REF!,'2추총괄표'!$B12)</f>
        <v>#REF!</v>
      </c>
      <c r="G12" s="15" t="e">
        <f>SUMIFS(#REF!,#REF!,'2추총괄표'!$B12)</f>
        <v>#REF!</v>
      </c>
      <c r="H12" s="59" t="e">
        <f t="shared" si="1"/>
        <v>#REF!</v>
      </c>
      <c r="J12" s="83"/>
      <c r="L12" s="84"/>
      <c r="M12" s="84"/>
    </row>
    <row r="13" spans="2:16" ht="45" customHeight="1">
      <c r="B13" s="75" t="s">
        <v>90</v>
      </c>
      <c r="C13" s="58">
        <v>258716894</v>
      </c>
      <c r="D13" s="15" t="e">
        <f>SUMIFS(#REF!,#REF!,'2추총괄표'!$B13)</f>
        <v>#REF!</v>
      </c>
      <c r="E13" s="15" t="e">
        <f>SUMIFS(#REF!,#REF!,'2추총괄표'!$B13)</f>
        <v>#REF!</v>
      </c>
      <c r="F13" s="15" t="e">
        <f>SUMIFS(#REF!,#REF!,'2추총괄표'!$B13)</f>
        <v>#REF!</v>
      </c>
      <c r="G13" s="15" t="e">
        <f>SUMIFS(#REF!,#REF!,'2추총괄표'!$B13)</f>
        <v>#REF!</v>
      </c>
      <c r="H13" s="59" t="e">
        <f t="shared" si="1"/>
        <v>#REF!</v>
      </c>
      <c r="K13" s="11"/>
      <c r="L13" s="12"/>
      <c r="N13" s="42" t="s">
        <v>38</v>
      </c>
    </row>
    <row r="14" spans="2:16" s="87" customFormat="1" ht="45" customHeight="1">
      <c r="B14" s="75" t="s">
        <v>91</v>
      </c>
      <c r="C14" s="85">
        <v>474291470</v>
      </c>
      <c r="D14" s="15" t="e">
        <f>SUMIFS(#REF!,#REF!,'2추총괄표'!$B14)</f>
        <v>#REF!</v>
      </c>
      <c r="E14" s="15" t="e">
        <f>SUMIFS(#REF!,#REF!,'2추총괄표'!$B14)</f>
        <v>#REF!</v>
      </c>
      <c r="F14" s="15" t="e">
        <f>SUMIFS(#REF!,#REF!,'2추총괄표'!$B14)</f>
        <v>#REF!</v>
      </c>
      <c r="G14" s="15" t="e">
        <f>SUMIFS(#REF!,#REF!,'2추총괄표'!$B14)</f>
        <v>#REF!</v>
      </c>
      <c r="H14" s="59" t="e">
        <f t="shared" si="1"/>
        <v>#REF!</v>
      </c>
      <c r="I14" s="86"/>
      <c r="J14" s="86"/>
      <c r="K14" s="11"/>
      <c r="L14" s="12"/>
      <c r="M14" s="72"/>
      <c r="N14" s="73" t="e">
        <f>N10-K7</f>
        <v>#REF!</v>
      </c>
      <c r="O14" s="86"/>
      <c r="P14" s="86"/>
    </row>
    <row r="15" spans="2:16" s="87" customFormat="1" ht="45" customHeight="1">
      <c r="B15" s="75" t="s">
        <v>62</v>
      </c>
      <c r="C15" s="85">
        <v>3278893259</v>
      </c>
      <c r="D15" s="15" t="e">
        <f>SUMIFS(#REF!,#REF!,'2추총괄표'!$B15)</f>
        <v>#REF!</v>
      </c>
      <c r="E15" s="15" t="e">
        <f>SUMIFS(#REF!,#REF!,'2추총괄표'!$B15)</f>
        <v>#REF!</v>
      </c>
      <c r="F15" s="15" t="e">
        <f>SUMIFS(#REF!,#REF!,'2추총괄표'!$B15)</f>
        <v>#REF!</v>
      </c>
      <c r="G15" s="15" t="e">
        <f>SUMIFS(#REF!,#REF!,'2추총괄표'!$B15)</f>
        <v>#REF!</v>
      </c>
      <c r="H15" s="59" t="e">
        <f t="shared" si="1"/>
        <v>#REF!</v>
      </c>
      <c r="I15" s="86"/>
      <c r="J15" s="86"/>
      <c r="K15" s="11"/>
      <c r="L15" s="12"/>
      <c r="M15" s="86"/>
      <c r="N15" s="86"/>
      <c r="O15" s="86"/>
      <c r="P15" s="86"/>
    </row>
    <row r="16" spans="2:16" s="87" customFormat="1" ht="45" customHeight="1">
      <c r="B16" s="75" t="s">
        <v>92</v>
      </c>
      <c r="C16" s="85">
        <v>1191584285</v>
      </c>
      <c r="D16" s="15" t="e">
        <f>SUMIFS(#REF!,#REF!,'2추총괄표'!$B16)</f>
        <v>#REF!</v>
      </c>
      <c r="E16" s="15" t="e">
        <f>SUMIFS(#REF!,#REF!,'2추총괄표'!$B16)</f>
        <v>#REF!</v>
      </c>
      <c r="F16" s="15" t="e">
        <f>SUMIFS(#REF!,#REF!,'2추총괄표'!$B16)</f>
        <v>#REF!</v>
      </c>
      <c r="G16" s="15" t="e">
        <f>SUMIFS(#REF!,#REF!,'2추총괄표'!$B16)</f>
        <v>#REF!</v>
      </c>
      <c r="H16" s="59" t="e">
        <f t="shared" si="1"/>
        <v>#REF!</v>
      </c>
      <c r="I16" s="86"/>
      <c r="J16" s="86"/>
      <c r="K16" s="11"/>
      <c r="L16" s="12"/>
      <c r="M16" s="86"/>
      <c r="N16" s="86"/>
      <c r="O16" s="86"/>
      <c r="P16" s="86"/>
    </row>
    <row r="17" spans="2:16" s="91" customFormat="1" ht="45" customHeight="1">
      <c r="B17" s="88" t="s">
        <v>93</v>
      </c>
      <c r="C17" s="89">
        <v>898421829</v>
      </c>
      <c r="D17" s="15" t="e">
        <f>SUMIFS(#REF!,#REF!,'2추총괄표'!$B17)</f>
        <v>#REF!</v>
      </c>
      <c r="E17" s="15" t="e">
        <f>SUMIFS(#REF!,#REF!,'2추총괄표'!$B17)</f>
        <v>#REF!</v>
      </c>
      <c r="F17" s="15" t="e">
        <f>SUMIFS(#REF!,#REF!,'2추총괄표'!$B17)</f>
        <v>#REF!</v>
      </c>
      <c r="G17" s="15" t="e">
        <f>SUMIFS(#REF!,#REF!,'2추총괄표'!$B17)</f>
        <v>#REF!</v>
      </c>
      <c r="H17" s="59" t="e">
        <f t="shared" si="1"/>
        <v>#REF!</v>
      </c>
      <c r="I17" s="90"/>
      <c r="J17" s="90"/>
      <c r="K17" s="11"/>
      <c r="L17" s="12"/>
      <c r="M17" s="90"/>
      <c r="N17" s="90"/>
      <c r="O17" s="90"/>
      <c r="P17" s="90"/>
    </row>
    <row r="18" spans="2:16" s="87" customFormat="1" ht="45" customHeight="1" thickBot="1">
      <c r="B18" s="92" t="s">
        <v>506</v>
      </c>
      <c r="C18" s="93">
        <v>4899928769</v>
      </c>
      <c r="D18" s="16" t="e">
        <f>SUMIFS(#REF!,#REF!,'2추총괄표'!$B18)</f>
        <v>#REF!</v>
      </c>
      <c r="E18" s="16" t="e">
        <f>SUMIFS(#REF!,#REF!,'2추총괄표'!$B18)</f>
        <v>#REF!</v>
      </c>
      <c r="F18" s="16" t="e">
        <f>SUMIFS(#REF!,#REF!,'2추총괄표'!$B18)</f>
        <v>#REF!</v>
      </c>
      <c r="G18" s="16" t="e">
        <f>SUMIFS(#REF!,#REF!,'2추총괄표'!$B18)</f>
        <v>#REF!</v>
      </c>
      <c r="H18" s="94" t="e">
        <f t="shared" si="1"/>
        <v>#REF!</v>
      </c>
      <c r="I18" s="86"/>
      <c r="J18" s="86"/>
      <c r="K18" s="11"/>
      <c r="L18" s="12"/>
      <c r="M18" s="86"/>
      <c r="N18" s="86"/>
      <c r="O18" s="86"/>
      <c r="P18" s="86"/>
    </row>
    <row r="19" spans="2:16" ht="18" customHeight="1">
      <c r="B19" s="48"/>
      <c r="C19" s="48"/>
      <c r="D19" s="48"/>
      <c r="E19" s="48"/>
      <c r="F19" s="48"/>
      <c r="G19" s="48"/>
      <c r="H19" s="48"/>
      <c r="K19" s="11"/>
      <c r="L19" s="12"/>
    </row>
    <row r="20" spans="2:16" ht="20.25">
      <c r="B20" s="95" t="s">
        <v>39</v>
      </c>
      <c r="C20" s="45"/>
      <c r="D20" s="45"/>
      <c r="E20" s="45"/>
      <c r="F20" s="45"/>
      <c r="G20" s="45"/>
      <c r="H20" s="96"/>
      <c r="K20" s="11"/>
      <c r="L20" s="12"/>
    </row>
    <row r="21" spans="2:16" ht="19.5" thickBot="1">
      <c r="B21" s="47"/>
      <c r="C21" s="48"/>
      <c r="D21" s="48"/>
      <c r="E21" s="48"/>
      <c r="F21" s="48"/>
      <c r="G21" s="48"/>
      <c r="H21" s="49" t="s">
        <v>9</v>
      </c>
    </row>
    <row r="22" spans="2:16" ht="33" customHeight="1">
      <c r="B22" s="537" t="s">
        <v>40</v>
      </c>
      <c r="C22" s="539" t="s">
        <v>41</v>
      </c>
      <c r="D22" s="541" t="s">
        <v>21</v>
      </c>
      <c r="E22" s="542"/>
      <c r="F22" s="541" t="s">
        <v>22</v>
      </c>
      <c r="G22" s="542"/>
      <c r="H22" s="543" t="s">
        <v>23</v>
      </c>
    </row>
    <row r="23" spans="2:16" ht="33" customHeight="1">
      <c r="B23" s="538"/>
      <c r="C23" s="540"/>
      <c r="D23" s="52" t="s">
        <v>29</v>
      </c>
      <c r="E23" s="52" t="s">
        <v>30</v>
      </c>
      <c r="F23" s="52" t="s">
        <v>29</v>
      </c>
      <c r="G23" s="52" t="s">
        <v>30</v>
      </c>
      <c r="H23" s="544"/>
      <c r="I23" s="42" t="s">
        <v>42</v>
      </c>
    </row>
    <row r="24" spans="2:16" ht="45" customHeight="1">
      <c r="B24" s="57" t="s">
        <v>43</v>
      </c>
      <c r="C24" s="58">
        <f t="shared" ref="C24:G24" si="2">SUM(C25:C26)</f>
        <v>0</v>
      </c>
      <c r="D24" s="15" t="e">
        <f t="shared" si="2"/>
        <v>#REF!</v>
      </c>
      <c r="E24" s="58" t="e">
        <f t="shared" si="2"/>
        <v>#REF!</v>
      </c>
      <c r="F24" s="15" t="e">
        <f t="shared" si="2"/>
        <v>#REF!</v>
      </c>
      <c r="G24" s="58" t="e">
        <f t="shared" si="2"/>
        <v>#REF!</v>
      </c>
      <c r="H24" s="59" t="e">
        <f>SUM(H25:H26)</f>
        <v>#REF!</v>
      </c>
      <c r="I24" s="50" t="e">
        <f>C24+D24+E24</f>
        <v>#REF!</v>
      </c>
      <c r="J24" s="50" t="e">
        <f>I24-H24</f>
        <v>#REF!</v>
      </c>
      <c r="K24" s="50" t="s">
        <v>44</v>
      </c>
    </row>
    <row r="25" spans="2:16" ht="45" customHeight="1">
      <c r="B25" s="57" t="s">
        <v>10</v>
      </c>
      <c r="C25" s="58"/>
      <c r="D25" s="15" t="e">
        <f>#REF!</f>
        <v>#REF!</v>
      </c>
      <c r="E25" s="15" t="e">
        <f>#REF!</f>
        <v>#REF!</v>
      </c>
      <c r="F25" s="15" t="e">
        <f>#REF!</f>
        <v>#REF!</v>
      </c>
      <c r="G25" s="15" t="e">
        <f>#REF!</f>
        <v>#REF!</v>
      </c>
      <c r="H25" s="59" t="e">
        <f>C25+F25+G25</f>
        <v>#REF!</v>
      </c>
      <c r="I25" s="50" t="e">
        <f>C25+D25+E25</f>
        <v>#REF!</v>
      </c>
      <c r="J25" s="50" t="e">
        <f>I25-H25</f>
        <v>#REF!</v>
      </c>
      <c r="K25" s="50" t="s">
        <v>44</v>
      </c>
    </row>
    <row r="26" spans="2:16" ht="45" customHeight="1" thickBot="1">
      <c r="B26" s="97" t="s">
        <v>45</v>
      </c>
      <c r="C26" s="98"/>
      <c r="D26" s="16"/>
      <c r="E26" s="16"/>
      <c r="F26" s="16"/>
      <c r="G26" s="16"/>
      <c r="H26" s="94">
        <f>C26+F26+G26</f>
        <v>0</v>
      </c>
      <c r="I26" s="50">
        <f>C26+D26+E26</f>
        <v>0</v>
      </c>
      <c r="J26" s="50">
        <f>I26-H26</f>
        <v>0</v>
      </c>
      <c r="K26" s="50" t="s">
        <v>44</v>
      </c>
    </row>
    <row r="27" spans="2:16" ht="9" customHeight="1">
      <c r="B27" s="48"/>
      <c r="C27" s="48"/>
      <c r="D27" s="48"/>
      <c r="E27" s="48"/>
      <c r="F27" s="48"/>
      <c r="G27" s="48"/>
      <c r="H27" s="48"/>
    </row>
    <row r="28" spans="2:16" ht="20.25" hidden="1" customHeight="1"/>
    <row r="29" spans="2:16" ht="20.25" hidden="1" customHeight="1"/>
    <row r="30" spans="2:16" ht="14.25" hidden="1">
      <c r="B30" s="99" t="s">
        <v>11</v>
      </c>
      <c r="C30" s="100" t="s">
        <v>46</v>
      </c>
      <c r="D30" s="101" t="s">
        <v>47</v>
      </c>
      <c r="E30" s="100" t="s">
        <v>48</v>
      </c>
      <c r="G30" s="42"/>
      <c r="H30" s="42"/>
      <c r="O30" s="39"/>
      <c r="P30" s="39"/>
    </row>
    <row r="31" spans="2:16" ht="15" hidden="1">
      <c r="B31" s="102" t="s">
        <v>12</v>
      </c>
      <c r="C31" s="103">
        <v>39922113</v>
      </c>
      <c r="D31" s="104"/>
      <c r="E31" s="104">
        <f>SUM(C31:D31)</f>
        <v>39922113</v>
      </c>
      <c r="G31" s="42"/>
      <c r="H31" s="42"/>
      <c r="O31" s="39"/>
      <c r="P31" s="39"/>
    </row>
    <row r="32" spans="2:16" ht="15" hidden="1">
      <c r="B32" s="102" t="s">
        <v>13</v>
      </c>
      <c r="C32" s="103">
        <v>3302571667</v>
      </c>
      <c r="D32" s="103">
        <v>1780946434</v>
      </c>
      <c r="E32" s="104">
        <f t="shared" ref="E32:E41" si="3">SUM(C32:D32)</f>
        <v>5083518101</v>
      </c>
      <c r="G32" s="42"/>
      <c r="H32" s="42"/>
      <c r="O32" s="39"/>
      <c r="P32" s="39"/>
    </row>
    <row r="33" spans="2:16" ht="15" hidden="1">
      <c r="B33" s="102" t="s">
        <v>4</v>
      </c>
      <c r="C33" s="103">
        <v>155329320</v>
      </c>
      <c r="D33" s="103">
        <v>384743740</v>
      </c>
      <c r="E33" s="104">
        <f t="shared" si="3"/>
        <v>540073060</v>
      </c>
      <c r="G33" s="42"/>
      <c r="H33" s="42"/>
      <c r="O33" s="39"/>
      <c r="P33" s="39"/>
    </row>
    <row r="34" spans="2:16" ht="15" hidden="1">
      <c r="B34" s="105" t="s">
        <v>83</v>
      </c>
      <c r="C34" s="103">
        <v>1142858974</v>
      </c>
      <c r="D34" s="104"/>
      <c r="E34" s="104">
        <f t="shared" si="3"/>
        <v>1142858974</v>
      </c>
      <c r="G34" s="42"/>
      <c r="H34" s="42"/>
      <c r="O34" s="39"/>
      <c r="P34" s="39"/>
    </row>
    <row r="35" spans="2:16" ht="15" hidden="1">
      <c r="B35" s="102" t="s">
        <v>8</v>
      </c>
      <c r="C35" s="103">
        <v>224243208</v>
      </c>
      <c r="D35" s="103">
        <v>52484400</v>
      </c>
      <c r="E35" s="104">
        <f t="shared" si="3"/>
        <v>276727608</v>
      </c>
      <c r="G35" s="42"/>
      <c r="H35" s="42"/>
      <c r="O35" s="39"/>
      <c r="P35" s="39"/>
    </row>
    <row r="36" spans="2:16" ht="15" hidden="1">
      <c r="B36" s="105" t="s">
        <v>84</v>
      </c>
      <c r="C36" s="103">
        <v>466978999</v>
      </c>
      <c r="D36" s="104"/>
      <c r="E36" s="104">
        <f t="shared" si="3"/>
        <v>466978999</v>
      </c>
      <c r="G36" s="42"/>
      <c r="H36" s="42"/>
      <c r="O36" s="39"/>
      <c r="P36" s="39"/>
    </row>
    <row r="37" spans="2:16" ht="15" hidden="1">
      <c r="B37" s="105" t="s">
        <v>85</v>
      </c>
      <c r="C37" s="103">
        <v>3254006708</v>
      </c>
      <c r="D37" s="104"/>
      <c r="E37" s="104">
        <f t="shared" si="3"/>
        <v>3254006708</v>
      </c>
      <c r="G37" s="42"/>
      <c r="H37" s="42"/>
      <c r="O37" s="39"/>
      <c r="P37" s="39"/>
    </row>
    <row r="38" spans="2:16" ht="15" hidden="1">
      <c r="B38" s="102" t="s">
        <v>5</v>
      </c>
      <c r="C38" s="103">
        <v>1220859831</v>
      </c>
      <c r="D38" s="104"/>
      <c r="E38" s="104">
        <f t="shared" si="3"/>
        <v>1220859831</v>
      </c>
      <c r="G38" s="42"/>
      <c r="H38" s="42"/>
      <c r="O38" s="39"/>
      <c r="P38" s="39"/>
    </row>
    <row r="39" spans="2:16" ht="15" hidden="1">
      <c r="B39" s="102" t="s">
        <v>6</v>
      </c>
      <c r="C39" s="103">
        <v>866963933</v>
      </c>
      <c r="D39" s="103">
        <v>28360000</v>
      </c>
      <c r="E39" s="104">
        <f t="shared" si="3"/>
        <v>895323933</v>
      </c>
      <c r="G39" s="42"/>
      <c r="H39" s="42"/>
      <c r="O39" s="39"/>
      <c r="P39" s="39"/>
    </row>
    <row r="40" spans="2:16" ht="15" hidden="1">
      <c r="B40" s="102" t="s">
        <v>7</v>
      </c>
      <c r="C40" s="103">
        <v>4882582917</v>
      </c>
      <c r="D40" s="104"/>
      <c r="E40" s="104">
        <f t="shared" si="3"/>
        <v>4882582917</v>
      </c>
      <c r="G40" s="42"/>
      <c r="H40" s="42"/>
      <c r="O40" s="39"/>
      <c r="P40" s="39"/>
    </row>
    <row r="41" spans="2:16" ht="15" hidden="1">
      <c r="B41" s="102" t="s">
        <v>14</v>
      </c>
      <c r="C41" s="104">
        <f>SUM(C31:C40)</f>
        <v>15556317670</v>
      </c>
      <c r="D41" s="104">
        <f>SUM(D31:D40)</f>
        <v>2246534574</v>
      </c>
      <c r="E41" s="104">
        <f t="shared" si="3"/>
        <v>17802852244</v>
      </c>
      <c r="G41" s="42"/>
      <c r="H41" s="42"/>
      <c r="O41" s="39"/>
      <c r="P41" s="39"/>
    </row>
    <row r="42" spans="2:16" hidden="1"/>
    <row r="43" spans="2:16" hidden="1">
      <c r="B43" s="13" t="s">
        <v>49</v>
      </c>
      <c r="C43" s="14">
        <f>3922478-221377</f>
        <v>3701101</v>
      </c>
    </row>
    <row r="44" spans="2:16" hidden="1"/>
    <row r="45" spans="2:16" hidden="1"/>
    <row r="46" spans="2:16" hidden="1"/>
    <row r="47" spans="2:16" hidden="1"/>
    <row r="48" spans="2:16" hidden="1"/>
    <row r="49" spans="2:6" hidden="1"/>
    <row r="50" spans="2:6" hidden="1"/>
    <row r="54" spans="2:6">
      <c r="B54" s="547" t="s">
        <v>11</v>
      </c>
      <c r="C54" s="549" t="s">
        <v>528</v>
      </c>
      <c r="D54" s="547" t="s">
        <v>526</v>
      </c>
      <c r="E54" s="547" t="s">
        <v>527</v>
      </c>
      <c r="F54" s="549" t="s">
        <v>48</v>
      </c>
    </row>
    <row r="55" spans="2:6">
      <c r="B55" s="548"/>
      <c r="C55" s="550"/>
      <c r="D55" s="548"/>
      <c r="E55" s="548"/>
      <c r="F55" s="550"/>
    </row>
    <row r="56" spans="2:6">
      <c r="B56" s="130" t="s">
        <v>14</v>
      </c>
      <c r="C56" s="131">
        <f>SUM(C57:C66)</f>
        <v>14571523178</v>
      </c>
      <c r="D56" s="131">
        <f>SUM(D57:D66)</f>
        <v>1223711435</v>
      </c>
      <c r="E56" s="131">
        <f>SUM(E57:E66)</f>
        <v>2281477190</v>
      </c>
      <c r="F56" s="131">
        <f>SUM(C56:E56)</f>
        <v>18076711803</v>
      </c>
    </row>
    <row r="57" spans="2:6">
      <c r="B57" s="132" t="s">
        <v>12</v>
      </c>
      <c r="C57" s="133">
        <v>41526053</v>
      </c>
      <c r="D57" s="133"/>
      <c r="E57" s="133"/>
      <c r="F57" s="131">
        <f t="shared" ref="F57:F66" si="4">SUM(C57:E57)</f>
        <v>41526053</v>
      </c>
    </row>
    <row r="58" spans="2:6">
      <c r="B58" s="132" t="s">
        <v>13</v>
      </c>
      <c r="C58" s="133">
        <v>3471558203</v>
      </c>
      <c r="D58" s="133">
        <v>15000000</v>
      </c>
      <c r="E58" s="133">
        <v>1844018116</v>
      </c>
      <c r="F58" s="131">
        <f t="shared" si="4"/>
        <v>5330576319</v>
      </c>
    </row>
    <row r="59" spans="2:6">
      <c r="B59" s="132" t="s">
        <v>4</v>
      </c>
      <c r="C59" s="133">
        <v>166510010</v>
      </c>
      <c r="D59" s="133"/>
      <c r="E59" s="133">
        <v>384743740</v>
      </c>
      <c r="F59" s="131">
        <f t="shared" si="4"/>
        <v>551253750</v>
      </c>
    </row>
    <row r="60" spans="2:6">
      <c r="B60" s="132" t="s">
        <v>530</v>
      </c>
      <c r="C60" s="133">
        <v>1151519175</v>
      </c>
      <c r="D60" s="133"/>
      <c r="E60" s="133"/>
      <c r="F60" s="131">
        <f t="shared" si="4"/>
        <v>1151519175</v>
      </c>
    </row>
    <row r="61" spans="2:6">
      <c r="B61" s="132" t="s">
        <v>8</v>
      </c>
      <c r="C61" s="133">
        <v>234366028</v>
      </c>
      <c r="D61" s="133"/>
      <c r="E61" s="133">
        <v>24350866</v>
      </c>
      <c r="F61" s="131">
        <f t="shared" si="4"/>
        <v>258716894</v>
      </c>
    </row>
    <row r="62" spans="2:6">
      <c r="B62" s="132" t="s">
        <v>57</v>
      </c>
      <c r="C62" s="133">
        <v>474291470</v>
      </c>
      <c r="D62" s="133"/>
      <c r="E62" s="133"/>
      <c r="F62" s="131">
        <f t="shared" si="4"/>
        <v>474291470</v>
      </c>
    </row>
    <row r="63" spans="2:6">
      <c r="B63" s="132" t="s">
        <v>384</v>
      </c>
      <c r="C63" s="133">
        <v>2439677682</v>
      </c>
      <c r="D63" s="133">
        <v>839215577</v>
      </c>
      <c r="E63" s="133"/>
      <c r="F63" s="131">
        <f t="shared" si="4"/>
        <v>3278893259</v>
      </c>
    </row>
    <row r="64" spans="2:6">
      <c r="B64" s="132" t="s">
        <v>5</v>
      </c>
      <c r="C64" s="133">
        <v>1093857927</v>
      </c>
      <c r="D64" s="133">
        <v>97726358</v>
      </c>
      <c r="E64" s="133"/>
      <c r="F64" s="131">
        <f t="shared" si="4"/>
        <v>1191584285</v>
      </c>
    </row>
    <row r="65" spans="2:6">
      <c r="B65" s="132" t="s">
        <v>6</v>
      </c>
      <c r="C65" s="133">
        <v>845217861</v>
      </c>
      <c r="D65" s="134">
        <v>24839500</v>
      </c>
      <c r="E65" s="134">
        <v>28364468</v>
      </c>
      <c r="F65" s="131">
        <f t="shared" si="4"/>
        <v>898421829</v>
      </c>
    </row>
    <row r="66" spans="2:6">
      <c r="B66" s="135" t="s">
        <v>405</v>
      </c>
      <c r="C66" s="133">
        <v>4652998769</v>
      </c>
      <c r="D66" s="133">
        <v>246930000</v>
      </c>
      <c r="E66" s="133"/>
      <c r="F66" s="131">
        <f t="shared" si="4"/>
        <v>4899928769</v>
      </c>
    </row>
    <row r="160" spans="9:9" ht="24">
      <c r="I160" s="82" t="s">
        <v>50</v>
      </c>
    </row>
    <row r="290" spans="9:11">
      <c r="I290" s="106"/>
      <c r="K290" s="42">
        <v>-50000</v>
      </c>
    </row>
  </sheetData>
  <mergeCells count="22">
    <mergeCell ref="B54:B55"/>
    <mergeCell ref="C54:C55"/>
    <mergeCell ref="D54:D55"/>
    <mergeCell ref="E54:E55"/>
    <mergeCell ref="F54:F55"/>
    <mergeCell ref="K5:K6"/>
    <mergeCell ref="L5:L6"/>
    <mergeCell ref="M5:N5"/>
    <mergeCell ref="O5:P6"/>
    <mergeCell ref="I9:J9"/>
    <mergeCell ref="I5:J5"/>
    <mergeCell ref="B1:H1"/>
    <mergeCell ref="B5:B6"/>
    <mergeCell ref="C5:C6"/>
    <mergeCell ref="D5:E5"/>
    <mergeCell ref="F5:G5"/>
    <mergeCell ref="H5:H6"/>
    <mergeCell ref="H22:H23"/>
    <mergeCell ref="F22:G22"/>
    <mergeCell ref="D22:E22"/>
    <mergeCell ref="C22:C23"/>
    <mergeCell ref="B22:B23"/>
  </mergeCells>
  <phoneticPr fontId="2" type="noConversion"/>
  <pageMargins left="0.55118110236220474" right="0.51181102362204722" top="0.98425196850393704" bottom="0.78740157480314965" header="0.51181102362204722" footer="0.51181102362204722"/>
  <pageSetup paperSize="9" scale="73" orientation="portrait" r:id="rId1"/>
  <headerFooter alignWithMargins="0">
    <oddFooter>&amp;C&amp;P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294"/>
  <sheetViews>
    <sheetView zoomScale="80" zoomScaleNormal="80" zoomScaleSheetLayoutView="85" workbookViewId="0">
      <pane xSplit="1" ySplit="6" topLeftCell="B7" activePane="bottomRight" state="frozen"/>
      <selection activeCell="S18" sqref="S18"/>
      <selection pane="topRight" activeCell="S18" sqref="S18"/>
      <selection pane="bottomLeft" activeCell="S18" sqref="S18"/>
      <selection pane="bottomRight" activeCell="B1" sqref="B1:H1"/>
    </sheetView>
  </sheetViews>
  <sheetFormatPr defaultColWidth="9" defaultRowHeight="13.5"/>
  <cols>
    <col min="1" max="1" width="1" style="39" customWidth="1"/>
    <col min="2" max="2" width="22" style="39" customWidth="1"/>
    <col min="3" max="3" width="17.875" style="39" customWidth="1"/>
    <col min="4" max="4" width="14.75" style="39" customWidth="1"/>
    <col min="5" max="5" width="15.25" style="39" customWidth="1"/>
    <col min="6" max="6" width="14.25" style="39" customWidth="1"/>
    <col min="7" max="7" width="13.5" style="39" customWidth="1"/>
    <col min="8" max="8" width="17.25" style="39" customWidth="1"/>
    <col min="9" max="9" width="17.125" style="42" hidden="1" customWidth="1"/>
    <col min="10" max="10" width="16" style="42" hidden="1" customWidth="1"/>
    <col min="11" max="11" width="14.625" style="42" hidden="1" customWidth="1"/>
    <col min="12" max="12" width="21.75" style="42" hidden="1" customWidth="1"/>
    <col min="13" max="14" width="14.75" style="42" hidden="1" customWidth="1"/>
    <col min="15" max="15" width="12.25" style="42" hidden="1" customWidth="1"/>
    <col min="16" max="16" width="13.375" style="42" hidden="1" customWidth="1"/>
    <col min="17" max="16384" width="9" style="39"/>
  </cols>
  <sheetData>
    <row r="1" spans="2:16" ht="33" customHeight="1">
      <c r="B1" s="518" t="s">
        <v>513</v>
      </c>
      <c r="C1" s="519"/>
      <c r="D1" s="519"/>
      <c r="E1" s="519"/>
      <c r="F1" s="519"/>
      <c r="G1" s="519"/>
      <c r="H1" s="519"/>
    </row>
    <row r="2" spans="2:16" ht="12.75" customHeight="1">
      <c r="B2" s="43"/>
      <c r="C2" s="44"/>
      <c r="D2" s="44"/>
      <c r="E2" s="44"/>
      <c r="F2" s="44"/>
      <c r="G2" s="44"/>
      <c r="H2" s="44"/>
    </row>
    <row r="3" spans="2:16" ht="23.25" customHeight="1">
      <c r="B3" s="45" t="s">
        <v>111</v>
      </c>
      <c r="C3" s="46"/>
      <c r="D3" s="107"/>
      <c r="E3" s="36" t="e">
        <f>SUM(D7:E7)</f>
        <v>#REF!</v>
      </c>
      <c r="F3" s="36"/>
      <c r="G3" s="36" t="e">
        <f>SUM(F7:G7)</f>
        <v>#REF!</v>
      </c>
    </row>
    <row r="4" spans="2:16" s="48" customFormat="1" ht="18" customHeight="1" thickBot="1">
      <c r="B4" s="47"/>
      <c r="H4" s="49" t="s">
        <v>16</v>
      </c>
      <c r="I4" s="50"/>
      <c r="J4" s="50"/>
      <c r="K4" s="50"/>
      <c r="L4" s="50"/>
      <c r="M4" s="51" t="s">
        <v>17</v>
      </c>
      <c r="N4" s="50"/>
      <c r="O4" s="51" t="s">
        <v>18</v>
      </c>
      <c r="P4" s="51"/>
    </row>
    <row r="5" spans="2:16" ht="24" customHeight="1">
      <c r="B5" s="520" t="s">
        <v>19</v>
      </c>
      <c r="C5" s="522" t="s">
        <v>20</v>
      </c>
      <c r="D5" s="524" t="s">
        <v>21</v>
      </c>
      <c r="E5" s="524"/>
      <c r="F5" s="524" t="s">
        <v>22</v>
      </c>
      <c r="G5" s="524"/>
      <c r="H5" s="525" t="s">
        <v>23</v>
      </c>
      <c r="I5" s="531" t="s">
        <v>24</v>
      </c>
      <c r="J5" s="531"/>
      <c r="K5" s="527" t="s">
        <v>25</v>
      </c>
      <c r="L5" s="529" t="s">
        <v>26</v>
      </c>
      <c r="M5" s="531" t="s">
        <v>27</v>
      </c>
      <c r="N5" s="532"/>
      <c r="O5" s="533" t="s">
        <v>28</v>
      </c>
      <c r="P5" s="534"/>
    </row>
    <row r="6" spans="2:16" ht="24" customHeight="1">
      <c r="B6" s="521"/>
      <c r="C6" s="523"/>
      <c r="D6" s="52" t="s">
        <v>29</v>
      </c>
      <c r="E6" s="52" t="s">
        <v>30</v>
      </c>
      <c r="F6" s="52" t="s">
        <v>29</v>
      </c>
      <c r="G6" s="52" t="s">
        <v>30</v>
      </c>
      <c r="H6" s="526"/>
      <c r="I6" s="53" t="s">
        <v>31</v>
      </c>
      <c r="J6" s="54" t="s">
        <v>32</v>
      </c>
      <c r="K6" s="528"/>
      <c r="L6" s="530"/>
      <c r="M6" s="55" t="s">
        <v>31</v>
      </c>
      <c r="N6" s="56" t="s">
        <v>32</v>
      </c>
      <c r="O6" s="535"/>
      <c r="P6" s="536"/>
    </row>
    <row r="7" spans="2:16" ht="38.25" customHeight="1" thickBot="1">
      <c r="B7" s="57" t="s">
        <v>33</v>
      </c>
      <c r="C7" s="58">
        <f t="shared" ref="C7:H7" si="0">SUM(C8:C33)</f>
        <v>18076711803</v>
      </c>
      <c r="D7" s="15" t="e">
        <f t="shared" si="0"/>
        <v>#REF!</v>
      </c>
      <c r="E7" s="15" t="e">
        <f t="shared" si="0"/>
        <v>#REF!</v>
      </c>
      <c r="F7" s="15" t="e">
        <f t="shared" si="0"/>
        <v>#REF!</v>
      </c>
      <c r="G7" s="15" t="e">
        <f t="shared" si="0"/>
        <v>#REF!</v>
      </c>
      <c r="H7" s="59" t="e">
        <f t="shared" si="0"/>
        <v>#REF!</v>
      </c>
      <c r="I7" s="60" t="e">
        <f>#REF!+#REF!</f>
        <v>#REF!</v>
      </c>
      <c r="J7" s="61" t="e">
        <f>#REF!+#REF!</f>
        <v>#REF!</v>
      </c>
      <c r="K7" s="62" t="e">
        <f>I7-J7</f>
        <v>#REF!</v>
      </c>
      <c r="L7" s="63" t="s">
        <v>34</v>
      </c>
      <c r="M7" s="64" t="e">
        <f>#REF!+#REF!</f>
        <v>#REF!</v>
      </c>
      <c r="N7" s="65" t="e">
        <f>#REF!+#REF!</f>
        <v>#REF!</v>
      </c>
      <c r="O7" s="66">
        <v>0</v>
      </c>
      <c r="P7" s="66">
        <v>0</v>
      </c>
    </row>
    <row r="8" spans="2:16" ht="38.25" customHeight="1">
      <c r="B8" s="75" t="s">
        <v>102</v>
      </c>
      <c r="C8" s="76">
        <v>914581</v>
      </c>
      <c r="D8" s="15" t="e">
        <f>SUMIFS(#REF!,#REF!,'2추총괄표(실국별)'!$B8)</f>
        <v>#REF!</v>
      </c>
      <c r="E8" s="15" t="e">
        <f>SUMIFS(#REF!,#REF!,'2추총괄표(실국별)'!$B8)</f>
        <v>#REF!</v>
      </c>
      <c r="F8" s="15" t="e">
        <f>SUMIFS(#REF!,#REF!,'2추총괄표(실국별)'!$B8)</f>
        <v>#REF!</v>
      </c>
      <c r="G8" s="15" t="e">
        <f>SUMIFS(#REF!,#REF!,'2추총괄표(실국별)'!$B8)</f>
        <v>#REF!</v>
      </c>
      <c r="H8" s="59" t="e">
        <f>C8+F8+G8</f>
        <v>#REF!</v>
      </c>
      <c r="I8" s="545" t="s">
        <v>36</v>
      </c>
      <c r="J8" s="546"/>
      <c r="K8" s="50"/>
      <c r="N8" s="77" t="s">
        <v>37</v>
      </c>
    </row>
    <row r="9" spans="2:16" ht="38.25" customHeight="1" thickBot="1">
      <c r="B9" s="75" t="s">
        <v>94</v>
      </c>
      <c r="C9" s="58">
        <v>5144786053</v>
      </c>
      <c r="D9" s="15" t="e">
        <f>SUMIFS(#REF!,#REF!,'2추총괄표(실국별)'!$B9)</f>
        <v>#REF!</v>
      </c>
      <c r="E9" s="15" t="e">
        <f>SUMIFS(#REF!,#REF!,'2추총괄표(실국별)'!$B9)</f>
        <v>#REF!</v>
      </c>
      <c r="F9" s="15" t="e">
        <f>SUMIFS(#REF!,#REF!,'2추총괄표(실국별)'!$B9)</f>
        <v>#REF!</v>
      </c>
      <c r="G9" s="15" t="e">
        <f>SUMIFS(#REF!,#REF!,'2추총괄표(실국별)'!$B9)</f>
        <v>#REF!</v>
      </c>
      <c r="H9" s="59" t="e">
        <f t="shared" ref="H9" si="1">C9+F9+G9</f>
        <v>#REF!</v>
      </c>
      <c r="I9" s="78" t="e">
        <f>#REF!+#REF!</f>
        <v>#REF!</v>
      </c>
      <c r="J9" s="79" t="e">
        <f>#REF!+#REF!</f>
        <v>#REF!</v>
      </c>
      <c r="K9" s="50"/>
      <c r="N9" s="80" t="e">
        <f>#REF!-#REF!</f>
        <v>#REF!</v>
      </c>
    </row>
    <row r="10" spans="2:16" ht="38.25" customHeight="1" thickBot="1">
      <c r="B10" s="75" t="s">
        <v>95</v>
      </c>
      <c r="C10" s="58">
        <v>221255441</v>
      </c>
      <c r="D10" s="15" t="e">
        <f>SUMIFS(#REF!,#REF!,'2추총괄표(실국별)'!$B10)</f>
        <v>#REF!</v>
      </c>
      <c r="E10" s="15" t="e">
        <f>SUMIFS(#REF!,#REF!,'2추총괄표(실국별)'!$B10)</f>
        <v>#REF!</v>
      </c>
      <c r="F10" s="15" t="e">
        <f>SUMIFS(#REF!,#REF!,'2추총괄표(실국별)'!$B10)</f>
        <v>#REF!</v>
      </c>
      <c r="G10" s="15" t="e">
        <f>SUMIFS(#REF!,#REF!,'2추총괄표(실국별)'!$B10)</f>
        <v>#REF!</v>
      </c>
      <c r="H10" s="59" t="e">
        <f t="shared" ref="H10:H30" si="2">C10+F10+G10</f>
        <v>#REF!</v>
      </c>
      <c r="I10" s="78" t="e">
        <f>#REF!+#REF!</f>
        <v>#REF!</v>
      </c>
      <c r="J10" s="79" t="e">
        <f>#REF!+#REF!</f>
        <v>#REF!</v>
      </c>
      <c r="K10" s="50"/>
      <c r="N10" s="80" t="e">
        <f>#REF!-#REF!</f>
        <v>#REF!</v>
      </c>
    </row>
    <row r="11" spans="2:16" ht="38.25" customHeight="1">
      <c r="B11" s="75" t="s">
        <v>96</v>
      </c>
      <c r="C11" s="58">
        <v>547246549</v>
      </c>
      <c r="D11" s="15" t="e">
        <f>SUMIFS(#REF!,#REF!,'2추총괄표(실국별)'!$B11)</f>
        <v>#REF!</v>
      </c>
      <c r="E11" s="15" t="e">
        <f>SUMIFS(#REF!,#REF!,'2추총괄표(실국별)'!$B11)</f>
        <v>#REF!</v>
      </c>
      <c r="F11" s="15" t="e">
        <f>SUMIFS(#REF!,#REF!,'2추총괄표(실국별)'!$B11)</f>
        <v>#REF!</v>
      </c>
      <c r="G11" s="15" t="e">
        <f>SUMIFS(#REF!,#REF!,'2추총괄표(실국별)'!$B11)</f>
        <v>#REF!</v>
      </c>
      <c r="H11" s="59" t="e">
        <f t="shared" si="2"/>
        <v>#REF!</v>
      </c>
      <c r="J11" s="81"/>
      <c r="K11" s="82"/>
    </row>
    <row r="12" spans="2:16" ht="38.25" customHeight="1">
      <c r="B12" s="75" t="s">
        <v>159</v>
      </c>
      <c r="C12" s="58">
        <v>2339199089</v>
      </c>
      <c r="D12" s="15" t="e">
        <f>SUMIFS(#REF!,#REF!,'2추총괄표(실국별)'!$B12)</f>
        <v>#REF!</v>
      </c>
      <c r="E12" s="15" t="e">
        <f>SUMIFS(#REF!,#REF!,'2추총괄표(실국별)'!$B12)</f>
        <v>#REF!</v>
      </c>
      <c r="F12" s="15" t="e">
        <f>SUMIFS(#REF!,#REF!,'2추총괄표(실국별)'!$B12)</f>
        <v>#REF!</v>
      </c>
      <c r="G12" s="15" t="e">
        <f>SUMIFS(#REF!,#REF!,'2추총괄표(실국별)'!$B12)</f>
        <v>#REF!</v>
      </c>
      <c r="H12" s="59" t="e">
        <f t="shared" si="2"/>
        <v>#REF!</v>
      </c>
      <c r="J12" s="83"/>
      <c r="L12" s="84"/>
      <c r="M12" s="84"/>
    </row>
    <row r="13" spans="2:16" ht="38.25" customHeight="1">
      <c r="B13" s="75" t="s">
        <v>97</v>
      </c>
      <c r="C13" s="58">
        <v>258716894</v>
      </c>
      <c r="D13" s="15" t="e">
        <f>SUMIFS(#REF!,#REF!,'2추총괄표(실국별)'!$B13)</f>
        <v>#REF!</v>
      </c>
      <c r="E13" s="15" t="e">
        <f>SUMIFS(#REF!,#REF!,'2추총괄표(실국별)'!$B13)</f>
        <v>#REF!</v>
      </c>
      <c r="F13" s="15" t="e">
        <f>SUMIFS(#REF!,#REF!,'2추총괄표(실국별)'!$B13)</f>
        <v>#REF!</v>
      </c>
      <c r="G13" s="15" t="e">
        <f>SUMIFS(#REF!,#REF!,'2추총괄표(실국별)'!$B13)</f>
        <v>#REF!</v>
      </c>
      <c r="H13" s="59" t="e">
        <f t="shared" si="2"/>
        <v>#REF!</v>
      </c>
      <c r="K13" s="11"/>
      <c r="L13" s="12"/>
      <c r="N13" s="42" t="s">
        <v>38</v>
      </c>
    </row>
    <row r="14" spans="2:16" s="87" customFormat="1" ht="38.25" customHeight="1">
      <c r="B14" s="75" t="s">
        <v>58</v>
      </c>
      <c r="C14" s="85">
        <v>250268892</v>
      </c>
      <c r="D14" s="15" t="e">
        <f>SUMIFS(#REF!,#REF!,'2추총괄표(실국별)'!$B14)</f>
        <v>#REF!</v>
      </c>
      <c r="E14" s="15" t="e">
        <f>SUMIFS(#REF!,#REF!,'2추총괄표(실국별)'!$B14)</f>
        <v>#REF!</v>
      </c>
      <c r="F14" s="15" t="e">
        <f>SUMIFS(#REF!,#REF!,'2추총괄표(실국별)'!$B14)</f>
        <v>#REF!</v>
      </c>
      <c r="G14" s="15" t="e">
        <f>SUMIFS(#REF!,#REF!,'2추총괄표(실국별)'!$B14)</f>
        <v>#REF!</v>
      </c>
      <c r="H14" s="59" t="e">
        <f t="shared" si="2"/>
        <v>#REF!</v>
      </c>
      <c r="I14" s="86"/>
      <c r="J14" s="86"/>
      <c r="K14" s="11"/>
      <c r="L14" s="12"/>
      <c r="M14" s="72"/>
      <c r="N14" s="73" t="e">
        <f>N10-#REF!</f>
        <v>#REF!</v>
      </c>
      <c r="O14" s="86"/>
      <c r="P14" s="86"/>
    </row>
    <row r="15" spans="2:16" s="87" customFormat="1" ht="38.25" customHeight="1">
      <c r="B15" s="75" t="s">
        <v>188</v>
      </c>
      <c r="C15" s="85">
        <v>97467509</v>
      </c>
      <c r="D15" s="15" t="e">
        <f>SUMIFS(#REF!,#REF!,'2추총괄표(실국별)'!$B15)</f>
        <v>#REF!</v>
      </c>
      <c r="E15" s="15" t="e">
        <f>SUMIFS(#REF!,#REF!,'2추총괄표(실국별)'!$B15)</f>
        <v>#REF!</v>
      </c>
      <c r="F15" s="15" t="e">
        <f>SUMIFS(#REF!,#REF!,'2추총괄표(실국별)'!$B15)</f>
        <v>#REF!</v>
      </c>
      <c r="G15" s="15" t="e">
        <f>SUMIFS(#REF!,#REF!,'2추총괄표(실국별)'!$B15)</f>
        <v>#REF!</v>
      </c>
      <c r="H15" s="59" t="e">
        <f t="shared" si="2"/>
        <v>#REF!</v>
      </c>
      <c r="I15" s="86"/>
      <c r="J15" s="86"/>
      <c r="K15" s="11"/>
      <c r="L15" s="12"/>
      <c r="M15" s="86"/>
      <c r="N15" s="86"/>
      <c r="O15" s="86"/>
      <c r="P15" s="86"/>
    </row>
    <row r="16" spans="2:16" s="87" customFormat="1" ht="38.25" customHeight="1">
      <c r="B16" s="75" t="s">
        <v>195</v>
      </c>
      <c r="C16" s="85">
        <v>577186012</v>
      </c>
      <c r="D16" s="15" t="e">
        <f>SUMIFS(#REF!,#REF!,'2추총괄표(실국별)'!$B16)</f>
        <v>#REF!</v>
      </c>
      <c r="E16" s="15" t="e">
        <f>SUMIFS(#REF!,#REF!,'2추총괄표(실국별)'!$B16)</f>
        <v>#REF!</v>
      </c>
      <c r="F16" s="15" t="e">
        <f>SUMIFS(#REF!,#REF!,'2추총괄표(실국별)'!$B16)</f>
        <v>#REF!</v>
      </c>
      <c r="G16" s="15" t="e">
        <f>SUMIFS(#REF!,#REF!,'2추총괄표(실국별)'!$B16)</f>
        <v>#REF!</v>
      </c>
      <c r="H16" s="59" t="e">
        <f t="shared" ref="H16:H23" si="3">C16+F16+G16</f>
        <v>#REF!</v>
      </c>
      <c r="I16" s="86"/>
      <c r="J16" s="86"/>
      <c r="K16" s="11"/>
      <c r="L16" s="12"/>
      <c r="M16" s="86"/>
      <c r="N16" s="86"/>
      <c r="O16" s="86"/>
      <c r="P16" s="86"/>
    </row>
    <row r="17" spans="2:16" s="91" customFormat="1" ht="38.25" customHeight="1">
      <c r="B17" s="88" t="s">
        <v>55</v>
      </c>
      <c r="C17" s="89">
        <v>29891138</v>
      </c>
      <c r="D17" s="15" t="e">
        <f>SUMIFS(#REF!,#REF!,'2추총괄표(실국별)'!$B17)</f>
        <v>#REF!</v>
      </c>
      <c r="E17" s="15" t="e">
        <f>SUMIFS(#REF!,#REF!,'2추총괄표(실국별)'!$B17)</f>
        <v>#REF!</v>
      </c>
      <c r="F17" s="15" t="e">
        <f>SUMIFS(#REF!,#REF!,'2추총괄표(실국별)'!$B17)</f>
        <v>#REF!</v>
      </c>
      <c r="G17" s="15" t="e">
        <f>SUMIFS(#REF!,#REF!,'2추총괄표(실국별)'!$B17)</f>
        <v>#REF!</v>
      </c>
      <c r="H17" s="59" t="e">
        <f t="shared" si="3"/>
        <v>#REF!</v>
      </c>
      <c r="I17" s="90"/>
      <c r="J17" s="90"/>
      <c r="K17" s="11"/>
      <c r="L17" s="12"/>
      <c r="M17" s="90"/>
      <c r="N17" s="90"/>
      <c r="O17" s="90"/>
      <c r="P17" s="90"/>
    </row>
    <row r="18" spans="2:16" ht="38.25" customHeight="1" thickBot="1">
      <c r="B18" s="75" t="s">
        <v>103</v>
      </c>
      <c r="C18" s="58">
        <v>11250846</v>
      </c>
      <c r="D18" s="15" t="e">
        <f>SUMIFS(#REF!,#REF!,'2추총괄표(실국별)'!$B18)</f>
        <v>#REF!</v>
      </c>
      <c r="E18" s="15" t="e">
        <f>SUMIFS(#REF!,#REF!,'2추총괄표(실국별)'!$B18)</f>
        <v>#REF!</v>
      </c>
      <c r="F18" s="15" t="e">
        <f>SUMIFS(#REF!,#REF!,'2추총괄표(실국별)'!$B18)</f>
        <v>#REF!</v>
      </c>
      <c r="G18" s="15" t="e">
        <f>SUMIFS(#REF!,#REF!,'2추총괄표(실국별)'!$B18)</f>
        <v>#REF!</v>
      </c>
      <c r="H18" s="59" t="e">
        <f t="shared" si="3"/>
        <v>#REF!</v>
      </c>
      <c r="I18" s="78" t="e">
        <f>#REF!+#REF!</f>
        <v>#REF!</v>
      </c>
      <c r="J18" s="79" t="e">
        <f>#REF!+#REF!</f>
        <v>#REF!</v>
      </c>
      <c r="K18" s="50"/>
      <c r="N18" s="80" t="e">
        <f>#REF!-#REF!</f>
        <v>#REF!</v>
      </c>
    </row>
    <row r="19" spans="2:16" ht="38.25" customHeight="1">
      <c r="B19" s="75" t="s">
        <v>101</v>
      </c>
      <c r="C19" s="58">
        <v>384069</v>
      </c>
      <c r="D19" s="15" t="e">
        <f>SUMIFS(#REF!,#REF!,'2추총괄표(실국별)'!$B19)</f>
        <v>#REF!</v>
      </c>
      <c r="E19" s="15" t="e">
        <f>SUMIFS(#REF!,#REF!,'2추총괄표(실국별)'!$B19)</f>
        <v>#REF!</v>
      </c>
      <c r="F19" s="15" t="e">
        <f>SUMIFS(#REF!,#REF!,'2추총괄표(실국별)'!$B19)</f>
        <v>#REF!</v>
      </c>
      <c r="G19" s="15" t="e">
        <f>SUMIFS(#REF!,#REF!,'2추총괄표(실국별)'!$B19)</f>
        <v>#REF!</v>
      </c>
      <c r="H19" s="59" t="e">
        <f t="shared" si="3"/>
        <v>#REF!</v>
      </c>
      <c r="J19" s="81"/>
      <c r="K19" s="82"/>
    </row>
    <row r="20" spans="2:16" ht="38.25" customHeight="1">
      <c r="B20" s="75" t="s">
        <v>98</v>
      </c>
      <c r="C20" s="58">
        <v>2582006910</v>
      </c>
      <c r="D20" s="15" t="e">
        <f>SUMIFS(#REF!,#REF!,'2추총괄표(실국별)'!$B20)</f>
        <v>#REF!</v>
      </c>
      <c r="E20" s="15" t="e">
        <f>SUMIFS(#REF!,#REF!,'2추총괄표(실국별)'!$B20)</f>
        <v>#REF!</v>
      </c>
      <c r="F20" s="15" t="e">
        <f>SUMIFS(#REF!,#REF!,'2추총괄표(실국별)'!$B20)</f>
        <v>#REF!</v>
      </c>
      <c r="G20" s="15" t="e">
        <f>SUMIFS(#REF!,#REF!,'2추총괄표(실국별)'!$B20)</f>
        <v>#REF!</v>
      </c>
      <c r="H20" s="59" t="e">
        <f t="shared" si="3"/>
        <v>#REF!</v>
      </c>
      <c r="J20" s="83"/>
      <c r="L20" s="84"/>
      <c r="M20" s="84"/>
    </row>
    <row r="21" spans="2:16" ht="38.25" customHeight="1">
      <c r="B21" s="75" t="s">
        <v>99</v>
      </c>
      <c r="C21" s="58">
        <v>90647611</v>
      </c>
      <c r="D21" s="15" t="e">
        <f>SUMIFS(#REF!,#REF!,'2추총괄표(실국별)'!$B21)</f>
        <v>#REF!</v>
      </c>
      <c r="E21" s="15" t="e">
        <f>SUMIFS(#REF!,#REF!,'2추총괄표(실국별)'!$B21)</f>
        <v>#REF!</v>
      </c>
      <c r="F21" s="15" t="e">
        <f>SUMIFS(#REF!,#REF!,'2추총괄표(실국별)'!$B21)</f>
        <v>#REF!</v>
      </c>
      <c r="G21" s="15" t="e">
        <f>SUMIFS(#REF!,#REF!,'2추총괄표(실국별)'!$B21)</f>
        <v>#REF!</v>
      </c>
      <c r="H21" s="59" t="e">
        <f t="shared" si="3"/>
        <v>#REF!</v>
      </c>
      <c r="K21" s="11"/>
      <c r="L21" s="12"/>
      <c r="N21" s="42" t="s">
        <v>38</v>
      </c>
    </row>
    <row r="22" spans="2:16" s="87" customFormat="1" ht="38.25" customHeight="1">
      <c r="B22" s="75" t="s">
        <v>100</v>
      </c>
      <c r="C22" s="85">
        <v>1883037298</v>
      </c>
      <c r="D22" s="15" t="e">
        <f>SUMIFS(#REF!,#REF!,'2추총괄표(실국별)'!$B22)</f>
        <v>#REF!</v>
      </c>
      <c r="E22" s="15" t="e">
        <f>SUMIFS(#REF!,#REF!,'2추총괄표(실국별)'!$B22)</f>
        <v>#REF!</v>
      </c>
      <c r="F22" s="15" t="e">
        <f>SUMIFS(#REF!,#REF!,'2추총괄표(실국별)'!$B22)</f>
        <v>#REF!</v>
      </c>
      <c r="G22" s="15" t="e">
        <f>SUMIFS(#REF!,#REF!,'2추총괄표(실국별)'!$B22)</f>
        <v>#REF!</v>
      </c>
      <c r="H22" s="59" t="e">
        <f t="shared" si="3"/>
        <v>#REF!</v>
      </c>
      <c r="I22" s="86"/>
      <c r="J22" s="86"/>
      <c r="K22" s="11"/>
      <c r="L22" s="12"/>
      <c r="M22" s="72"/>
      <c r="N22" s="73" t="e">
        <f>N18-#REF!</f>
        <v>#REF!</v>
      </c>
      <c r="O22" s="86"/>
      <c r="P22" s="86"/>
    </row>
    <row r="23" spans="2:16" s="87" customFormat="1" ht="38.25" customHeight="1">
      <c r="B23" s="75" t="s">
        <v>358</v>
      </c>
      <c r="C23" s="85">
        <v>39275302</v>
      </c>
      <c r="D23" s="15" t="e">
        <f>SUMIFS(#REF!,#REF!,'2추총괄표(실국별)'!$B23)</f>
        <v>#REF!</v>
      </c>
      <c r="E23" s="15" t="e">
        <f>SUMIFS(#REF!,#REF!,'2추총괄표(실국별)'!$B23)</f>
        <v>#REF!</v>
      </c>
      <c r="F23" s="15" t="e">
        <f>SUMIFS(#REF!,#REF!,'2추총괄표(실국별)'!$B23)</f>
        <v>#REF!</v>
      </c>
      <c r="G23" s="15" t="e">
        <f>SUMIFS(#REF!,#REF!,'2추총괄표(실국별)'!$B23)</f>
        <v>#REF!</v>
      </c>
      <c r="H23" s="59" t="e">
        <f t="shared" si="3"/>
        <v>#REF!</v>
      </c>
      <c r="I23" s="86"/>
      <c r="J23" s="86"/>
      <c r="K23" s="11"/>
      <c r="L23" s="12"/>
      <c r="M23" s="86"/>
      <c r="N23" s="86"/>
      <c r="O23" s="86"/>
      <c r="P23" s="86"/>
    </row>
    <row r="24" spans="2:16" s="87" customFormat="1" ht="38.25" customHeight="1">
      <c r="B24" s="75" t="s">
        <v>365</v>
      </c>
      <c r="C24" s="85">
        <v>8834247</v>
      </c>
      <c r="D24" s="15" t="e">
        <f>SUMIFS(#REF!,#REF!,'2추총괄표(실국별)'!$B24)</f>
        <v>#REF!</v>
      </c>
      <c r="E24" s="15" t="e">
        <f>SUMIFS(#REF!,#REF!,'2추총괄표(실국별)'!$B24)</f>
        <v>#REF!</v>
      </c>
      <c r="F24" s="15" t="e">
        <f>SUMIFS(#REF!,#REF!,'2추총괄표(실국별)'!$B24)</f>
        <v>#REF!</v>
      </c>
      <c r="G24" s="15" t="e">
        <f>SUMIFS(#REF!,#REF!,'2추총괄표(실국별)'!$B24)</f>
        <v>#REF!</v>
      </c>
      <c r="H24" s="59" t="e">
        <f t="shared" si="2"/>
        <v>#REF!</v>
      </c>
      <c r="I24" s="86"/>
      <c r="J24" s="86"/>
      <c r="K24" s="11"/>
      <c r="L24" s="12"/>
      <c r="M24" s="86"/>
      <c r="N24" s="86"/>
      <c r="O24" s="86"/>
      <c r="P24" s="86"/>
    </row>
    <row r="25" spans="2:16" s="91" customFormat="1" ht="38.25" customHeight="1">
      <c r="B25" s="88" t="s">
        <v>367</v>
      </c>
      <c r="C25" s="89">
        <v>9409184</v>
      </c>
      <c r="D25" s="15" t="e">
        <f>SUMIFS(#REF!,#REF!,'2추총괄표(실국별)'!$B25)</f>
        <v>#REF!</v>
      </c>
      <c r="E25" s="15" t="e">
        <f>SUMIFS(#REF!,#REF!,'2추총괄표(실국별)'!$B25)</f>
        <v>#REF!</v>
      </c>
      <c r="F25" s="15" t="e">
        <f>SUMIFS(#REF!,#REF!,'2추총괄표(실국별)'!$B25)</f>
        <v>#REF!</v>
      </c>
      <c r="G25" s="15" t="e">
        <f>SUMIFS(#REF!,#REF!,'2추총괄표(실국별)'!$B25)</f>
        <v>#REF!</v>
      </c>
      <c r="H25" s="59" t="e">
        <f t="shared" si="2"/>
        <v>#REF!</v>
      </c>
      <c r="I25" s="90"/>
      <c r="J25" s="90"/>
      <c r="K25" s="11"/>
      <c r="L25" s="12"/>
      <c r="M25" s="90"/>
      <c r="N25" s="90"/>
      <c r="O25" s="90"/>
      <c r="P25" s="90"/>
    </row>
    <row r="26" spans="2:16" ht="38.25" customHeight="1" thickBot="1">
      <c r="B26" s="75" t="s">
        <v>374</v>
      </c>
      <c r="C26" s="58">
        <v>568254411</v>
      </c>
      <c r="D26" s="15" t="e">
        <f>SUMIFS(#REF!,#REF!,'2추총괄표(실국별)'!$B26)</f>
        <v>#REF!</v>
      </c>
      <c r="E26" s="15" t="e">
        <f>SUMIFS(#REF!,#REF!,'2추총괄표(실국별)'!$B26)</f>
        <v>#REF!</v>
      </c>
      <c r="F26" s="15" t="e">
        <f>SUMIFS(#REF!,#REF!,'2추총괄표(실국별)'!$B26)</f>
        <v>#REF!</v>
      </c>
      <c r="G26" s="15" t="e">
        <f>SUMIFS(#REF!,#REF!,'2추총괄표(실국별)'!$B26)</f>
        <v>#REF!</v>
      </c>
      <c r="H26" s="59" t="e">
        <f t="shared" si="2"/>
        <v>#REF!</v>
      </c>
      <c r="I26" s="78" t="e">
        <f>#REF!+#REF!</f>
        <v>#REF!</v>
      </c>
      <c r="J26" s="79" t="e">
        <f>#REF!+#REF!</f>
        <v>#REF!</v>
      </c>
      <c r="K26" s="50"/>
      <c r="N26" s="80">
        <f>M2-N2</f>
        <v>0</v>
      </c>
    </row>
    <row r="27" spans="2:16" ht="38.25" customHeight="1">
      <c r="B27" s="75" t="s">
        <v>63</v>
      </c>
      <c r="C27" s="58">
        <v>1368375599</v>
      </c>
      <c r="D27" s="15" t="e">
        <f>SUMIFS(#REF!,#REF!,'2추총괄표(실국별)'!$B27)</f>
        <v>#REF!</v>
      </c>
      <c r="E27" s="15" t="e">
        <f>SUMIFS(#REF!,#REF!,'2추총괄표(실국별)'!$B27)</f>
        <v>#REF!</v>
      </c>
      <c r="F27" s="15" t="e">
        <f>SUMIFS(#REF!,#REF!,'2추총괄표(실국별)'!$B27)</f>
        <v>#REF!</v>
      </c>
      <c r="G27" s="15" t="e">
        <f>SUMIFS(#REF!,#REF!,'2추총괄표(실국별)'!$B27)</f>
        <v>#REF!</v>
      </c>
      <c r="H27" s="59" t="e">
        <f t="shared" si="2"/>
        <v>#REF!</v>
      </c>
      <c r="J27" s="81"/>
      <c r="K27" s="82"/>
    </row>
    <row r="28" spans="2:16" ht="38.25" customHeight="1">
      <c r="B28" s="75" t="s">
        <v>297</v>
      </c>
      <c r="C28" s="58">
        <v>203128052</v>
      </c>
      <c r="D28" s="15" t="e">
        <f>SUMIFS(#REF!,#REF!,'2추총괄표(실국별)'!$B28)</f>
        <v>#REF!</v>
      </c>
      <c r="E28" s="15" t="e">
        <f>SUMIFS(#REF!,#REF!,'2추총괄표(실국별)'!$B28)</f>
        <v>#REF!</v>
      </c>
      <c r="F28" s="15" t="e">
        <f>SUMIFS(#REF!,#REF!,'2추총괄표(실국별)'!$B28)</f>
        <v>#REF!</v>
      </c>
      <c r="G28" s="15" t="e">
        <f>SUMIFS(#REF!,#REF!,'2추총괄표(실국별)'!$B28)</f>
        <v>#REF!</v>
      </c>
      <c r="H28" s="59" t="e">
        <f t="shared" si="2"/>
        <v>#REF!</v>
      </c>
      <c r="J28" s="83"/>
      <c r="L28" s="84"/>
      <c r="M28" s="84"/>
    </row>
    <row r="29" spans="2:16" ht="38.25" customHeight="1">
      <c r="B29" s="75" t="s">
        <v>312</v>
      </c>
      <c r="C29" s="58">
        <v>551253750</v>
      </c>
      <c r="D29" s="15" t="e">
        <f>SUMIFS(#REF!,#REF!,'2추총괄표(실국별)'!$B29)</f>
        <v>#REF!</v>
      </c>
      <c r="E29" s="15" t="e">
        <f>SUMIFS(#REF!,#REF!,'2추총괄표(실국별)'!$B29)</f>
        <v>#REF!</v>
      </c>
      <c r="F29" s="15" t="e">
        <f>SUMIFS(#REF!,#REF!,'2추총괄표(실국별)'!$B29)</f>
        <v>#REF!</v>
      </c>
      <c r="G29" s="15" t="e">
        <f>SUMIFS(#REF!,#REF!,'2추총괄표(실국별)'!$B29)</f>
        <v>#REF!</v>
      </c>
      <c r="H29" s="59" t="e">
        <f t="shared" si="2"/>
        <v>#REF!</v>
      </c>
      <c r="K29" s="11"/>
      <c r="L29" s="12"/>
      <c r="N29" s="42" t="s">
        <v>38</v>
      </c>
    </row>
    <row r="30" spans="2:16" s="87" customFormat="1" ht="38.25" customHeight="1">
      <c r="B30" s="75" t="s">
        <v>60</v>
      </c>
      <c r="C30" s="85">
        <v>199805590</v>
      </c>
      <c r="D30" s="15" t="e">
        <f>SUMIFS(#REF!,#REF!,'2추총괄표(실국별)'!$B30)</f>
        <v>#REF!</v>
      </c>
      <c r="E30" s="15" t="e">
        <f>SUMIFS(#REF!,#REF!,'2추총괄표(실국별)'!$B30)</f>
        <v>#REF!</v>
      </c>
      <c r="F30" s="15" t="e">
        <f>SUMIFS(#REF!,#REF!,'2추총괄표(실국별)'!$B30)</f>
        <v>#REF!</v>
      </c>
      <c r="G30" s="15" t="e">
        <f>SUMIFS(#REF!,#REF!,'2추총괄표(실국별)'!$B30)</f>
        <v>#REF!</v>
      </c>
      <c r="H30" s="59" t="e">
        <f t="shared" si="2"/>
        <v>#REF!</v>
      </c>
      <c r="I30" s="86"/>
      <c r="J30" s="86"/>
      <c r="K30" s="11"/>
      <c r="L30" s="12"/>
      <c r="M30" s="72"/>
      <c r="N30" s="73">
        <f>N26-K2</f>
        <v>0</v>
      </c>
      <c r="O30" s="86"/>
      <c r="P30" s="86"/>
    </row>
    <row r="31" spans="2:16" ht="38.25" customHeight="1" thickBot="1">
      <c r="B31" s="75" t="s">
        <v>340</v>
      </c>
      <c r="C31" s="58">
        <v>444655559</v>
      </c>
      <c r="D31" s="15" t="e">
        <f>SUMIFS(#REF!,#REF!,'2추총괄표(실국별)'!$B31)</f>
        <v>#REF!</v>
      </c>
      <c r="E31" s="15" t="e">
        <f>SUMIFS(#REF!,#REF!,'2추총괄표(실국별)'!$B31)</f>
        <v>#REF!</v>
      </c>
      <c r="F31" s="15" t="e">
        <f>SUMIFS(#REF!,#REF!,'2추총괄표(실국별)'!$B31)</f>
        <v>#REF!</v>
      </c>
      <c r="G31" s="15" t="e">
        <f>SUMIFS(#REF!,#REF!,'2추총괄표(실국별)'!$B31)</f>
        <v>#REF!</v>
      </c>
      <c r="H31" s="59" t="e">
        <f t="shared" ref="H31:H33" si="4">C31+F31+G31</f>
        <v>#REF!</v>
      </c>
      <c r="I31" s="78" t="e">
        <f>#REF!+#REF!</f>
        <v>#REF!</v>
      </c>
      <c r="J31" s="79" t="e">
        <f>#REF!+#REF!</f>
        <v>#REF!</v>
      </c>
      <c r="K31" s="50"/>
      <c r="N31" s="80" t="e">
        <f>M7-N7</f>
        <v>#REF!</v>
      </c>
    </row>
    <row r="32" spans="2:16" ht="38.25" customHeight="1">
      <c r="B32" s="75" t="s">
        <v>350</v>
      </c>
      <c r="C32" s="58">
        <v>606801393</v>
      </c>
      <c r="D32" s="15" t="e">
        <f>SUMIFS(#REF!,#REF!,'2추총괄표(실국별)'!$B32)</f>
        <v>#REF!</v>
      </c>
      <c r="E32" s="15" t="e">
        <f>SUMIFS(#REF!,#REF!,'2추총괄표(실국별)'!$B32)</f>
        <v>#REF!</v>
      </c>
      <c r="F32" s="15" t="e">
        <f>SUMIFS(#REF!,#REF!,'2추총괄표(실국별)'!$B32)</f>
        <v>#REF!</v>
      </c>
      <c r="G32" s="15" t="e">
        <f>SUMIFS(#REF!,#REF!,'2추총괄표(실국별)'!$B32)</f>
        <v>#REF!</v>
      </c>
      <c r="H32" s="59" t="e">
        <f t="shared" si="4"/>
        <v>#REF!</v>
      </c>
      <c r="J32" s="81"/>
      <c r="K32" s="82"/>
    </row>
    <row r="33" spans="2:16" ht="38.25" customHeight="1" thickBot="1">
      <c r="B33" s="92" t="s">
        <v>376</v>
      </c>
      <c r="C33" s="98">
        <v>42659824</v>
      </c>
      <c r="D33" s="16" t="e">
        <f>SUMIFS(#REF!,#REF!,'2추총괄표(실국별)'!$B33)</f>
        <v>#REF!</v>
      </c>
      <c r="E33" s="16" t="e">
        <f>SUMIFS(#REF!,#REF!,'2추총괄표(실국별)'!$B33)</f>
        <v>#REF!</v>
      </c>
      <c r="F33" s="16" t="e">
        <f>SUMIFS(#REF!,#REF!,'2추총괄표(실국별)'!$B33)</f>
        <v>#REF!</v>
      </c>
      <c r="G33" s="16" t="e">
        <f>SUMIFS(#REF!,#REF!,'2추총괄표(실국별)'!$B33)</f>
        <v>#REF!</v>
      </c>
      <c r="H33" s="94" t="e">
        <f t="shared" si="4"/>
        <v>#REF!</v>
      </c>
      <c r="J33" s="83"/>
      <c r="L33" s="84"/>
      <c r="M33" s="84"/>
    </row>
    <row r="34" spans="2:16" ht="18" customHeight="1">
      <c r="B34" s="48"/>
      <c r="C34" s="48"/>
      <c r="D34" s="48"/>
      <c r="E34" s="48"/>
      <c r="F34" s="48"/>
      <c r="G34" s="48"/>
      <c r="H34" s="48"/>
      <c r="K34" s="11"/>
      <c r="L34" s="12"/>
    </row>
    <row r="35" spans="2:16" ht="20.25" customHeight="1"/>
    <row r="36" spans="2:16" ht="20.25" customHeight="1"/>
    <row r="37" spans="2:16">
      <c r="B37" s="132" t="s">
        <v>529</v>
      </c>
      <c r="C37" s="136" t="s">
        <v>528</v>
      </c>
      <c r="D37" s="132" t="s">
        <v>526</v>
      </c>
      <c r="E37" s="132" t="s">
        <v>527</v>
      </c>
      <c r="F37" s="136" t="s">
        <v>48</v>
      </c>
      <c r="G37" s="42"/>
      <c r="H37" s="42"/>
      <c r="O37" s="39"/>
      <c r="P37" s="39"/>
    </row>
    <row r="38" spans="2:16">
      <c r="B38" s="132" t="s">
        <v>14</v>
      </c>
      <c r="C38" s="137">
        <f>SUM(C39:C64)</f>
        <v>14571523178</v>
      </c>
      <c r="D38" s="137">
        <f>SUM(D39:D64)</f>
        <v>1223711435</v>
      </c>
      <c r="E38" s="137">
        <f>SUM(E39:E64)</f>
        <v>2281477190</v>
      </c>
      <c r="F38" s="137">
        <f>SUM(C38:E38)</f>
        <v>18076711803</v>
      </c>
      <c r="G38" s="42"/>
      <c r="H38" s="42"/>
      <c r="O38" s="39"/>
      <c r="P38" s="39"/>
    </row>
    <row r="39" spans="2:16">
      <c r="B39" s="132" t="s">
        <v>102</v>
      </c>
      <c r="C39" s="138">
        <v>914581</v>
      </c>
      <c r="D39" s="138"/>
      <c r="E39" s="138"/>
      <c r="F39" s="137">
        <f t="shared" ref="F39:F64" si="5">SUM(C39:E39)</f>
        <v>914581</v>
      </c>
      <c r="O39" s="39"/>
      <c r="P39" s="39"/>
    </row>
    <row r="40" spans="2:16">
      <c r="B40" s="132" t="s">
        <v>94</v>
      </c>
      <c r="C40" s="138">
        <v>3300767937</v>
      </c>
      <c r="D40" s="138"/>
      <c r="E40" s="138">
        <v>1844018116</v>
      </c>
      <c r="F40" s="137">
        <f t="shared" si="5"/>
        <v>5144786053</v>
      </c>
      <c r="O40" s="39"/>
      <c r="P40" s="39"/>
    </row>
    <row r="41" spans="2:16">
      <c r="B41" s="132" t="s">
        <v>95</v>
      </c>
      <c r="C41" s="138">
        <v>171642061</v>
      </c>
      <c r="D41" s="138">
        <v>21248912</v>
      </c>
      <c r="E41" s="138">
        <v>28364468</v>
      </c>
      <c r="F41" s="137">
        <f t="shared" si="5"/>
        <v>221255441</v>
      </c>
      <c r="O41" s="39"/>
      <c r="P41" s="39"/>
    </row>
    <row r="42" spans="2:16">
      <c r="B42" s="132" t="s">
        <v>96</v>
      </c>
      <c r="C42" s="138">
        <v>547246549</v>
      </c>
      <c r="D42" s="138"/>
      <c r="E42" s="138"/>
      <c r="F42" s="137">
        <f t="shared" si="5"/>
        <v>547246549</v>
      </c>
      <c r="O42" s="39"/>
      <c r="P42" s="39"/>
    </row>
    <row r="43" spans="2:16">
      <c r="B43" s="132" t="s">
        <v>159</v>
      </c>
      <c r="C43" s="138">
        <v>2092269089</v>
      </c>
      <c r="D43" s="138">
        <v>246930000</v>
      </c>
      <c r="E43" s="138"/>
      <c r="F43" s="137">
        <f t="shared" si="5"/>
        <v>2339199089</v>
      </c>
      <c r="O43" s="39"/>
      <c r="P43" s="39"/>
    </row>
    <row r="44" spans="2:16">
      <c r="B44" s="132" t="s">
        <v>97</v>
      </c>
      <c r="C44" s="138">
        <v>234366028</v>
      </c>
      <c r="D44" s="138"/>
      <c r="E44" s="138">
        <v>24350866</v>
      </c>
      <c r="F44" s="137">
        <f t="shared" si="5"/>
        <v>258716894</v>
      </c>
      <c r="O44" s="39"/>
      <c r="P44" s="39"/>
    </row>
    <row r="45" spans="2:16">
      <c r="B45" s="132" t="s">
        <v>58</v>
      </c>
      <c r="C45" s="138">
        <v>250268892</v>
      </c>
      <c r="D45" s="138"/>
      <c r="E45" s="138"/>
      <c r="F45" s="137">
        <f t="shared" si="5"/>
        <v>250268892</v>
      </c>
      <c r="O45" s="39"/>
      <c r="P45" s="39"/>
    </row>
    <row r="46" spans="2:16">
      <c r="B46" s="132" t="s">
        <v>188</v>
      </c>
      <c r="C46" s="138">
        <v>97467509</v>
      </c>
      <c r="D46" s="138"/>
      <c r="E46" s="138"/>
      <c r="F46" s="137">
        <f t="shared" si="5"/>
        <v>97467509</v>
      </c>
      <c r="O46" s="39"/>
      <c r="P46" s="39"/>
    </row>
    <row r="47" spans="2:16">
      <c r="B47" s="132" t="s">
        <v>195</v>
      </c>
      <c r="C47" s="138">
        <f>512692414+1402108+5137721+57953769</f>
        <v>577186012</v>
      </c>
      <c r="D47" s="138"/>
      <c r="E47" s="138"/>
      <c r="F47" s="137">
        <f t="shared" si="5"/>
        <v>577186012</v>
      </c>
      <c r="O47" s="39"/>
      <c r="P47" s="39"/>
    </row>
    <row r="48" spans="2:16">
      <c r="B48" s="135" t="s">
        <v>55</v>
      </c>
      <c r="C48" s="138">
        <v>29891138</v>
      </c>
      <c r="D48" s="138"/>
      <c r="E48" s="138"/>
      <c r="F48" s="137">
        <f t="shared" si="5"/>
        <v>29891138</v>
      </c>
      <c r="O48" s="39"/>
      <c r="P48" s="39"/>
    </row>
    <row r="49" spans="2:6">
      <c r="B49" s="132" t="s">
        <v>103</v>
      </c>
      <c r="C49" s="138">
        <v>11250846</v>
      </c>
      <c r="D49" s="138"/>
      <c r="E49" s="138"/>
      <c r="F49" s="137">
        <f t="shared" si="5"/>
        <v>11250846</v>
      </c>
    </row>
    <row r="50" spans="2:6">
      <c r="B50" s="132" t="s">
        <v>101</v>
      </c>
      <c r="C50" s="138">
        <v>384069</v>
      </c>
      <c r="D50" s="138"/>
      <c r="E50" s="138"/>
      <c r="F50" s="137">
        <f t="shared" si="5"/>
        <v>384069</v>
      </c>
    </row>
    <row r="51" spans="2:6">
      <c r="B51" s="132" t="s">
        <v>98</v>
      </c>
      <c r="C51" s="138">
        <v>1742791333</v>
      </c>
      <c r="D51" s="138">
        <v>839215577</v>
      </c>
      <c r="E51" s="138"/>
      <c r="F51" s="137">
        <f t="shared" si="5"/>
        <v>2582006910</v>
      </c>
    </row>
    <row r="52" spans="2:6">
      <c r="B52" s="132" t="s">
        <v>99</v>
      </c>
      <c r="C52" s="138">
        <v>90647611</v>
      </c>
      <c r="D52" s="138"/>
      <c r="E52" s="138"/>
      <c r="F52" s="137">
        <f t="shared" si="5"/>
        <v>90647611</v>
      </c>
    </row>
    <row r="53" spans="2:6">
      <c r="B53" s="132" t="s">
        <v>100</v>
      </c>
      <c r="C53" s="138">
        <v>1883037298</v>
      </c>
      <c r="D53" s="138"/>
      <c r="E53" s="138"/>
      <c r="F53" s="137">
        <f t="shared" si="5"/>
        <v>1883037298</v>
      </c>
    </row>
    <row r="54" spans="2:6">
      <c r="B54" s="132" t="s">
        <v>358</v>
      </c>
      <c r="C54" s="138">
        <v>39275302</v>
      </c>
      <c r="D54" s="138"/>
      <c r="E54" s="138"/>
      <c r="F54" s="137">
        <f t="shared" si="5"/>
        <v>39275302</v>
      </c>
    </row>
    <row r="55" spans="2:6">
      <c r="B55" s="132" t="s">
        <v>365</v>
      </c>
      <c r="C55" s="138">
        <v>8834247</v>
      </c>
      <c r="D55" s="138"/>
      <c r="E55" s="138"/>
      <c r="F55" s="137">
        <f t="shared" si="5"/>
        <v>8834247</v>
      </c>
    </row>
    <row r="56" spans="2:6">
      <c r="B56" s="135" t="s">
        <v>367</v>
      </c>
      <c r="C56" s="138">
        <v>9409184</v>
      </c>
      <c r="D56" s="138"/>
      <c r="E56" s="138"/>
      <c r="F56" s="137">
        <f t="shared" si="5"/>
        <v>9409184</v>
      </c>
    </row>
    <row r="57" spans="2:6">
      <c r="B57" s="132" t="s">
        <v>374</v>
      </c>
      <c r="C57" s="138">
        <v>564663823</v>
      </c>
      <c r="D57" s="138">
        <v>3590588</v>
      </c>
      <c r="E57" s="138"/>
      <c r="F57" s="137">
        <f t="shared" si="5"/>
        <v>568254411</v>
      </c>
    </row>
    <row r="58" spans="2:6">
      <c r="B58" s="132" t="s">
        <v>63</v>
      </c>
      <c r="C58" s="138">
        <v>1368375599</v>
      </c>
      <c r="D58" s="138"/>
      <c r="E58" s="138"/>
      <c r="F58" s="137">
        <f t="shared" si="5"/>
        <v>1368375599</v>
      </c>
    </row>
    <row r="59" spans="2:6">
      <c r="B59" s="132" t="s">
        <v>297</v>
      </c>
      <c r="C59" s="138">
        <v>188128052</v>
      </c>
      <c r="D59" s="138">
        <v>15000000</v>
      </c>
      <c r="E59" s="138"/>
      <c r="F59" s="137">
        <f t="shared" si="5"/>
        <v>203128052</v>
      </c>
    </row>
    <row r="60" spans="2:6">
      <c r="B60" s="132" t="s">
        <v>312</v>
      </c>
      <c r="C60" s="138">
        <v>166510010</v>
      </c>
      <c r="D60" s="138"/>
      <c r="E60" s="138">
        <v>384743740</v>
      </c>
      <c r="F60" s="137">
        <f t="shared" si="5"/>
        <v>551253750</v>
      </c>
    </row>
    <row r="61" spans="2:6">
      <c r="B61" s="132" t="s">
        <v>60</v>
      </c>
      <c r="C61" s="138">
        <v>199805590</v>
      </c>
      <c r="D61" s="138"/>
      <c r="E61" s="138"/>
      <c r="F61" s="137">
        <f t="shared" si="5"/>
        <v>199805590</v>
      </c>
    </row>
    <row r="62" spans="2:6">
      <c r="B62" s="132" t="s">
        <v>340</v>
      </c>
      <c r="C62" s="138">
        <v>351095559</v>
      </c>
      <c r="D62" s="138">
        <v>93560000</v>
      </c>
      <c r="E62" s="138"/>
      <c r="F62" s="137">
        <f t="shared" si="5"/>
        <v>444655559</v>
      </c>
    </row>
    <row r="63" spans="2:6">
      <c r="B63" s="132" t="s">
        <v>350</v>
      </c>
      <c r="C63" s="138">
        <v>602635035</v>
      </c>
      <c r="D63" s="138">
        <v>4166358</v>
      </c>
      <c r="E63" s="138"/>
      <c r="F63" s="137">
        <f t="shared" si="5"/>
        <v>606801393</v>
      </c>
    </row>
    <row r="64" spans="2:6">
      <c r="B64" s="132" t="s">
        <v>376</v>
      </c>
      <c r="C64" s="138">
        <v>42659824</v>
      </c>
      <c r="D64" s="138"/>
      <c r="E64" s="138"/>
      <c r="F64" s="137">
        <f t="shared" si="5"/>
        <v>42659824</v>
      </c>
    </row>
    <row r="164" spans="1:20" s="42" customFormat="1" ht="24">
      <c r="A164" s="39"/>
      <c r="B164" s="39"/>
      <c r="C164" s="39"/>
      <c r="D164" s="39"/>
      <c r="E164" s="39"/>
      <c r="F164" s="39"/>
      <c r="G164" s="39"/>
      <c r="H164" s="39"/>
      <c r="I164" s="82" t="s">
        <v>50</v>
      </c>
      <c r="Q164" s="39"/>
      <c r="R164" s="39"/>
      <c r="S164" s="39"/>
      <c r="T164" s="39"/>
    </row>
    <row r="294" spans="1:20" s="42" customFormat="1">
      <c r="A294" s="39"/>
      <c r="B294" s="39"/>
      <c r="C294" s="39"/>
      <c r="D294" s="39"/>
      <c r="E294" s="39"/>
      <c r="F294" s="39"/>
      <c r="G294" s="39"/>
      <c r="H294" s="39"/>
      <c r="I294" s="106"/>
      <c r="K294" s="42">
        <v>-50000</v>
      </c>
      <c r="Q294" s="39"/>
      <c r="R294" s="39"/>
      <c r="S294" s="39"/>
      <c r="T294" s="39"/>
    </row>
  </sheetData>
  <mergeCells count="12">
    <mergeCell ref="B1:H1"/>
    <mergeCell ref="B5:B6"/>
    <mergeCell ref="C5:C6"/>
    <mergeCell ref="D5:E5"/>
    <mergeCell ref="F5:G5"/>
    <mergeCell ref="H5:H6"/>
    <mergeCell ref="K5:K6"/>
    <mergeCell ref="L5:L6"/>
    <mergeCell ref="M5:N5"/>
    <mergeCell ref="O5:P6"/>
    <mergeCell ref="I8:J8"/>
    <mergeCell ref="I5:J5"/>
  </mergeCells>
  <phoneticPr fontId="2" type="noConversion"/>
  <pageMargins left="0.55118110236220474" right="0.51181102362204722" top="0.98425196850393704" bottom="0.78740157480314965" header="0.51181102362204722" footer="0.51181102362204722"/>
  <pageSetup paperSize="9" scale="73" fitToHeight="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4"/>
  <sheetViews>
    <sheetView zoomScale="80" zoomScaleNormal="80" zoomScaleSheetLayoutView="80" workbookViewId="0">
      <selection sqref="A1:F1"/>
    </sheetView>
  </sheetViews>
  <sheetFormatPr defaultColWidth="9" defaultRowHeight="16.5"/>
  <cols>
    <col min="1" max="1" width="18.875" style="17" customWidth="1"/>
    <col min="2" max="2" width="13.625" style="17" customWidth="1"/>
    <col min="3" max="3" width="7.625" style="17" customWidth="1"/>
    <col min="4" max="4" width="13.625" style="17" customWidth="1"/>
    <col min="5" max="5" width="7.625" style="20" customWidth="1"/>
    <col min="6" max="6" width="13.625" style="20" customWidth="1"/>
    <col min="7" max="7" width="3.375" style="17" customWidth="1"/>
    <col min="8" max="8" width="18.875" style="17" customWidth="1"/>
    <col min="9" max="9" width="13.625" style="17" customWidth="1"/>
    <col min="10" max="10" width="7.625" style="17" customWidth="1"/>
    <col min="11" max="11" width="13.625" style="17" customWidth="1"/>
    <col min="12" max="12" width="7.625" style="20" customWidth="1"/>
    <col min="13" max="13" width="13.625" style="20" customWidth="1"/>
    <col min="14" max="16384" width="9" style="17"/>
  </cols>
  <sheetData>
    <row r="1" spans="1:13" ht="33" customHeight="1">
      <c r="A1" s="510" t="s">
        <v>519</v>
      </c>
      <c r="B1" s="510"/>
      <c r="C1" s="510"/>
      <c r="D1" s="510"/>
      <c r="E1" s="510"/>
      <c r="F1" s="510"/>
      <c r="G1" s="35"/>
      <c r="H1" s="511" t="s">
        <v>507</v>
      </c>
      <c r="I1" s="511"/>
      <c r="J1" s="509">
        <v>22466366</v>
      </c>
      <c r="K1" s="509"/>
      <c r="L1" s="509"/>
      <c r="M1" s="509"/>
    </row>
    <row r="2" spans="1:13" s="30" customFormat="1" ht="22.5" customHeight="1">
      <c r="E2" s="31"/>
      <c r="F2" s="31"/>
      <c r="L2" s="31"/>
      <c r="M2" s="31" t="s">
        <v>70</v>
      </c>
    </row>
    <row r="3" spans="1:13" ht="27.95" customHeight="1">
      <c r="A3" s="512" t="s">
        <v>68</v>
      </c>
      <c r="B3" s="514" t="s">
        <v>78</v>
      </c>
      <c r="C3" s="514"/>
      <c r="D3" s="514"/>
      <c r="E3" s="514"/>
      <c r="F3" s="514"/>
      <c r="G3" s="32"/>
      <c r="H3" s="515" t="s">
        <v>68</v>
      </c>
      <c r="I3" s="514" t="s">
        <v>79</v>
      </c>
      <c r="J3" s="514"/>
      <c r="K3" s="514"/>
      <c r="L3" s="514"/>
      <c r="M3" s="514"/>
    </row>
    <row r="4" spans="1:13" ht="27.95" customHeight="1">
      <c r="A4" s="513"/>
      <c r="B4" s="21" t="s">
        <v>66</v>
      </c>
      <c r="C4" s="21" t="s">
        <v>69</v>
      </c>
      <c r="D4" s="21" t="s">
        <v>67</v>
      </c>
      <c r="E4" s="21" t="s">
        <v>69</v>
      </c>
      <c r="F4" s="21" t="s">
        <v>534</v>
      </c>
      <c r="H4" s="515"/>
      <c r="I4" s="21" t="s">
        <v>66</v>
      </c>
      <c r="J4" s="21" t="s">
        <v>69</v>
      </c>
      <c r="K4" s="21" t="s">
        <v>67</v>
      </c>
      <c r="L4" s="21" t="s">
        <v>69</v>
      </c>
      <c r="M4" s="21" t="s">
        <v>534</v>
      </c>
    </row>
    <row r="5" spans="1:13" s="27" customFormat="1" ht="27.95" customHeight="1">
      <c r="A5" s="22" t="s">
        <v>82</v>
      </c>
      <c r="B5" s="24" t="e">
        <f>SUM(B6,B9)</f>
        <v>#REF!</v>
      </c>
      <c r="C5" s="22" t="e">
        <f>IF(B5=#REF!,"OK","@@")</f>
        <v>#REF!</v>
      </c>
      <c r="D5" s="24" t="e">
        <f>SUM(D6,D9)</f>
        <v>#REF!</v>
      </c>
      <c r="E5" s="22" t="e">
        <f>IF(D5=#REF!,"OK","@@")</f>
        <v>#REF!</v>
      </c>
      <c r="F5" s="140"/>
      <c r="G5" s="17"/>
      <c r="H5" s="22" t="s">
        <v>82</v>
      </c>
      <c r="I5" s="24" t="e">
        <f>SUM(I6,I9)</f>
        <v>#REF!</v>
      </c>
      <c r="J5" s="22" t="e">
        <f>IF(I5=#REF!,"OK","@@")</f>
        <v>#REF!</v>
      </c>
      <c r="K5" s="24" t="e">
        <f>SUM(K6,K9)</f>
        <v>#REF!</v>
      </c>
      <c r="L5" s="22" t="e">
        <f>IF(K5=#REF!,"OK","@@")</f>
        <v>#REF!</v>
      </c>
      <c r="M5" s="22"/>
    </row>
    <row r="6" spans="1:13" ht="27.95" customHeight="1">
      <c r="A6" s="18" t="s">
        <v>81</v>
      </c>
      <c r="B6" s="23" t="e">
        <f>SUM(B7:B8)</f>
        <v>#REF!</v>
      </c>
      <c r="C6" s="18" t="e">
        <f>IF(B6=#REF!,"OK","@@")</f>
        <v>#REF!</v>
      </c>
      <c r="D6" s="23" t="e">
        <f>SUM(D7:D8)</f>
        <v>#REF!</v>
      </c>
      <c r="E6" s="18" t="e">
        <f>IF($D$6=#REF!,"OK","@@")</f>
        <v>#REF!</v>
      </c>
      <c r="F6" s="141"/>
      <c r="H6" s="18" t="s">
        <v>81</v>
      </c>
      <c r="I6" s="23" t="e">
        <f>SUM(I7:I8)</f>
        <v>#REF!</v>
      </c>
      <c r="J6" s="18" t="e">
        <f>IF(I6=#REF!,"OK","@@")</f>
        <v>#REF!</v>
      </c>
      <c r="K6" s="23" t="e">
        <f>SUM(K7:K8)</f>
        <v>#REF!</v>
      </c>
      <c r="L6" s="18" t="e">
        <f>IF($K6=#REF!,"OK","@@")</f>
        <v>#REF!</v>
      </c>
      <c r="M6" s="18"/>
    </row>
    <row r="7" spans="1:13" s="27" customFormat="1" ht="27.95" customHeight="1">
      <c r="A7" s="33" t="s">
        <v>521</v>
      </c>
      <c r="B7" s="34" t="e">
        <f>SUMIFS(#REF!,#REF!,"도비")</f>
        <v>#REF!</v>
      </c>
      <c r="C7" s="33"/>
      <c r="D7" s="34" t="e">
        <f>SUMIFS(#REF!,#REF!,"도비")</f>
        <v>#REF!</v>
      </c>
      <c r="E7" s="33"/>
      <c r="F7" s="142"/>
      <c r="H7" s="33" t="s">
        <v>521</v>
      </c>
      <c r="I7" s="34" t="e">
        <f>SUMIFS(#REF!,#REF!,"도비")</f>
        <v>#REF!</v>
      </c>
      <c r="J7" s="33"/>
      <c r="K7" s="34" t="e">
        <f>SUMIFS(#REF!,#REF!,"도비")</f>
        <v>#REF!</v>
      </c>
      <c r="L7" s="33"/>
      <c r="M7" s="33"/>
    </row>
    <row r="8" spans="1:13" s="27" customFormat="1" ht="27.95" customHeight="1">
      <c r="A8" s="33" t="s">
        <v>80</v>
      </c>
      <c r="B8" s="34" t="e">
        <f>SUMIFS(#REF!,#REF!,"국비")+SUMIFS(#REF!,#REF!,"광특")+SUMIFS(#REF!,#REF!,"기금")+SUMIFS(#REF!,#REF!,"분권")+SUMIFS(#REF!,#REF!,"특교")</f>
        <v>#REF!</v>
      </c>
      <c r="C8" s="33"/>
      <c r="D8" s="34" t="e">
        <f>SUMIFS(#REF!,#REF!,"국비")+SUMIFS(#REF!,#REF!,"광특")+SUMIFS(#REF!,#REF!,"기금")+SUMIFS(#REF!,#REF!,"분권")+SUMIFS(#REF!,#REF!,"특교")</f>
        <v>#REF!</v>
      </c>
      <c r="E8" s="33"/>
      <c r="F8" s="142"/>
      <c r="H8" s="33" t="s">
        <v>80</v>
      </c>
      <c r="I8" s="34" t="e">
        <f>SUMIFS(#REF!,#REF!,"국비")+SUMIFS(#REF!,#REF!,"광특")+SUMIFS(#REF!,#REF!,"기금")+SUMIFS(#REF!,#REF!,"분권")+SUMIFS(#REF!,#REF!,"특교")</f>
        <v>#REF!</v>
      </c>
      <c r="J8" s="33"/>
      <c r="K8" s="34" t="e">
        <f>SUMIFS(#REF!,#REF!,"국비")+SUMIFS(#REF!,#REF!,"광특")+SUMIFS(#REF!,#REF!,"기금")+SUMIFS(#REF!,#REF!,"분권")+SUMIFS(#REF!,#REF!,"특교")</f>
        <v>#REF!</v>
      </c>
      <c r="L8" s="33"/>
      <c r="M8" s="33"/>
    </row>
    <row r="9" spans="1:13" ht="27.95" customHeight="1">
      <c r="A9" s="18" t="s">
        <v>75</v>
      </c>
      <c r="B9" s="23" t="e">
        <f>SUM(B10:B14)</f>
        <v>#REF!</v>
      </c>
      <c r="C9" s="18" t="e">
        <f>IF(B9=#REF!,"OK","@@")</f>
        <v>#REF!</v>
      </c>
      <c r="D9" s="23" t="e">
        <f>SUM(D10:D14)</f>
        <v>#REF!</v>
      </c>
      <c r="E9" s="18" t="e">
        <f>IF(B9=D9,"OK","@@")</f>
        <v>#REF!</v>
      </c>
      <c r="F9" s="141" t="e">
        <f t="shared" ref="F9" si="0">D9-B9</f>
        <v>#REF!</v>
      </c>
      <c r="H9" s="18" t="s">
        <v>75</v>
      </c>
      <c r="I9" s="23" t="e">
        <f>SUM(I10:I14)</f>
        <v>#REF!</v>
      </c>
      <c r="J9" s="18" t="e">
        <f>IF(I9=#REF!,"OK","@@")</f>
        <v>#REF!</v>
      </c>
      <c r="K9" s="23" t="e">
        <f>SUM(K10:K14)</f>
        <v>#REF!</v>
      </c>
      <c r="L9" s="18" t="e">
        <f>IF(I9=K9,"OK","@@")</f>
        <v>#REF!</v>
      </c>
      <c r="M9" s="141" t="e">
        <f>K9-I9</f>
        <v>#REF!</v>
      </c>
    </row>
    <row r="10" spans="1:13" ht="27.95" customHeight="1">
      <c r="A10" s="25" t="s">
        <v>53</v>
      </c>
      <c r="B10" s="26" t="e">
        <f>SUMIFS(#REF!,#REF!,'2추검증'!$A10)</f>
        <v>#REF!</v>
      </c>
      <c r="C10" s="19"/>
      <c r="D10" s="26" t="e">
        <f>SUMIFS(#REF!,#REF!,'2추검증'!$A10)</f>
        <v>#REF!</v>
      </c>
      <c r="E10" s="19" t="e">
        <f t="shared" ref="E10:E14" si="1">IF(B10=D10,"OK","@@")</f>
        <v>#REF!</v>
      </c>
      <c r="F10" s="143" t="e">
        <f>D10-B10</f>
        <v>#REF!</v>
      </c>
      <c r="H10" s="25" t="s">
        <v>53</v>
      </c>
      <c r="I10" s="26" t="e">
        <f>SUMIFS(#REF!,#REF!,'2추검증'!$A10)</f>
        <v>#REF!</v>
      </c>
      <c r="J10" s="19"/>
      <c r="K10" s="26" t="e">
        <f>SUMIFS(#REF!,#REF!,'2추검증'!$A10)</f>
        <v>#REF!</v>
      </c>
      <c r="L10" s="19" t="e">
        <f t="shared" ref="L10:L14" si="2">IF(I10=K10,"OK","@@")</f>
        <v>#REF!</v>
      </c>
      <c r="M10" s="143" t="e">
        <f t="shared" ref="M10:M14" si="3">K10-I10</f>
        <v>#REF!</v>
      </c>
    </row>
    <row r="11" spans="1:13" ht="27.95" customHeight="1">
      <c r="A11" s="25" t="s">
        <v>71</v>
      </c>
      <c r="B11" s="26" t="e">
        <f>SUMIFS(#REF!,#REF!,'2추검증'!$A11)</f>
        <v>#REF!</v>
      </c>
      <c r="C11" s="19"/>
      <c r="D11" s="26" t="e">
        <f>SUMIFS(#REF!,#REF!,'2추검증'!$A11)</f>
        <v>#REF!</v>
      </c>
      <c r="E11" s="19" t="e">
        <f t="shared" si="1"/>
        <v>#REF!</v>
      </c>
      <c r="F11" s="143" t="e">
        <f t="shared" ref="F11:F14" si="4">D11-B11</f>
        <v>#REF!</v>
      </c>
      <c r="H11" s="25" t="s">
        <v>71</v>
      </c>
      <c r="I11" s="26" t="e">
        <f>SUMIFS(#REF!,#REF!,'2추검증'!$A11)</f>
        <v>#REF!</v>
      </c>
      <c r="J11" s="19"/>
      <c r="K11" s="26" t="e">
        <f>SUMIFS(#REF!,#REF!,'2추검증'!$A11)</f>
        <v>#REF!</v>
      </c>
      <c r="L11" s="19" t="e">
        <f t="shared" si="2"/>
        <v>#REF!</v>
      </c>
      <c r="M11" s="143" t="e">
        <f t="shared" si="3"/>
        <v>#REF!</v>
      </c>
    </row>
    <row r="12" spans="1:13" ht="27.95" customHeight="1">
      <c r="A12" s="25" t="s">
        <v>65</v>
      </c>
      <c r="B12" s="26" t="e">
        <f>SUMIFS(#REF!,#REF!,'2추검증'!$A12)</f>
        <v>#REF!</v>
      </c>
      <c r="C12" s="19"/>
      <c r="D12" s="26" t="e">
        <f>SUMIFS(#REF!,#REF!,'2추검증'!$A12)</f>
        <v>#REF!</v>
      </c>
      <c r="E12" s="19" t="e">
        <f t="shared" si="1"/>
        <v>#REF!</v>
      </c>
      <c r="F12" s="143" t="e">
        <f t="shared" si="4"/>
        <v>#REF!</v>
      </c>
      <c r="H12" s="25" t="s">
        <v>65</v>
      </c>
      <c r="I12" s="26" t="e">
        <f>SUMIFS(#REF!,#REF!,'2추검증'!$A12)</f>
        <v>#REF!</v>
      </c>
      <c r="J12" s="19"/>
      <c r="K12" s="26" t="e">
        <f>SUMIFS(#REF!,#REF!,'2추검증'!$A12)</f>
        <v>#REF!</v>
      </c>
      <c r="L12" s="19" t="e">
        <f t="shared" si="2"/>
        <v>#REF!</v>
      </c>
      <c r="M12" s="143" t="e">
        <f t="shared" si="3"/>
        <v>#REF!</v>
      </c>
    </row>
    <row r="13" spans="1:13" ht="27.95" customHeight="1">
      <c r="A13" s="25" t="s">
        <v>72</v>
      </c>
      <c r="B13" s="26" t="e">
        <f>SUMIFS(#REF!,#REF!,'2추검증'!$A13)</f>
        <v>#REF!</v>
      </c>
      <c r="C13" s="19"/>
      <c r="D13" s="26" t="e">
        <f>SUMIFS(#REF!,#REF!,'2추검증'!$A13)</f>
        <v>#REF!</v>
      </c>
      <c r="E13" s="19" t="e">
        <f t="shared" si="1"/>
        <v>#REF!</v>
      </c>
      <c r="F13" s="143" t="e">
        <f t="shared" si="4"/>
        <v>#REF!</v>
      </c>
      <c r="H13" s="25" t="s">
        <v>72</v>
      </c>
      <c r="I13" s="26" t="e">
        <f>SUMIFS(#REF!,#REF!,'2추검증'!$A13)</f>
        <v>#REF!</v>
      </c>
      <c r="J13" s="19"/>
      <c r="K13" s="26" t="e">
        <f>SUMIFS(#REF!,#REF!,'2추검증'!$A13)</f>
        <v>#REF!</v>
      </c>
      <c r="L13" s="19" t="e">
        <f t="shared" si="2"/>
        <v>#REF!</v>
      </c>
      <c r="M13" s="143" t="e">
        <f t="shared" si="3"/>
        <v>#REF!</v>
      </c>
    </row>
    <row r="14" spans="1:13" ht="27.95" customHeight="1">
      <c r="A14" s="25" t="s">
        <v>508</v>
      </c>
      <c r="B14" s="26" t="e">
        <f>SUMIFS(#REF!,#REF!,'2추검증'!$A14)</f>
        <v>#REF!</v>
      </c>
      <c r="C14" s="19"/>
      <c r="D14" s="26" t="e">
        <f>SUMIFS(#REF!,#REF!,'2추검증'!$A14)</f>
        <v>#REF!</v>
      </c>
      <c r="E14" s="19" t="e">
        <f t="shared" si="1"/>
        <v>#REF!</v>
      </c>
      <c r="F14" s="143" t="e">
        <f t="shared" si="4"/>
        <v>#REF!</v>
      </c>
      <c r="H14" s="25" t="s">
        <v>500</v>
      </c>
      <c r="I14" s="26" t="e">
        <f>SUMIFS(#REF!,#REF!,'2추검증'!$A14)</f>
        <v>#REF!</v>
      </c>
      <c r="J14" s="19"/>
      <c r="K14" s="26" t="e">
        <f>SUMIFS(#REF!,#REF!,'2추검증'!$A14)</f>
        <v>#REF!</v>
      </c>
      <c r="L14" s="19" t="e">
        <f t="shared" si="2"/>
        <v>#REF!</v>
      </c>
      <c r="M14" s="143" t="e">
        <f t="shared" si="3"/>
        <v>#REF!</v>
      </c>
    </row>
    <row r="15" spans="1:13" ht="27.95" customHeight="1"/>
    <row r="16" spans="1:13" ht="27.95" customHeight="1">
      <c r="G16" s="28"/>
      <c r="H16" s="41" t="s">
        <v>520</v>
      </c>
      <c r="I16" s="507" t="str">
        <f>IFERROR(INDEX(#REF!,MATCH("*예비비*",#REF!,0)),"")</f>
        <v/>
      </c>
      <c r="J16" s="507"/>
      <c r="K16" s="507"/>
      <c r="L16" s="507"/>
      <c r="M16" s="507"/>
    </row>
    <row r="17" spans="1:13" ht="27.95" customHeight="1"/>
    <row r="18" spans="1:13" ht="27.95" customHeight="1">
      <c r="G18" s="28"/>
      <c r="I18" s="507" t="e">
        <f>SUM(I5-K5)</f>
        <v>#REF!</v>
      </c>
      <c r="J18" s="507"/>
      <c r="K18" s="507"/>
      <c r="L18" s="507"/>
      <c r="M18" s="507"/>
    </row>
    <row r="19" spans="1:13" ht="27.95" customHeight="1">
      <c r="A19" s="28"/>
      <c r="B19" s="28"/>
      <c r="C19" s="28"/>
      <c r="D19" s="28"/>
      <c r="E19" s="29"/>
      <c r="F19" s="29"/>
      <c r="G19" s="28"/>
      <c r="H19" s="28"/>
      <c r="I19" s="28"/>
      <c r="J19" s="28"/>
      <c r="K19" s="28"/>
      <c r="L19" s="29"/>
      <c r="M19" s="29"/>
    </row>
    <row r="20" spans="1:13" ht="27.95" customHeight="1">
      <c r="G20" s="28"/>
      <c r="H20" s="122" t="s">
        <v>522</v>
      </c>
      <c r="I20" s="508" t="str">
        <f>IFERROR(SUM(J1-I16),"")</f>
        <v/>
      </c>
      <c r="J20" s="508"/>
      <c r="K20" s="508"/>
      <c r="L20" s="508"/>
      <c r="M20" s="508"/>
    </row>
    <row r="21" spans="1:13" ht="27.95" customHeight="1"/>
    <row r="22" spans="1:13" ht="27.95" customHeight="1"/>
    <row r="23" spans="1:13" ht="27.95" customHeight="1"/>
    <row r="24" spans="1:13" ht="27.95" customHeight="1"/>
  </sheetData>
  <mergeCells count="10">
    <mergeCell ref="I16:M16"/>
    <mergeCell ref="I18:M18"/>
    <mergeCell ref="I20:M20"/>
    <mergeCell ref="J1:M1"/>
    <mergeCell ref="A1:F1"/>
    <mergeCell ref="H3:H4"/>
    <mergeCell ref="H1:I1"/>
    <mergeCell ref="A3:A4"/>
    <mergeCell ref="B3:F3"/>
    <mergeCell ref="I3:M3"/>
  </mergeCells>
  <phoneticPr fontId="2" type="noConversion"/>
  <pageMargins left="0.31496062992125984" right="0.35433070866141736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D1:K19"/>
  <sheetViews>
    <sheetView view="pageBreakPreview" zoomScaleNormal="100" zoomScaleSheetLayoutView="100" workbookViewId="0"/>
  </sheetViews>
  <sheetFormatPr defaultColWidth="9" defaultRowHeight="13.5"/>
  <cols>
    <col min="1" max="1" width="8.875" style="1" customWidth="1"/>
    <col min="2" max="2" width="2" style="1" customWidth="1"/>
    <col min="3" max="12" width="8.875" style="1" customWidth="1"/>
    <col min="13" max="16384" width="9" style="1"/>
  </cols>
  <sheetData>
    <row r="1" spans="4:11" ht="27" customHeight="1"/>
    <row r="2" spans="4:11" ht="18.75">
      <c r="D2" s="2" t="s">
        <v>510</v>
      </c>
      <c r="E2" s="3"/>
      <c r="F2" s="3"/>
      <c r="G2" s="3"/>
      <c r="H2" s="3"/>
      <c r="I2" s="3"/>
      <c r="J2" s="3"/>
      <c r="K2" s="3"/>
    </row>
    <row r="3" spans="4:11" ht="45" customHeight="1">
      <c r="D3" s="4"/>
      <c r="E3" s="5"/>
      <c r="G3" s="6"/>
      <c r="H3" s="5"/>
      <c r="I3" s="5"/>
      <c r="J3" s="5"/>
      <c r="K3" s="5"/>
    </row>
    <row r="4" spans="4:11" ht="46.5">
      <c r="D4" s="7" t="s">
        <v>56</v>
      </c>
      <c r="E4" s="8"/>
      <c r="F4" s="8"/>
      <c r="G4" s="8"/>
      <c r="H4" s="8"/>
      <c r="I4" s="8"/>
      <c r="J4" s="8"/>
      <c r="K4" s="8"/>
    </row>
    <row r="5" spans="4:11" ht="46.5">
      <c r="D5" s="7"/>
      <c r="E5" s="8"/>
      <c r="F5" s="8"/>
      <c r="G5" s="8"/>
      <c r="H5" s="8"/>
      <c r="I5" s="8"/>
      <c r="J5" s="8"/>
      <c r="K5" s="8"/>
    </row>
    <row r="6" spans="4:11" ht="21" customHeight="1">
      <c r="D6" s="7"/>
      <c r="E6" s="8"/>
      <c r="F6" s="8"/>
      <c r="G6" s="8"/>
      <c r="H6" s="8"/>
      <c r="I6" s="8"/>
      <c r="J6" s="8"/>
      <c r="K6" s="8"/>
    </row>
    <row r="7" spans="4:11" ht="19.5">
      <c r="D7" s="9"/>
      <c r="E7" s="8"/>
      <c r="F7" s="8"/>
      <c r="G7" s="8"/>
      <c r="H7" s="8"/>
      <c r="I7" s="8"/>
      <c r="J7" s="8"/>
      <c r="K7" s="8"/>
    </row>
    <row r="8" spans="4:11">
      <c r="D8" s="8"/>
      <c r="E8" s="8"/>
      <c r="F8" s="8"/>
      <c r="G8" s="8"/>
      <c r="H8" s="8"/>
      <c r="I8" s="8"/>
      <c r="J8" s="8"/>
      <c r="K8" s="8"/>
    </row>
    <row r="9" spans="4:11">
      <c r="D9" s="8"/>
      <c r="E9" s="8"/>
      <c r="F9" s="8"/>
      <c r="G9" s="8"/>
      <c r="H9" s="8"/>
      <c r="I9" s="8"/>
      <c r="J9" s="8"/>
      <c r="K9" s="8"/>
    </row>
    <row r="10" spans="4:11">
      <c r="D10" s="8"/>
      <c r="E10" s="8"/>
      <c r="F10" s="8"/>
      <c r="G10" s="8"/>
      <c r="H10" s="8"/>
      <c r="I10" s="8"/>
      <c r="J10" s="8"/>
      <c r="K10" s="8"/>
    </row>
    <row r="11" spans="4:11">
      <c r="D11" s="8"/>
      <c r="E11" s="8"/>
      <c r="F11" s="8"/>
      <c r="G11" s="8"/>
      <c r="H11" s="8"/>
      <c r="I11" s="8"/>
      <c r="J11" s="8"/>
      <c r="K11" s="8"/>
    </row>
    <row r="12" spans="4:11">
      <c r="D12" s="8"/>
      <c r="E12" s="8"/>
      <c r="F12" s="8"/>
      <c r="G12" s="8"/>
      <c r="H12" s="8"/>
      <c r="I12" s="8"/>
      <c r="J12" s="8"/>
      <c r="K12" s="8"/>
    </row>
    <row r="13" spans="4:11">
      <c r="D13" s="8"/>
      <c r="E13" s="8"/>
      <c r="F13" s="8"/>
      <c r="G13" s="8"/>
      <c r="H13" s="8"/>
      <c r="I13" s="8"/>
      <c r="J13" s="8"/>
      <c r="K13" s="8"/>
    </row>
    <row r="14" spans="4:11">
      <c r="D14" s="8"/>
      <c r="E14" s="8"/>
      <c r="F14" s="8"/>
      <c r="G14" s="8"/>
      <c r="H14" s="8"/>
      <c r="I14" s="8"/>
      <c r="J14" s="8"/>
      <c r="K14" s="8"/>
    </row>
    <row r="15" spans="4:11">
      <c r="D15" s="8"/>
      <c r="E15" s="8"/>
      <c r="F15" s="8"/>
      <c r="G15" s="8"/>
      <c r="H15" s="8"/>
      <c r="I15" s="8"/>
      <c r="J15" s="8"/>
      <c r="K15" s="8"/>
    </row>
    <row r="16" spans="4:11" s="10" customFormat="1" ht="33.75">
      <c r="D16" s="516" t="s">
        <v>52</v>
      </c>
      <c r="E16" s="516"/>
      <c r="F16" s="516"/>
      <c r="G16" s="516"/>
      <c r="H16" s="516"/>
      <c r="I16" s="516"/>
      <c r="J16" s="516"/>
      <c r="K16" s="516"/>
    </row>
    <row r="17" spans="4:11">
      <c r="D17" s="8"/>
      <c r="E17" s="8"/>
      <c r="F17" s="8"/>
      <c r="G17" s="8"/>
      <c r="H17" s="8"/>
      <c r="I17" s="8"/>
      <c r="J17" s="8"/>
      <c r="K17" s="8"/>
    </row>
    <row r="18" spans="4:11" ht="46.5">
      <c r="D18" s="7"/>
      <c r="E18" s="8"/>
      <c r="F18" s="8"/>
      <c r="G18" s="8"/>
      <c r="H18" s="8"/>
      <c r="I18" s="8"/>
      <c r="J18" s="8"/>
      <c r="K18" s="8"/>
    </row>
    <row r="19" spans="4:11">
      <c r="D19" s="8"/>
      <c r="E19" s="8"/>
      <c r="F19" s="8"/>
      <c r="G19" s="8"/>
      <c r="H19" s="8"/>
      <c r="I19" s="8"/>
      <c r="J19" s="8"/>
      <c r="K19" s="8"/>
    </row>
  </sheetData>
  <mergeCells count="1">
    <mergeCell ref="D16:K1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M19"/>
  <sheetViews>
    <sheetView view="pageBreakPreview" zoomScaleNormal="100" zoomScaleSheetLayoutView="100" workbookViewId="0"/>
  </sheetViews>
  <sheetFormatPr defaultColWidth="9" defaultRowHeight="13.5"/>
  <cols>
    <col min="1" max="1" width="8.875" style="1" customWidth="1"/>
    <col min="2" max="2" width="2" style="1" customWidth="1"/>
    <col min="3" max="12" width="8.875" style="1" customWidth="1"/>
    <col min="13" max="16384" width="9" style="1"/>
  </cols>
  <sheetData>
    <row r="1" spans="1:13" ht="27" customHeight="1"/>
    <row r="2" spans="1:13" ht="18.75">
      <c r="D2" s="2" t="s">
        <v>510</v>
      </c>
      <c r="E2" s="3"/>
      <c r="F2" s="3"/>
      <c r="G2" s="3"/>
      <c r="H2" s="3"/>
      <c r="I2" s="3"/>
      <c r="J2" s="3"/>
      <c r="K2" s="3"/>
    </row>
    <row r="3" spans="1:13" ht="45" customHeight="1">
      <c r="D3" s="4"/>
      <c r="E3" s="5"/>
      <c r="G3" s="6"/>
      <c r="H3" s="5"/>
      <c r="I3" s="5"/>
      <c r="J3" s="5"/>
      <c r="K3" s="5"/>
    </row>
    <row r="4" spans="1:13" ht="44.25" customHeight="1">
      <c r="A4" s="517" t="s">
        <v>51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</row>
    <row r="5" spans="1:13" ht="46.5">
      <c r="D5" s="7"/>
      <c r="E5" s="8"/>
      <c r="F5" s="8"/>
      <c r="G5" s="8"/>
      <c r="H5" s="8"/>
      <c r="I5" s="8"/>
      <c r="J5" s="8"/>
      <c r="K5" s="8"/>
    </row>
    <row r="6" spans="1:13" ht="21" customHeight="1">
      <c r="D6" s="7"/>
      <c r="E6" s="8"/>
      <c r="F6" s="8"/>
      <c r="G6" s="8"/>
      <c r="H6" s="8"/>
      <c r="I6" s="8"/>
      <c r="J6" s="8"/>
      <c r="K6" s="8"/>
    </row>
    <row r="7" spans="1:13" ht="19.5">
      <c r="D7" s="9"/>
      <c r="E7" s="8"/>
      <c r="F7" s="8"/>
      <c r="G7" s="8"/>
      <c r="H7" s="8"/>
      <c r="I7" s="8"/>
      <c r="J7" s="8"/>
      <c r="K7" s="8"/>
    </row>
    <row r="8" spans="1:13">
      <c r="D8" s="8"/>
      <c r="E8" s="8"/>
      <c r="F8" s="8"/>
      <c r="G8" s="8"/>
      <c r="H8" s="8"/>
      <c r="I8" s="8"/>
      <c r="J8" s="8"/>
      <c r="K8" s="8"/>
    </row>
    <row r="9" spans="1:13">
      <c r="D9" s="8"/>
      <c r="E9" s="8"/>
      <c r="F9" s="8"/>
      <c r="G9" s="8"/>
      <c r="H9" s="8"/>
      <c r="I9" s="8"/>
      <c r="J9" s="8"/>
      <c r="K9" s="8"/>
    </row>
    <row r="10" spans="1:13">
      <c r="D10" s="8"/>
      <c r="E10" s="8"/>
      <c r="F10" s="8"/>
      <c r="G10" s="8"/>
      <c r="H10" s="8"/>
      <c r="I10" s="8"/>
      <c r="J10" s="8"/>
      <c r="K10" s="8"/>
    </row>
    <row r="11" spans="1:13">
      <c r="D11" s="8"/>
      <c r="E11" s="8"/>
      <c r="F11" s="8"/>
      <c r="G11" s="8"/>
      <c r="H11" s="8"/>
      <c r="I11" s="8"/>
      <c r="J11" s="8"/>
      <c r="K11" s="8"/>
    </row>
    <row r="12" spans="1:13">
      <c r="D12" s="8"/>
      <c r="E12" s="8"/>
      <c r="F12" s="8"/>
      <c r="G12" s="8"/>
      <c r="H12" s="8"/>
      <c r="I12" s="8"/>
      <c r="J12" s="8"/>
      <c r="K12" s="8"/>
    </row>
    <row r="13" spans="1:13">
      <c r="D13" s="8"/>
      <c r="E13" s="8"/>
      <c r="F13" s="8"/>
      <c r="G13" s="8"/>
      <c r="H13" s="8"/>
      <c r="I13" s="8"/>
      <c r="J13" s="8"/>
      <c r="K13" s="8"/>
    </row>
    <row r="14" spans="1:13">
      <c r="D14" s="8"/>
      <c r="E14" s="8"/>
      <c r="F14" s="8"/>
      <c r="G14" s="8"/>
      <c r="H14" s="8"/>
      <c r="I14" s="8"/>
      <c r="J14" s="8"/>
      <c r="K14" s="8"/>
    </row>
    <row r="15" spans="1:13">
      <c r="D15" s="8"/>
      <c r="E15" s="8"/>
      <c r="F15" s="8"/>
      <c r="G15" s="8"/>
      <c r="H15" s="8"/>
      <c r="I15" s="8"/>
      <c r="J15" s="8"/>
      <c r="K15" s="8"/>
    </row>
    <row r="16" spans="1:13" s="10" customFormat="1" ht="33.75">
      <c r="D16" s="516" t="s">
        <v>52</v>
      </c>
      <c r="E16" s="516"/>
      <c r="F16" s="516"/>
      <c r="G16" s="516"/>
      <c r="H16" s="516"/>
      <c r="I16" s="516"/>
      <c r="J16" s="516"/>
      <c r="K16" s="516"/>
    </row>
    <row r="17" spans="4:11">
      <c r="D17" s="8"/>
      <c r="E17" s="8"/>
      <c r="F17" s="8"/>
      <c r="G17" s="8"/>
      <c r="H17" s="8"/>
      <c r="I17" s="8"/>
      <c r="J17" s="8"/>
      <c r="K17" s="8"/>
    </row>
    <row r="18" spans="4:11" ht="46.5">
      <c r="D18" s="7"/>
      <c r="E18" s="8"/>
      <c r="F18" s="8"/>
      <c r="G18" s="8"/>
      <c r="H18" s="8"/>
      <c r="I18" s="8"/>
      <c r="J18" s="8"/>
      <c r="K18" s="8"/>
    </row>
    <row r="19" spans="4:11">
      <c r="D19" s="8"/>
      <c r="E19" s="8"/>
      <c r="F19" s="8"/>
      <c r="G19" s="8"/>
      <c r="H19" s="8"/>
      <c r="I19" s="8"/>
      <c r="J19" s="8"/>
      <c r="K19" s="8"/>
    </row>
  </sheetData>
  <mergeCells count="2">
    <mergeCell ref="D16:K16"/>
    <mergeCell ref="A4:M4"/>
  </mergeCell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B1:I38"/>
  <sheetViews>
    <sheetView view="pageBreakPreview" zoomScaleNormal="100" zoomScaleSheetLayoutView="100" workbookViewId="0"/>
  </sheetViews>
  <sheetFormatPr defaultColWidth="9" defaultRowHeight="13.5"/>
  <cols>
    <col min="1" max="10" width="8.875" style="1" customWidth="1"/>
    <col min="11" max="16384" width="9" style="1"/>
  </cols>
  <sheetData>
    <row r="1" spans="2:9" ht="27" customHeight="1"/>
    <row r="2" spans="2:9" ht="27" customHeight="1"/>
    <row r="3" spans="2:9" ht="27" customHeight="1"/>
    <row r="4" spans="2:9" ht="27" customHeight="1"/>
    <row r="5" spans="2:9" ht="18.75">
      <c r="B5" s="2" t="s">
        <v>510</v>
      </c>
      <c r="C5" s="3"/>
      <c r="D5" s="3"/>
      <c r="E5" s="3"/>
      <c r="F5" s="3"/>
      <c r="G5" s="3"/>
      <c r="H5" s="3"/>
      <c r="I5" s="3"/>
    </row>
    <row r="6" spans="2:9" ht="18.75">
      <c r="B6" s="4"/>
      <c r="C6" s="5"/>
      <c r="E6" s="6"/>
      <c r="F6" s="5"/>
      <c r="G6" s="5"/>
      <c r="H6" s="5"/>
      <c r="I6" s="5"/>
    </row>
    <row r="7" spans="2:9" ht="46.5">
      <c r="B7" s="7" t="s">
        <v>51</v>
      </c>
      <c r="C7" s="8"/>
      <c r="D7" s="8"/>
      <c r="E7" s="8"/>
      <c r="F7" s="8"/>
      <c r="G7" s="8"/>
      <c r="H7" s="8"/>
      <c r="I7" s="8"/>
    </row>
    <row r="8" spans="2:9" ht="19.5">
      <c r="B8" s="9"/>
      <c r="C8" s="8"/>
      <c r="D8" s="8"/>
      <c r="E8" s="8"/>
      <c r="F8" s="8"/>
      <c r="G8" s="8"/>
      <c r="H8" s="8"/>
      <c r="I8" s="8"/>
    </row>
    <row r="9" spans="2:9" ht="19.5">
      <c r="B9" s="9"/>
      <c r="C9" s="8"/>
      <c r="D9" s="8"/>
      <c r="E9" s="8"/>
      <c r="F9" s="8"/>
      <c r="G9" s="8"/>
      <c r="H9" s="8"/>
      <c r="I9" s="8"/>
    </row>
    <row r="10" spans="2:9" ht="19.5">
      <c r="B10" s="9"/>
      <c r="C10" s="8"/>
      <c r="D10" s="8"/>
      <c r="E10" s="8"/>
      <c r="F10" s="8"/>
      <c r="G10" s="8"/>
      <c r="H10" s="8"/>
      <c r="I10" s="8"/>
    </row>
    <row r="11" spans="2:9" ht="19.5">
      <c r="B11" s="9"/>
      <c r="C11" s="8"/>
      <c r="D11" s="8"/>
      <c r="E11" s="8"/>
      <c r="F11" s="8"/>
      <c r="G11" s="8"/>
      <c r="H11" s="8"/>
      <c r="I11" s="8"/>
    </row>
    <row r="12" spans="2:9" ht="19.5">
      <c r="B12" s="9"/>
      <c r="C12" s="8"/>
      <c r="D12" s="8"/>
      <c r="E12" s="8"/>
      <c r="F12" s="8"/>
      <c r="G12" s="8"/>
      <c r="H12" s="8"/>
      <c r="I12" s="8"/>
    </row>
    <row r="13" spans="2:9" ht="19.5">
      <c r="B13" s="9"/>
      <c r="C13" s="8"/>
      <c r="D13" s="8"/>
      <c r="E13" s="8"/>
      <c r="F13" s="8"/>
      <c r="G13" s="8"/>
      <c r="H13" s="8"/>
      <c r="I13" s="8"/>
    </row>
    <row r="14" spans="2:9">
      <c r="B14" s="8"/>
      <c r="C14" s="8"/>
      <c r="D14" s="8"/>
      <c r="E14" s="8"/>
      <c r="F14" s="8"/>
      <c r="G14" s="8"/>
      <c r="H14" s="8"/>
      <c r="I14" s="8"/>
    </row>
    <row r="15" spans="2:9">
      <c r="B15" s="8"/>
      <c r="C15" s="8"/>
      <c r="D15" s="8"/>
      <c r="E15" s="8"/>
      <c r="F15" s="8"/>
      <c r="G15" s="8"/>
      <c r="H15" s="8"/>
      <c r="I15" s="8"/>
    </row>
    <row r="16" spans="2:9">
      <c r="B16" s="8"/>
      <c r="C16" s="8"/>
      <c r="D16" s="8"/>
      <c r="E16" s="8"/>
      <c r="F16" s="8"/>
      <c r="G16" s="8"/>
      <c r="H16" s="8"/>
      <c r="I16" s="8"/>
    </row>
    <row r="17" spans="2:9">
      <c r="B17" s="8"/>
      <c r="C17" s="8"/>
      <c r="D17" s="8"/>
      <c r="E17" s="8"/>
      <c r="F17" s="8"/>
      <c r="G17" s="8"/>
      <c r="H17" s="8"/>
      <c r="I17" s="8"/>
    </row>
    <row r="18" spans="2:9">
      <c r="B18" s="8"/>
      <c r="C18" s="8"/>
      <c r="D18" s="8"/>
      <c r="E18" s="8"/>
      <c r="F18" s="8"/>
      <c r="G18" s="8"/>
      <c r="H18" s="8"/>
      <c r="I18" s="8"/>
    </row>
    <row r="19" spans="2:9">
      <c r="B19" s="8"/>
      <c r="C19" s="8"/>
      <c r="D19" s="8"/>
      <c r="E19" s="8"/>
      <c r="F19" s="8"/>
      <c r="G19" s="8"/>
      <c r="H19" s="8"/>
      <c r="I19" s="8"/>
    </row>
    <row r="20" spans="2:9">
      <c r="B20" s="8"/>
      <c r="C20" s="8"/>
      <c r="D20" s="8"/>
      <c r="E20" s="8"/>
      <c r="F20" s="8"/>
      <c r="G20" s="8"/>
      <c r="H20" s="8"/>
      <c r="I20" s="8"/>
    </row>
    <row r="21" spans="2:9">
      <c r="B21" s="8"/>
      <c r="C21" s="8"/>
      <c r="D21" s="8"/>
      <c r="E21" s="8"/>
      <c r="F21" s="8"/>
      <c r="G21" s="8"/>
      <c r="H21" s="8"/>
      <c r="I21" s="8"/>
    </row>
    <row r="22" spans="2:9">
      <c r="B22" s="8"/>
      <c r="C22" s="8"/>
      <c r="D22" s="8"/>
      <c r="E22" s="8"/>
      <c r="F22" s="8"/>
      <c r="G22" s="8"/>
      <c r="H22" s="8"/>
      <c r="I22" s="8"/>
    </row>
    <row r="23" spans="2:9">
      <c r="B23" s="8"/>
      <c r="C23" s="8"/>
      <c r="D23" s="8"/>
      <c r="E23" s="8"/>
      <c r="F23" s="8"/>
      <c r="G23" s="8"/>
      <c r="H23" s="8"/>
      <c r="I23" s="8"/>
    </row>
    <row r="24" spans="2:9">
      <c r="B24" s="8"/>
      <c r="C24" s="8"/>
      <c r="D24" s="8"/>
      <c r="E24" s="8"/>
      <c r="F24" s="8"/>
      <c r="G24" s="8"/>
      <c r="H24" s="8"/>
      <c r="I24" s="8"/>
    </row>
    <row r="25" spans="2:9">
      <c r="B25" s="8"/>
      <c r="C25" s="8"/>
      <c r="D25" s="8"/>
      <c r="E25" s="8"/>
      <c r="F25" s="8"/>
      <c r="G25" s="8"/>
      <c r="H25" s="8"/>
      <c r="I25" s="8"/>
    </row>
    <row r="26" spans="2:9">
      <c r="B26" s="8"/>
      <c r="C26" s="8"/>
      <c r="D26" s="8"/>
      <c r="E26" s="8"/>
      <c r="F26" s="8"/>
      <c r="G26" s="8"/>
      <c r="H26" s="8"/>
      <c r="I26" s="8"/>
    </row>
    <row r="27" spans="2:9">
      <c r="B27" s="8"/>
      <c r="C27" s="8"/>
      <c r="D27" s="8"/>
      <c r="E27" s="8"/>
      <c r="F27" s="8"/>
      <c r="G27" s="8"/>
      <c r="H27" s="8"/>
      <c r="I27" s="8"/>
    </row>
    <row r="28" spans="2:9">
      <c r="B28" s="8"/>
      <c r="C28" s="8"/>
      <c r="D28" s="8"/>
      <c r="E28" s="8"/>
      <c r="F28" s="8"/>
      <c r="G28" s="8"/>
      <c r="H28" s="8"/>
      <c r="I28" s="8"/>
    </row>
    <row r="29" spans="2:9">
      <c r="B29" s="8"/>
      <c r="C29" s="8"/>
      <c r="D29" s="8"/>
      <c r="E29" s="8"/>
      <c r="F29" s="8"/>
      <c r="G29" s="8"/>
      <c r="H29" s="8"/>
      <c r="I29" s="8"/>
    </row>
    <row r="30" spans="2:9">
      <c r="B30" s="8"/>
      <c r="C30" s="8"/>
      <c r="D30" s="8"/>
      <c r="E30" s="8"/>
      <c r="F30" s="8"/>
      <c r="G30" s="8"/>
      <c r="H30" s="8"/>
      <c r="I30" s="8"/>
    </row>
    <row r="31" spans="2:9">
      <c r="B31" s="8"/>
      <c r="C31" s="8"/>
      <c r="D31" s="8"/>
      <c r="E31" s="8"/>
      <c r="F31" s="8"/>
      <c r="G31" s="8"/>
      <c r="H31" s="8"/>
      <c r="I31" s="8"/>
    </row>
    <row r="32" spans="2:9">
      <c r="B32" s="8"/>
      <c r="C32" s="8"/>
      <c r="D32" s="8"/>
      <c r="E32" s="8"/>
      <c r="F32" s="8"/>
      <c r="G32" s="8"/>
      <c r="H32" s="8"/>
      <c r="I32" s="8"/>
    </row>
    <row r="33" spans="2:9" s="10" customFormat="1" ht="33.75">
      <c r="B33" s="516" t="s">
        <v>52</v>
      </c>
      <c r="C33" s="516"/>
      <c r="D33" s="516"/>
      <c r="E33" s="516"/>
      <c r="F33" s="516"/>
      <c r="G33" s="516"/>
      <c r="H33" s="516"/>
      <c r="I33" s="516"/>
    </row>
    <row r="34" spans="2:9">
      <c r="B34" s="8"/>
      <c r="C34" s="8"/>
      <c r="D34" s="8"/>
      <c r="E34" s="8"/>
      <c r="F34" s="8"/>
      <c r="G34" s="8"/>
      <c r="H34" s="8"/>
      <c r="I34" s="8"/>
    </row>
    <row r="35" spans="2:9" ht="46.5">
      <c r="B35" s="7"/>
      <c r="C35" s="8"/>
      <c r="D35" s="8"/>
      <c r="E35" s="8"/>
      <c r="F35" s="8"/>
      <c r="G35" s="8"/>
      <c r="H35" s="8"/>
      <c r="I35" s="8"/>
    </row>
    <row r="36" spans="2:9">
      <c r="B36" s="8"/>
      <c r="C36" s="8"/>
      <c r="D36" s="8"/>
      <c r="E36" s="8"/>
      <c r="F36" s="8"/>
      <c r="G36" s="8"/>
      <c r="H36" s="8"/>
      <c r="I36" s="8"/>
    </row>
    <row r="37" spans="2:9">
      <c r="B37" s="8"/>
      <c r="C37" s="8"/>
      <c r="D37" s="8"/>
      <c r="E37" s="8"/>
      <c r="F37" s="8"/>
      <c r="G37" s="8"/>
      <c r="H37" s="8"/>
      <c r="I37" s="8"/>
    </row>
    <row r="38" spans="2:9">
      <c r="B38" s="8"/>
      <c r="C38" s="8"/>
      <c r="D38" s="8"/>
      <c r="E38" s="8"/>
      <c r="F38" s="8"/>
      <c r="G38" s="8"/>
      <c r="H38" s="8"/>
      <c r="I38" s="8"/>
    </row>
  </sheetData>
  <mergeCells count="1">
    <mergeCell ref="B33:I3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B1:I25"/>
  <sheetViews>
    <sheetView view="pageBreakPreview" zoomScaleNormal="100" zoomScaleSheetLayoutView="100" workbookViewId="0"/>
  </sheetViews>
  <sheetFormatPr defaultColWidth="9" defaultRowHeight="13.5"/>
  <cols>
    <col min="1" max="10" width="8.875" style="1" customWidth="1"/>
    <col min="11" max="16384" width="9" style="1"/>
  </cols>
  <sheetData>
    <row r="1" spans="2:9" ht="27" customHeight="1"/>
    <row r="2" spans="2:9" ht="27" customHeight="1"/>
    <row r="3" spans="2:9" ht="18.75">
      <c r="B3" s="2" t="s">
        <v>510</v>
      </c>
      <c r="C3" s="3"/>
      <c r="D3" s="3"/>
      <c r="E3" s="3"/>
      <c r="F3" s="3"/>
      <c r="G3" s="3"/>
      <c r="H3" s="3"/>
      <c r="I3" s="3"/>
    </row>
    <row r="4" spans="2:9" ht="18.75">
      <c r="B4" s="4"/>
      <c r="C4" s="5"/>
      <c r="E4" s="6"/>
      <c r="F4" s="5"/>
      <c r="G4" s="5"/>
      <c r="H4" s="5"/>
      <c r="I4" s="5"/>
    </row>
    <row r="5" spans="2:9" ht="46.5">
      <c r="B5" s="7" t="s">
        <v>51</v>
      </c>
      <c r="C5" s="8"/>
      <c r="D5" s="8"/>
      <c r="E5" s="8"/>
      <c r="F5" s="8"/>
      <c r="G5" s="8"/>
      <c r="H5" s="8"/>
      <c r="I5" s="8"/>
    </row>
    <row r="6" spans="2:9" ht="19.5">
      <c r="B6" s="9"/>
      <c r="C6" s="8"/>
      <c r="D6" s="8"/>
      <c r="E6" s="8"/>
      <c r="F6" s="8"/>
      <c r="G6" s="8"/>
      <c r="H6" s="8"/>
      <c r="I6" s="8"/>
    </row>
    <row r="7" spans="2:9" ht="19.5">
      <c r="B7" s="9"/>
      <c r="C7" s="8"/>
      <c r="D7" s="8"/>
      <c r="E7" s="8"/>
      <c r="F7" s="8"/>
      <c r="G7" s="8"/>
      <c r="H7" s="8"/>
      <c r="I7" s="8"/>
    </row>
    <row r="8" spans="2:9">
      <c r="B8" s="8"/>
      <c r="C8" s="8"/>
      <c r="D8" s="8"/>
      <c r="E8" s="8"/>
      <c r="F8" s="8"/>
      <c r="G8" s="8"/>
      <c r="H8" s="8"/>
      <c r="I8" s="8"/>
    </row>
    <row r="9" spans="2:9">
      <c r="B9" s="8"/>
      <c r="C9" s="8"/>
      <c r="D9" s="8"/>
      <c r="E9" s="8"/>
      <c r="F9" s="8"/>
      <c r="G9" s="8"/>
      <c r="H9" s="8"/>
      <c r="I9" s="8"/>
    </row>
    <row r="10" spans="2:9">
      <c r="B10" s="8"/>
      <c r="C10" s="8"/>
      <c r="D10" s="8"/>
      <c r="E10" s="8"/>
      <c r="F10" s="8"/>
      <c r="G10" s="8"/>
      <c r="H10" s="8"/>
      <c r="I10" s="8"/>
    </row>
    <row r="11" spans="2:9">
      <c r="B11" s="8"/>
      <c r="C11" s="8"/>
      <c r="D11" s="8"/>
      <c r="E11" s="8"/>
      <c r="F11" s="8"/>
      <c r="G11" s="8"/>
      <c r="H11" s="8"/>
      <c r="I11" s="8"/>
    </row>
    <row r="12" spans="2:9">
      <c r="B12" s="8"/>
      <c r="C12" s="8"/>
      <c r="D12" s="8"/>
      <c r="E12" s="8"/>
      <c r="F12" s="8"/>
      <c r="G12" s="8"/>
      <c r="H12" s="8"/>
      <c r="I12" s="8"/>
    </row>
    <row r="13" spans="2:9">
      <c r="B13" s="8"/>
      <c r="C13" s="8"/>
      <c r="D13" s="8"/>
      <c r="E13" s="8"/>
      <c r="F13" s="8"/>
      <c r="G13" s="8"/>
      <c r="H13" s="8"/>
      <c r="I13" s="8"/>
    </row>
    <row r="14" spans="2:9">
      <c r="B14" s="8"/>
      <c r="C14" s="8"/>
      <c r="D14" s="8"/>
      <c r="E14" s="8"/>
      <c r="F14" s="8"/>
      <c r="G14" s="8"/>
      <c r="H14" s="8"/>
      <c r="I14" s="8"/>
    </row>
    <row r="15" spans="2:9">
      <c r="B15" s="8"/>
      <c r="C15" s="8"/>
      <c r="D15" s="8"/>
      <c r="E15" s="8"/>
      <c r="F15" s="8"/>
      <c r="G15" s="8"/>
      <c r="H15" s="8"/>
      <c r="I15" s="8"/>
    </row>
    <row r="16" spans="2:9">
      <c r="B16" s="8"/>
      <c r="C16" s="8"/>
      <c r="D16" s="8"/>
      <c r="E16" s="8"/>
      <c r="F16" s="8"/>
      <c r="G16" s="8"/>
      <c r="H16" s="8"/>
      <c r="I16" s="8"/>
    </row>
    <row r="17" spans="2:9">
      <c r="B17" s="8"/>
      <c r="C17" s="8"/>
      <c r="D17" s="8"/>
      <c r="E17" s="8"/>
      <c r="F17" s="8"/>
      <c r="G17" s="8"/>
      <c r="H17" s="8"/>
      <c r="I17" s="8"/>
    </row>
    <row r="18" spans="2:9">
      <c r="B18" s="8"/>
      <c r="C18" s="8"/>
      <c r="D18" s="8"/>
      <c r="E18" s="8"/>
      <c r="F18" s="8"/>
      <c r="G18" s="8"/>
      <c r="H18" s="8"/>
      <c r="I18" s="8"/>
    </row>
    <row r="19" spans="2:9">
      <c r="B19" s="8"/>
      <c r="C19" s="8"/>
      <c r="D19" s="8"/>
      <c r="E19" s="8"/>
      <c r="F19" s="8"/>
      <c r="G19" s="8"/>
      <c r="H19" s="8"/>
      <c r="I19" s="8"/>
    </row>
    <row r="20" spans="2:9">
      <c r="B20" s="8"/>
      <c r="C20" s="8"/>
      <c r="D20" s="8"/>
      <c r="E20" s="8"/>
      <c r="F20" s="8"/>
      <c r="G20" s="8"/>
      <c r="H20" s="8"/>
      <c r="I20" s="8"/>
    </row>
    <row r="21" spans="2:9">
      <c r="B21" s="8"/>
      <c r="C21" s="8"/>
      <c r="D21" s="8"/>
      <c r="E21" s="8"/>
      <c r="F21" s="8"/>
      <c r="G21" s="8"/>
      <c r="H21" s="8"/>
      <c r="I21" s="8"/>
    </row>
    <row r="22" spans="2:9">
      <c r="B22" s="8"/>
      <c r="C22" s="8"/>
      <c r="D22" s="8"/>
      <c r="E22" s="8"/>
      <c r="F22" s="8"/>
      <c r="G22" s="8"/>
      <c r="H22" s="8"/>
      <c r="I22" s="8"/>
    </row>
    <row r="23" spans="2:9">
      <c r="B23" s="8"/>
      <c r="C23" s="8"/>
      <c r="D23" s="8"/>
      <c r="E23" s="8"/>
      <c r="F23" s="8"/>
      <c r="G23" s="8"/>
      <c r="H23" s="8"/>
      <c r="I23" s="8"/>
    </row>
    <row r="24" spans="2:9" s="10" customFormat="1" ht="33.75">
      <c r="B24" s="516" t="s">
        <v>52</v>
      </c>
      <c r="C24" s="516"/>
      <c r="D24" s="516"/>
      <c r="E24" s="516"/>
      <c r="F24" s="516"/>
      <c r="G24" s="516"/>
      <c r="H24" s="516"/>
      <c r="I24" s="516"/>
    </row>
    <row r="25" spans="2:9">
      <c r="B25" s="8"/>
      <c r="C25" s="8"/>
      <c r="D25" s="8"/>
      <c r="E25" s="8"/>
      <c r="F25" s="8"/>
      <c r="G25" s="8"/>
      <c r="H25" s="8"/>
      <c r="I25" s="8"/>
    </row>
  </sheetData>
  <mergeCells count="1">
    <mergeCell ref="B24:I24"/>
  </mergeCell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P275"/>
  <sheetViews>
    <sheetView view="pageBreakPreview" zoomScale="85" zoomScaleNormal="80" zoomScaleSheetLayoutView="85" workbookViewId="0">
      <pane xSplit="1" ySplit="6" topLeftCell="B7" activePane="bottomRight" state="frozen"/>
      <selection activeCell="S18" sqref="S18"/>
      <selection pane="topRight" activeCell="S18" sqref="S18"/>
      <selection pane="bottomLeft" activeCell="S18" sqref="S18"/>
      <selection pane="bottomRight" activeCell="B1" sqref="B1:H1"/>
    </sheetView>
  </sheetViews>
  <sheetFormatPr defaultColWidth="9" defaultRowHeight="13.5"/>
  <cols>
    <col min="1" max="1" width="1" style="39" customWidth="1"/>
    <col min="2" max="2" width="22" style="39" customWidth="1"/>
    <col min="3" max="3" width="17.875" style="39" customWidth="1"/>
    <col min="4" max="4" width="14.75" style="39" customWidth="1"/>
    <col min="5" max="5" width="15.25" style="39" customWidth="1"/>
    <col min="6" max="6" width="14.25" style="39" customWidth="1"/>
    <col min="7" max="7" width="13.5" style="39" customWidth="1"/>
    <col min="8" max="8" width="17.25" style="39" customWidth="1"/>
    <col min="9" max="9" width="17.125" style="42" hidden="1" customWidth="1"/>
    <col min="10" max="10" width="16" style="42" hidden="1" customWidth="1"/>
    <col min="11" max="11" width="14.625" style="42" hidden="1" customWidth="1"/>
    <col min="12" max="12" width="21.75" style="42" hidden="1" customWidth="1"/>
    <col min="13" max="14" width="14.75" style="42" hidden="1" customWidth="1"/>
    <col min="15" max="15" width="12.25" style="42" hidden="1" customWidth="1"/>
    <col min="16" max="16" width="13.375" style="42" hidden="1" customWidth="1"/>
    <col min="17" max="16384" width="9" style="39"/>
  </cols>
  <sheetData>
    <row r="1" spans="2:16" ht="33" customHeight="1">
      <c r="B1" s="518" t="s">
        <v>511</v>
      </c>
      <c r="C1" s="519"/>
      <c r="D1" s="519"/>
      <c r="E1" s="519"/>
      <c r="F1" s="519"/>
      <c r="G1" s="519"/>
      <c r="H1" s="519"/>
    </row>
    <row r="2" spans="2:16" ht="12.75" customHeight="1">
      <c r="B2" s="43"/>
      <c r="C2" s="44"/>
      <c r="D2" s="44"/>
      <c r="E2" s="44"/>
      <c r="F2" s="44"/>
      <c r="G2" s="44"/>
      <c r="H2" s="44"/>
    </row>
    <row r="3" spans="2:16" ht="23.25" customHeight="1">
      <c r="B3" s="45" t="s">
        <v>15</v>
      </c>
      <c r="C3" s="46"/>
      <c r="D3" s="37" t="s">
        <v>112</v>
      </c>
      <c r="E3" s="37" t="e">
        <f>SUM(D7:E7)</f>
        <v>#REF!</v>
      </c>
      <c r="F3" s="37" t="s">
        <v>113</v>
      </c>
      <c r="G3" s="37" t="e">
        <f>SUM(F7:G7)</f>
        <v>#REF!</v>
      </c>
      <c r="H3" s="38"/>
    </row>
    <row r="4" spans="2:16" s="48" customFormat="1" ht="18" customHeight="1" thickBot="1">
      <c r="B4" s="47"/>
      <c r="H4" s="49" t="s">
        <v>16</v>
      </c>
      <c r="I4" s="50"/>
      <c r="J4" s="50"/>
      <c r="K4" s="50"/>
      <c r="L4" s="50"/>
      <c r="M4" s="51" t="s">
        <v>17</v>
      </c>
      <c r="N4" s="50"/>
      <c r="O4" s="51" t="s">
        <v>18</v>
      </c>
      <c r="P4" s="51"/>
    </row>
    <row r="5" spans="2:16" ht="33" customHeight="1">
      <c r="B5" s="520" t="s">
        <v>19</v>
      </c>
      <c r="C5" s="522" t="s">
        <v>20</v>
      </c>
      <c r="D5" s="524" t="s">
        <v>21</v>
      </c>
      <c r="E5" s="524"/>
      <c r="F5" s="524" t="s">
        <v>22</v>
      </c>
      <c r="G5" s="524"/>
      <c r="H5" s="525" t="s">
        <v>23</v>
      </c>
      <c r="I5" s="531" t="s">
        <v>24</v>
      </c>
      <c r="J5" s="531"/>
      <c r="K5" s="527" t="s">
        <v>25</v>
      </c>
      <c r="L5" s="529" t="s">
        <v>26</v>
      </c>
      <c r="M5" s="531" t="s">
        <v>27</v>
      </c>
      <c r="N5" s="532"/>
      <c r="O5" s="533" t="s">
        <v>28</v>
      </c>
      <c r="P5" s="534"/>
    </row>
    <row r="6" spans="2:16" ht="33" customHeight="1">
      <c r="B6" s="521"/>
      <c r="C6" s="523"/>
      <c r="D6" s="52" t="s">
        <v>29</v>
      </c>
      <c r="E6" s="52" t="s">
        <v>30</v>
      </c>
      <c r="F6" s="52" t="s">
        <v>29</v>
      </c>
      <c r="G6" s="52" t="s">
        <v>30</v>
      </c>
      <c r="H6" s="526"/>
      <c r="I6" s="53" t="s">
        <v>31</v>
      </c>
      <c r="J6" s="54" t="s">
        <v>32</v>
      </c>
      <c r="K6" s="528"/>
      <c r="L6" s="530"/>
      <c r="M6" s="55" t="s">
        <v>31</v>
      </c>
      <c r="N6" s="56" t="s">
        <v>32</v>
      </c>
      <c r="O6" s="535"/>
      <c r="P6" s="536"/>
    </row>
    <row r="7" spans="2:16" ht="45" customHeight="1" thickBot="1">
      <c r="B7" s="57" t="s">
        <v>33</v>
      </c>
      <c r="C7" s="58">
        <f t="shared" ref="C7:H7" si="0">SUM(C8:C18)</f>
        <v>17818538715</v>
      </c>
      <c r="D7" s="15" t="e">
        <f t="shared" si="0"/>
        <v>#REF!</v>
      </c>
      <c r="E7" s="15" t="e">
        <f t="shared" si="0"/>
        <v>#REF!</v>
      </c>
      <c r="F7" s="15" t="e">
        <f t="shared" si="0"/>
        <v>#REF!</v>
      </c>
      <c r="G7" s="15" t="e">
        <f t="shared" si="0"/>
        <v>#REF!</v>
      </c>
      <c r="H7" s="59" t="e">
        <f t="shared" si="0"/>
        <v>#REF!</v>
      </c>
      <c r="I7" s="60" t="e">
        <f>E25+D25</f>
        <v>#REF!</v>
      </c>
      <c r="J7" s="61" t="e">
        <f>F25+G25</f>
        <v>#REF!</v>
      </c>
      <c r="K7" s="62" t="e">
        <f>I7-J7</f>
        <v>#REF!</v>
      </c>
      <c r="L7" s="63" t="s">
        <v>34</v>
      </c>
      <c r="M7" s="64" t="e">
        <f>D24+E24</f>
        <v>#REF!</v>
      </c>
      <c r="N7" s="65" t="e">
        <f>F24+G24</f>
        <v>#REF!</v>
      </c>
      <c r="O7" s="66">
        <v>0</v>
      </c>
      <c r="P7" s="66">
        <v>0</v>
      </c>
    </row>
    <row r="8" spans="2:16" ht="45" hidden="1" customHeight="1" thickBot="1">
      <c r="B8" s="67" t="s">
        <v>35</v>
      </c>
      <c r="C8" s="58">
        <v>0</v>
      </c>
      <c r="D8" s="15"/>
      <c r="E8" s="15"/>
      <c r="F8" s="15"/>
      <c r="G8" s="15"/>
      <c r="H8" s="59">
        <f>C8-F8+G8</f>
        <v>0</v>
      </c>
      <c r="I8" s="68" t="e">
        <f>D7+E7</f>
        <v>#REF!</v>
      </c>
      <c r="J8" s="69" t="e">
        <f>F7+G7</f>
        <v>#REF!</v>
      </c>
      <c r="K8" s="70" t="e">
        <f>I8-J8</f>
        <v>#REF!</v>
      </c>
      <c r="L8" s="71"/>
      <c r="M8" s="72"/>
      <c r="N8" s="73"/>
      <c r="O8" s="74"/>
      <c r="P8" s="74"/>
    </row>
    <row r="9" spans="2:16" ht="45" customHeight="1">
      <c r="B9" s="75" t="s">
        <v>86</v>
      </c>
      <c r="C9" s="76">
        <v>43594098</v>
      </c>
      <c r="D9" s="15" t="e">
        <f>SUMIFS(#REF!,#REF!,'15년총괄표'!$B9)</f>
        <v>#REF!</v>
      </c>
      <c r="E9" s="15" t="e">
        <f>SUMIFS(#REF!,#REF!,'15년총괄표'!$B9)</f>
        <v>#REF!</v>
      </c>
      <c r="F9" s="15" t="e">
        <f>SUMIFS(#REF!,#REF!,'15년총괄표'!$B9)</f>
        <v>#REF!</v>
      </c>
      <c r="G9" s="15" t="e">
        <f>SUMIFS(#REF!,#REF!,'15년총괄표'!$B9)</f>
        <v>#REF!</v>
      </c>
      <c r="H9" s="59" t="e">
        <f>C9+F9+G9</f>
        <v>#REF!</v>
      </c>
      <c r="I9" s="545" t="s">
        <v>36</v>
      </c>
      <c r="J9" s="546"/>
      <c r="K9" s="50"/>
      <c r="N9" s="77" t="s">
        <v>37</v>
      </c>
    </row>
    <row r="10" spans="2:16" ht="45" customHeight="1" thickBot="1">
      <c r="B10" s="75" t="s">
        <v>87</v>
      </c>
      <c r="C10" s="58">
        <v>5206191432</v>
      </c>
      <c r="D10" s="15" t="e">
        <f>SUMIFS(#REF!,#REF!,'15년총괄표'!$B10)</f>
        <v>#REF!</v>
      </c>
      <c r="E10" s="15" t="e">
        <f>SUMIFS(#REF!,#REF!,'15년총괄표'!$B10)</f>
        <v>#REF!</v>
      </c>
      <c r="F10" s="15" t="e">
        <f>SUMIFS(#REF!,#REF!,'15년총괄표'!$B10)</f>
        <v>#REF!</v>
      </c>
      <c r="G10" s="15" t="e">
        <f>SUMIFS(#REF!,#REF!,'15년총괄표'!$B10)</f>
        <v>#REF!</v>
      </c>
      <c r="H10" s="59" t="e">
        <f t="shared" ref="H10:H18" si="1">C10+F10+G10</f>
        <v>#REF!</v>
      </c>
      <c r="I10" s="78" t="e">
        <f>#REF!+#REF!</f>
        <v>#REF!</v>
      </c>
      <c r="J10" s="79" t="e">
        <f>#REF!+#REF!</f>
        <v>#REF!</v>
      </c>
      <c r="K10" s="50"/>
      <c r="N10" s="80" t="e">
        <f>M7-N7</f>
        <v>#REF!</v>
      </c>
    </row>
    <row r="11" spans="2:16" ht="45" customHeight="1">
      <c r="B11" s="75" t="s">
        <v>88</v>
      </c>
      <c r="C11" s="58">
        <v>506163851</v>
      </c>
      <c r="D11" s="15" t="e">
        <f>SUMIFS(#REF!,#REF!,'15년총괄표'!$B11)</f>
        <v>#REF!</v>
      </c>
      <c r="E11" s="15" t="e">
        <f>SUMIFS(#REF!,#REF!,'15년총괄표'!$B11)</f>
        <v>#REF!</v>
      </c>
      <c r="F11" s="15" t="e">
        <f>SUMIFS(#REF!,#REF!,'15년총괄표'!$B11)</f>
        <v>#REF!</v>
      </c>
      <c r="G11" s="15" t="e">
        <f>SUMIFS(#REF!,#REF!,'15년총괄표'!$B11)</f>
        <v>#REF!</v>
      </c>
      <c r="H11" s="59" t="e">
        <f t="shared" si="1"/>
        <v>#REF!</v>
      </c>
      <c r="J11" s="81"/>
      <c r="K11" s="82"/>
    </row>
    <row r="12" spans="2:16" ht="45" customHeight="1">
      <c r="B12" s="75" t="s">
        <v>89</v>
      </c>
      <c r="C12" s="58">
        <v>1207474631</v>
      </c>
      <c r="D12" s="15" t="e">
        <f>SUMIFS(#REF!,#REF!,'15년총괄표'!$B12)</f>
        <v>#REF!</v>
      </c>
      <c r="E12" s="15" t="e">
        <f>SUMIFS(#REF!,#REF!,'15년총괄표'!$B12)</f>
        <v>#REF!</v>
      </c>
      <c r="F12" s="15" t="e">
        <f>SUMIFS(#REF!,#REF!,'15년총괄표'!$B12)</f>
        <v>#REF!</v>
      </c>
      <c r="G12" s="15" t="e">
        <f>SUMIFS(#REF!,#REF!,'15년총괄표'!$B12)</f>
        <v>#REF!</v>
      </c>
      <c r="H12" s="59" t="e">
        <f t="shared" si="1"/>
        <v>#REF!</v>
      </c>
      <c r="J12" s="83"/>
      <c r="L12" s="84"/>
      <c r="M12" s="84"/>
    </row>
    <row r="13" spans="2:16" ht="45" customHeight="1">
      <c r="B13" s="75" t="s">
        <v>90</v>
      </c>
      <c r="C13" s="58">
        <v>309073261</v>
      </c>
      <c r="D13" s="15" t="e">
        <f>SUMIFS(#REF!,#REF!,'15년총괄표'!$B13)</f>
        <v>#REF!</v>
      </c>
      <c r="E13" s="15" t="e">
        <f>SUMIFS(#REF!,#REF!,'15년총괄표'!$B13)</f>
        <v>#REF!</v>
      </c>
      <c r="F13" s="15" t="e">
        <f>SUMIFS(#REF!,#REF!,'15년총괄표'!$B13)</f>
        <v>#REF!</v>
      </c>
      <c r="G13" s="15" t="e">
        <f>SUMIFS(#REF!,#REF!,'15년총괄표'!$B13)</f>
        <v>#REF!</v>
      </c>
      <c r="H13" s="59" t="e">
        <f t="shared" si="1"/>
        <v>#REF!</v>
      </c>
      <c r="K13" s="11"/>
      <c r="L13" s="12"/>
      <c r="N13" s="42" t="s">
        <v>38</v>
      </c>
    </row>
    <row r="14" spans="2:16" s="87" customFormat="1" ht="45" customHeight="1">
      <c r="B14" s="75" t="s">
        <v>91</v>
      </c>
      <c r="C14" s="85">
        <v>442431566</v>
      </c>
      <c r="D14" s="15" t="e">
        <f>SUMIFS(#REF!,#REF!,'15년총괄표'!$B14)</f>
        <v>#REF!</v>
      </c>
      <c r="E14" s="15" t="e">
        <f>SUMIFS(#REF!,#REF!,'15년총괄표'!$B14)</f>
        <v>#REF!</v>
      </c>
      <c r="F14" s="15" t="e">
        <f>SUMIFS(#REF!,#REF!,'15년총괄표'!$B14)</f>
        <v>#REF!</v>
      </c>
      <c r="G14" s="15" t="e">
        <f>SUMIFS(#REF!,#REF!,'15년총괄표'!$B14)</f>
        <v>#REF!</v>
      </c>
      <c r="H14" s="59" t="e">
        <f t="shared" si="1"/>
        <v>#REF!</v>
      </c>
      <c r="I14" s="86"/>
      <c r="J14" s="86"/>
      <c r="K14" s="11"/>
      <c r="L14" s="12"/>
      <c r="M14" s="72"/>
      <c r="N14" s="73" t="e">
        <f>N10-K7</f>
        <v>#REF!</v>
      </c>
      <c r="O14" s="86"/>
      <c r="P14" s="86"/>
    </row>
    <row r="15" spans="2:16" s="87" customFormat="1" ht="45" customHeight="1">
      <c r="B15" s="75" t="s">
        <v>62</v>
      </c>
      <c r="C15" s="85">
        <v>3621498611</v>
      </c>
      <c r="D15" s="15" t="e">
        <f>SUMIFS(#REF!,#REF!,'15년총괄표'!$B15)</f>
        <v>#REF!</v>
      </c>
      <c r="E15" s="15" t="e">
        <f>SUMIFS(#REF!,#REF!,'15년총괄표'!$B15)</f>
        <v>#REF!</v>
      </c>
      <c r="F15" s="15" t="e">
        <f>SUMIFS(#REF!,#REF!,'15년총괄표'!$B15)</f>
        <v>#REF!</v>
      </c>
      <c r="G15" s="15" t="e">
        <f>SUMIFS(#REF!,#REF!,'15년총괄표'!$B15)</f>
        <v>#REF!</v>
      </c>
      <c r="H15" s="59" t="e">
        <f t="shared" si="1"/>
        <v>#REF!</v>
      </c>
      <c r="I15" s="86"/>
      <c r="J15" s="86"/>
      <c r="K15" s="11"/>
      <c r="L15" s="12"/>
      <c r="M15" s="86"/>
      <c r="N15" s="86"/>
      <c r="O15" s="86"/>
      <c r="P15" s="86"/>
    </row>
    <row r="16" spans="2:16" s="87" customFormat="1" ht="45" customHeight="1">
      <c r="B16" s="75" t="s">
        <v>92</v>
      </c>
      <c r="C16" s="85">
        <v>1291490754</v>
      </c>
      <c r="D16" s="15" t="e">
        <f>SUMIFS(#REF!,#REF!,'15년총괄표'!$B16)</f>
        <v>#REF!</v>
      </c>
      <c r="E16" s="15" t="e">
        <f>SUMIFS(#REF!,#REF!,'15년총괄표'!$B16)</f>
        <v>#REF!</v>
      </c>
      <c r="F16" s="15" t="e">
        <f>SUMIFS(#REF!,#REF!,'15년총괄표'!$B16)</f>
        <v>#REF!</v>
      </c>
      <c r="G16" s="15" t="e">
        <f>SUMIFS(#REF!,#REF!,'15년총괄표'!$B16)</f>
        <v>#REF!</v>
      </c>
      <c r="H16" s="59" t="e">
        <f t="shared" si="1"/>
        <v>#REF!</v>
      </c>
      <c r="I16" s="86"/>
      <c r="J16" s="86"/>
      <c r="K16" s="11"/>
      <c r="L16" s="12"/>
      <c r="M16" s="86"/>
      <c r="N16" s="86"/>
      <c r="O16" s="86"/>
      <c r="P16" s="86"/>
    </row>
    <row r="17" spans="2:16" s="91" customFormat="1" ht="45" customHeight="1">
      <c r="B17" s="88" t="s">
        <v>93</v>
      </c>
      <c r="C17" s="89">
        <v>1095793534</v>
      </c>
      <c r="D17" s="15" t="e">
        <f>SUMIFS(#REF!,#REF!,'15년총괄표'!$B17)</f>
        <v>#REF!</v>
      </c>
      <c r="E17" s="15" t="e">
        <f>SUMIFS(#REF!,#REF!,'15년총괄표'!$B17)</f>
        <v>#REF!</v>
      </c>
      <c r="F17" s="15" t="e">
        <f>SUMIFS(#REF!,#REF!,'15년총괄표'!$B17)</f>
        <v>#REF!</v>
      </c>
      <c r="G17" s="15" t="e">
        <f>SUMIFS(#REF!,#REF!,'15년총괄표'!$B17)</f>
        <v>#REF!</v>
      </c>
      <c r="H17" s="59" t="e">
        <f t="shared" si="1"/>
        <v>#REF!</v>
      </c>
      <c r="I17" s="90"/>
      <c r="J17" s="90"/>
      <c r="K17" s="11"/>
      <c r="L17" s="12"/>
      <c r="M17" s="90"/>
      <c r="N17" s="90"/>
      <c r="O17" s="90"/>
      <c r="P17" s="90"/>
    </row>
    <row r="18" spans="2:16" s="87" customFormat="1" ht="45" customHeight="1" thickBot="1">
      <c r="B18" s="92" t="s">
        <v>506</v>
      </c>
      <c r="C18" s="93">
        <v>4094826977</v>
      </c>
      <c r="D18" s="16" t="e">
        <f>SUMIFS(#REF!,#REF!,'15년총괄표'!$B18)</f>
        <v>#REF!</v>
      </c>
      <c r="E18" s="16" t="e">
        <f>SUMIFS(#REF!,#REF!,'15년총괄표'!$B18)</f>
        <v>#REF!</v>
      </c>
      <c r="F18" s="16" t="e">
        <f>SUMIFS(#REF!,#REF!,'15년총괄표'!$B18)</f>
        <v>#REF!</v>
      </c>
      <c r="G18" s="16" t="e">
        <f>SUMIFS(#REF!,#REF!,'15년총괄표'!$B18)</f>
        <v>#REF!</v>
      </c>
      <c r="H18" s="94" t="e">
        <f t="shared" si="1"/>
        <v>#REF!</v>
      </c>
      <c r="I18" s="86"/>
      <c r="J18" s="86"/>
      <c r="K18" s="11"/>
      <c r="L18" s="12"/>
      <c r="M18" s="86"/>
      <c r="N18" s="86"/>
      <c r="O18" s="86"/>
      <c r="P18" s="86"/>
    </row>
    <row r="19" spans="2:16" ht="18" customHeight="1">
      <c r="B19" s="48"/>
      <c r="C19" s="48"/>
      <c r="D19" s="48"/>
      <c r="E19" s="48"/>
      <c r="F19" s="48"/>
      <c r="G19" s="48"/>
      <c r="H19" s="48"/>
      <c r="K19" s="11"/>
      <c r="L19" s="12"/>
    </row>
    <row r="20" spans="2:16" ht="20.25">
      <c r="B20" s="95" t="s">
        <v>39</v>
      </c>
      <c r="C20" s="45"/>
      <c r="D20" s="45"/>
      <c r="E20" s="45"/>
      <c r="F20" s="45"/>
      <c r="G20" s="45"/>
      <c r="H20" s="96"/>
      <c r="K20" s="11"/>
      <c r="L20" s="12"/>
    </row>
    <row r="21" spans="2:16" ht="19.5" thickBot="1">
      <c r="B21" s="47"/>
      <c r="C21" s="48"/>
      <c r="D21" s="48"/>
      <c r="E21" s="48"/>
      <c r="F21" s="48"/>
      <c r="G21" s="48"/>
      <c r="H21" s="49" t="s">
        <v>9</v>
      </c>
    </row>
    <row r="22" spans="2:16" ht="33" customHeight="1">
      <c r="B22" s="537" t="s">
        <v>40</v>
      </c>
      <c r="C22" s="539" t="s">
        <v>41</v>
      </c>
      <c r="D22" s="541" t="s">
        <v>21</v>
      </c>
      <c r="E22" s="542"/>
      <c r="F22" s="541" t="s">
        <v>22</v>
      </c>
      <c r="G22" s="542"/>
      <c r="H22" s="543" t="s">
        <v>23</v>
      </c>
    </row>
    <row r="23" spans="2:16" ht="33" customHeight="1">
      <c r="B23" s="538"/>
      <c r="C23" s="540"/>
      <c r="D23" s="52" t="s">
        <v>29</v>
      </c>
      <c r="E23" s="52" t="s">
        <v>30</v>
      </c>
      <c r="F23" s="52" t="s">
        <v>29</v>
      </c>
      <c r="G23" s="52" t="s">
        <v>30</v>
      </c>
      <c r="H23" s="544"/>
      <c r="I23" s="42" t="s">
        <v>42</v>
      </c>
    </row>
    <row r="24" spans="2:16" ht="45" customHeight="1">
      <c r="B24" s="57" t="s">
        <v>43</v>
      </c>
      <c r="C24" s="58">
        <f t="shared" ref="C24:G24" si="2">SUM(C25:C26)</f>
        <v>17818538715</v>
      </c>
      <c r="D24" s="15" t="e">
        <f t="shared" si="2"/>
        <v>#REF!</v>
      </c>
      <c r="E24" s="58" t="e">
        <f t="shared" si="2"/>
        <v>#REF!</v>
      </c>
      <c r="F24" s="15" t="e">
        <f t="shared" si="2"/>
        <v>#REF!</v>
      </c>
      <c r="G24" s="58" t="e">
        <f t="shared" si="2"/>
        <v>#REF!</v>
      </c>
      <c r="H24" s="59" t="e">
        <f>SUM(H25:H26)</f>
        <v>#REF!</v>
      </c>
      <c r="I24" s="50" t="e">
        <f>C24+D24+E24</f>
        <v>#REF!</v>
      </c>
      <c r="J24" s="50" t="e">
        <f>I24-H24</f>
        <v>#REF!</v>
      </c>
      <c r="K24" s="50" t="s">
        <v>44</v>
      </c>
    </row>
    <row r="25" spans="2:16" ht="45" customHeight="1">
      <c r="B25" s="57" t="s">
        <v>10</v>
      </c>
      <c r="C25" s="58">
        <v>14504760931</v>
      </c>
      <c r="D25" s="15" t="e">
        <f>#REF!</f>
        <v>#REF!</v>
      </c>
      <c r="E25" s="15" t="e">
        <f>#REF!</f>
        <v>#REF!</v>
      </c>
      <c r="F25" s="15" t="e">
        <f>#REF!</f>
        <v>#REF!</v>
      </c>
      <c r="G25" s="15" t="e">
        <f>#REF!</f>
        <v>#REF!</v>
      </c>
      <c r="H25" s="59" t="e">
        <f>C25+F25+G25</f>
        <v>#REF!</v>
      </c>
      <c r="I25" s="50" t="e">
        <f>C25+D25+E25</f>
        <v>#REF!</v>
      </c>
      <c r="J25" s="50" t="e">
        <f>I25-H25</f>
        <v>#REF!</v>
      </c>
      <c r="K25" s="50" t="s">
        <v>44</v>
      </c>
    </row>
    <row r="26" spans="2:16" ht="45" customHeight="1" thickBot="1">
      <c r="B26" s="97" t="s">
        <v>45</v>
      </c>
      <c r="C26" s="98">
        <v>3313777784</v>
      </c>
      <c r="D26" s="16"/>
      <c r="E26" s="16"/>
      <c r="F26" s="16"/>
      <c r="G26" s="16"/>
      <c r="H26" s="94">
        <f>C26+F26+G26</f>
        <v>3313777784</v>
      </c>
      <c r="I26" s="50">
        <f>C26+D26+E26</f>
        <v>3313777784</v>
      </c>
      <c r="J26" s="50">
        <f>I26-H26</f>
        <v>0</v>
      </c>
      <c r="K26" s="50" t="s">
        <v>44</v>
      </c>
    </row>
    <row r="27" spans="2:16" ht="9" customHeight="1">
      <c r="B27" s="48"/>
      <c r="C27" s="48"/>
      <c r="D27" s="48"/>
      <c r="E27" s="48"/>
      <c r="F27" s="48"/>
      <c r="G27" s="48"/>
      <c r="H27" s="48"/>
    </row>
    <row r="28" spans="2:16" ht="20.25" hidden="1" customHeight="1"/>
    <row r="29" spans="2:16" ht="20.25" hidden="1" customHeight="1"/>
    <row r="30" spans="2:16" ht="14.25" hidden="1">
      <c r="B30" s="99" t="s">
        <v>11</v>
      </c>
      <c r="C30" s="100" t="s">
        <v>46</v>
      </c>
      <c r="D30" s="101" t="s">
        <v>47</v>
      </c>
      <c r="E30" s="100" t="s">
        <v>48</v>
      </c>
      <c r="G30" s="42"/>
      <c r="H30" s="42"/>
      <c r="O30" s="39"/>
      <c r="P30" s="39"/>
    </row>
    <row r="31" spans="2:16" ht="15" hidden="1">
      <c r="B31" s="102" t="s">
        <v>12</v>
      </c>
      <c r="C31" s="103">
        <v>39922113</v>
      </c>
      <c r="D31" s="104"/>
      <c r="E31" s="104">
        <f>SUM(C31:D31)</f>
        <v>39922113</v>
      </c>
      <c r="G31" s="42"/>
      <c r="H31" s="42"/>
      <c r="O31" s="39"/>
      <c r="P31" s="39"/>
    </row>
    <row r="32" spans="2:16" ht="15" hidden="1">
      <c r="B32" s="102" t="s">
        <v>13</v>
      </c>
      <c r="C32" s="103">
        <v>3302571667</v>
      </c>
      <c r="D32" s="103">
        <v>1780946434</v>
      </c>
      <c r="E32" s="104">
        <f t="shared" ref="E32:E41" si="3">SUM(C32:D32)</f>
        <v>5083518101</v>
      </c>
      <c r="G32" s="42"/>
      <c r="H32" s="42"/>
      <c r="O32" s="39"/>
      <c r="P32" s="39"/>
    </row>
    <row r="33" spans="2:16" ht="15" hidden="1">
      <c r="B33" s="102" t="s">
        <v>4</v>
      </c>
      <c r="C33" s="103">
        <v>155329320</v>
      </c>
      <c r="D33" s="103">
        <v>384743740</v>
      </c>
      <c r="E33" s="104">
        <f t="shared" si="3"/>
        <v>540073060</v>
      </c>
      <c r="G33" s="42"/>
      <c r="H33" s="42"/>
      <c r="O33" s="39"/>
      <c r="P33" s="39"/>
    </row>
    <row r="34" spans="2:16" ht="15" hidden="1">
      <c r="B34" s="105" t="s">
        <v>54</v>
      </c>
      <c r="C34" s="103">
        <v>1142858974</v>
      </c>
      <c r="D34" s="104"/>
      <c r="E34" s="104">
        <f t="shared" si="3"/>
        <v>1142858974</v>
      </c>
      <c r="G34" s="42"/>
      <c r="H34" s="42"/>
      <c r="O34" s="39"/>
      <c r="P34" s="39"/>
    </row>
    <row r="35" spans="2:16" ht="15" hidden="1">
      <c r="B35" s="102" t="s">
        <v>8</v>
      </c>
      <c r="C35" s="103">
        <v>224243208</v>
      </c>
      <c r="D35" s="103">
        <v>52484400</v>
      </c>
      <c r="E35" s="104">
        <f t="shared" si="3"/>
        <v>276727608</v>
      </c>
      <c r="G35" s="42"/>
      <c r="H35" s="42"/>
      <c r="O35" s="39"/>
      <c r="P35" s="39"/>
    </row>
    <row r="36" spans="2:16" ht="15" hidden="1">
      <c r="B36" s="105" t="s">
        <v>84</v>
      </c>
      <c r="C36" s="103">
        <v>466978999</v>
      </c>
      <c r="D36" s="104"/>
      <c r="E36" s="104">
        <f t="shared" si="3"/>
        <v>466978999</v>
      </c>
      <c r="G36" s="42"/>
      <c r="H36" s="42"/>
      <c r="O36" s="39"/>
      <c r="P36" s="39"/>
    </row>
    <row r="37" spans="2:16" ht="15" hidden="1">
      <c r="B37" s="105" t="s">
        <v>85</v>
      </c>
      <c r="C37" s="103">
        <v>3254006708</v>
      </c>
      <c r="D37" s="104"/>
      <c r="E37" s="104">
        <f t="shared" si="3"/>
        <v>3254006708</v>
      </c>
      <c r="G37" s="42"/>
      <c r="H37" s="42"/>
      <c r="O37" s="39"/>
      <c r="P37" s="39"/>
    </row>
    <row r="38" spans="2:16" ht="15" hidden="1">
      <c r="B38" s="102" t="s">
        <v>5</v>
      </c>
      <c r="C38" s="103">
        <v>1220859831</v>
      </c>
      <c r="D38" s="104"/>
      <c r="E38" s="104">
        <f t="shared" si="3"/>
        <v>1220859831</v>
      </c>
      <c r="G38" s="42"/>
      <c r="H38" s="42"/>
      <c r="O38" s="39"/>
      <c r="P38" s="39"/>
    </row>
    <row r="39" spans="2:16" ht="15" hidden="1">
      <c r="B39" s="102" t="s">
        <v>6</v>
      </c>
      <c r="C39" s="103">
        <v>866963933</v>
      </c>
      <c r="D39" s="103">
        <v>28360000</v>
      </c>
      <c r="E39" s="104">
        <f t="shared" si="3"/>
        <v>895323933</v>
      </c>
      <c r="G39" s="42"/>
      <c r="H39" s="42"/>
      <c r="O39" s="39"/>
      <c r="P39" s="39"/>
    </row>
    <row r="40" spans="2:16" ht="15" hidden="1">
      <c r="B40" s="102" t="s">
        <v>7</v>
      </c>
      <c r="C40" s="103">
        <v>4882582917</v>
      </c>
      <c r="D40" s="104"/>
      <c r="E40" s="104">
        <f t="shared" si="3"/>
        <v>4882582917</v>
      </c>
      <c r="G40" s="42"/>
      <c r="H40" s="42"/>
      <c r="O40" s="39"/>
      <c r="P40" s="39"/>
    </row>
    <row r="41" spans="2:16" ht="15" hidden="1">
      <c r="B41" s="102" t="s">
        <v>14</v>
      </c>
      <c r="C41" s="104">
        <f>SUM(C31:C40)</f>
        <v>15556317670</v>
      </c>
      <c r="D41" s="104">
        <f>SUM(D31:D40)</f>
        <v>2246534574</v>
      </c>
      <c r="E41" s="104">
        <f t="shared" si="3"/>
        <v>17802852244</v>
      </c>
      <c r="G41" s="42"/>
      <c r="H41" s="42"/>
      <c r="O41" s="39"/>
      <c r="P41" s="39"/>
    </row>
    <row r="42" spans="2:16" hidden="1"/>
    <row r="43" spans="2:16" hidden="1">
      <c r="B43" s="13" t="s">
        <v>49</v>
      </c>
      <c r="C43" s="14">
        <f>3922478-221377</f>
        <v>3701101</v>
      </c>
    </row>
    <row r="44" spans="2:16" hidden="1"/>
    <row r="45" spans="2:16" hidden="1"/>
    <row r="46" spans="2:16" hidden="1"/>
    <row r="47" spans="2:16" hidden="1"/>
    <row r="48" spans="2:16" hidden="1"/>
    <row r="49" spans="2:16" hidden="1"/>
    <row r="50" spans="2:16" hidden="1"/>
    <row r="54" spans="2:16" s="48" customFormat="1">
      <c r="B54" s="547" t="s">
        <v>11</v>
      </c>
      <c r="C54" s="549" t="s">
        <v>528</v>
      </c>
      <c r="D54" s="547" t="s">
        <v>526</v>
      </c>
      <c r="E54" s="547" t="s">
        <v>527</v>
      </c>
      <c r="F54" s="549" t="s">
        <v>48</v>
      </c>
      <c r="I54" s="50"/>
      <c r="J54" s="50"/>
      <c r="K54" s="50"/>
      <c r="L54" s="50"/>
      <c r="M54" s="50"/>
      <c r="N54" s="50"/>
      <c r="O54" s="50"/>
      <c r="P54" s="50"/>
    </row>
    <row r="55" spans="2:16" s="48" customFormat="1">
      <c r="B55" s="548"/>
      <c r="C55" s="550"/>
      <c r="D55" s="548"/>
      <c r="E55" s="548"/>
      <c r="F55" s="550"/>
      <c r="I55" s="50"/>
      <c r="J55" s="50"/>
      <c r="K55" s="50"/>
      <c r="L55" s="50"/>
      <c r="M55" s="50"/>
      <c r="N55" s="50"/>
      <c r="O55" s="50"/>
      <c r="P55" s="50"/>
    </row>
    <row r="56" spans="2:16">
      <c r="B56" s="130" t="s">
        <v>14</v>
      </c>
      <c r="C56" s="131">
        <f>SUM(C57:C66)</f>
        <v>14504760931</v>
      </c>
      <c r="D56" s="131">
        <f>SUM(D57:D66)</f>
        <v>1174065395</v>
      </c>
      <c r="E56" s="131">
        <f>SUM(E57:E66)</f>
        <v>2139712389</v>
      </c>
      <c r="F56" s="131">
        <f>SUM(C56:E56)</f>
        <v>17818538715</v>
      </c>
    </row>
    <row r="57" spans="2:16">
      <c r="B57" s="132" t="s">
        <v>12</v>
      </c>
      <c r="C57" s="133">
        <v>43594098</v>
      </c>
      <c r="D57" s="133"/>
      <c r="E57" s="133"/>
      <c r="F57" s="131">
        <f t="shared" ref="F57:F66" si="4">SUM(C57:E57)</f>
        <v>43594098</v>
      </c>
    </row>
    <row r="58" spans="2:16">
      <c r="B58" s="132" t="s">
        <v>13</v>
      </c>
      <c r="C58" s="133">
        <v>3440363748</v>
      </c>
      <c r="D58" s="133">
        <v>24291000</v>
      </c>
      <c r="E58" s="133">
        <v>1741536684</v>
      </c>
      <c r="F58" s="131">
        <f t="shared" si="4"/>
        <v>5206191432</v>
      </c>
    </row>
    <row r="59" spans="2:16">
      <c r="B59" s="132" t="s">
        <v>4</v>
      </c>
      <c r="C59" s="133">
        <v>203612581</v>
      </c>
      <c r="D59" s="133"/>
      <c r="E59" s="133">
        <v>302551270</v>
      </c>
      <c r="F59" s="131">
        <f t="shared" si="4"/>
        <v>506163851</v>
      </c>
    </row>
    <row r="60" spans="2:16">
      <c r="B60" s="132" t="s">
        <v>530</v>
      </c>
      <c r="C60" s="133">
        <v>1207474631</v>
      </c>
      <c r="D60" s="133"/>
      <c r="E60" s="133"/>
      <c r="F60" s="131">
        <f t="shared" si="4"/>
        <v>1207474631</v>
      </c>
    </row>
    <row r="61" spans="2:16">
      <c r="B61" s="132" t="s">
        <v>8</v>
      </c>
      <c r="C61" s="133">
        <v>246448826</v>
      </c>
      <c r="D61" s="133"/>
      <c r="E61" s="133">
        <v>62624435</v>
      </c>
      <c r="F61" s="131">
        <f t="shared" si="4"/>
        <v>309073261</v>
      </c>
    </row>
    <row r="62" spans="2:16">
      <c r="B62" s="132" t="s">
        <v>57</v>
      </c>
      <c r="C62" s="133">
        <v>442431566</v>
      </c>
      <c r="D62" s="133"/>
      <c r="E62" s="133"/>
      <c r="F62" s="131">
        <f t="shared" si="4"/>
        <v>442431566</v>
      </c>
    </row>
    <row r="63" spans="2:16">
      <c r="B63" s="132" t="s">
        <v>384</v>
      </c>
      <c r="C63" s="133">
        <v>2784804193</v>
      </c>
      <c r="D63" s="133">
        <v>836694418</v>
      </c>
      <c r="E63" s="133"/>
      <c r="F63" s="131">
        <f t="shared" si="4"/>
        <v>3621498611</v>
      </c>
    </row>
    <row r="64" spans="2:16">
      <c r="B64" s="132" t="s">
        <v>5</v>
      </c>
      <c r="C64" s="133">
        <v>1163747689</v>
      </c>
      <c r="D64" s="133">
        <f>125570000+2173065</f>
        <v>127743065</v>
      </c>
      <c r="E64" s="133"/>
      <c r="F64" s="131">
        <f t="shared" si="4"/>
        <v>1291490754</v>
      </c>
    </row>
    <row r="65" spans="2:6">
      <c r="B65" s="132" t="s">
        <v>6</v>
      </c>
      <c r="C65" s="133">
        <v>1043870622</v>
      </c>
      <c r="D65" s="134">
        <f>4191000+14731912</f>
        <v>18922912</v>
      </c>
      <c r="E65" s="134">
        <v>33000000</v>
      </c>
      <c r="F65" s="131">
        <f t="shared" si="4"/>
        <v>1095793534</v>
      </c>
    </row>
    <row r="66" spans="2:6">
      <c r="B66" s="135" t="s">
        <v>405</v>
      </c>
      <c r="C66" s="133">
        <v>3928412977</v>
      </c>
      <c r="D66" s="133">
        <v>166414000</v>
      </c>
      <c r="E66" s="133"/>
      <c r="F66" s="131">
        <f t="shared" si="4"/>
        <v>4094826977</v>
      </c>
    </row>
    <row r="145" spans="9:9" ht="24">
      <c r="I145" s="82" t="s">
        <v>50</v>
      </c>
    </row>
    <row r="275" spans="9:11">
      <c r="I275" s="106"/>
      <c r="K275" s="42">
        <v>-50000</v>
      </c>
    </row>
  </sheetData>
  <mergeCells count="22">
    <mergeCell ref="B54:B55"/>
    <mergeCell ref="C54:C55"/>
    <mergeCell ref="D54:D55"/>
    <mergeCell ref="E54:E55"/>
    <mergeCell ref="F54:F55"/>
    <mergeCell ref="K5:K6"/>
    <mergeCell ref="L5:L6"/>
    <mergeCell ref="M5:N5"/>
    <mergeCell ref="O5:P6"/>
    <mergeCell ref="B22:B23"/>
    <mergeCell ref="C22:C23"/>
    <mergeCell ref="D22:E22"/>
    <mergeCell ref="F22:G22"/>
    <mergeCell ref="H22:H23"/>
    <mergeCell ref="I9:J9"/>
    <mergeCell ref="I5:J5"/>
    <mergeCell ref="B1:H1"/>
    <mergeCell ref="B5:B6"/>
    <mergeCell ref="C5:C6"/>
    <mergeCell ref="D5:E5"/>
    <mergeCell ref="F5:G5"/>
    <mergeCell ref="H5:H6"/>
  </mergeCells>
  <phoneticPr fontId="2" type="noConversion"/>
  <pageMargins left="0.55118110236220474" right="0.51181102362204722" top="0.98425196850393704" bottom="0.78740157480314965" header="0.51181102362204722" footer="0.51181102362204722"/>
  <pageSetup paperSize="9" scale="73" orientation="portrait" r:id="rId1"/>
  <headerFooter alignWithMargins="0">
    <oddFooter>&amp;C&amp;P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294"/>
  <sheetViews>
    <sheetView zoomScale="80" zoomScaleNormal="80" zoomScaleSheetLayoutView="85" workbookViewId="0">
      <pane xSplit="1" ySplit="6" topLeftCell="B7" activePane="bottomRight" state="frozen"/>
      <selection activeCell="S18" sqref="S18"/>
      <selection pane="topRight" activeCell="S18" sqref="S18"/>
      <selection pane="bottomLeft" activeCell="S18" sqref="S18"/>
      <selection pane="bottomRight" activeCell="S21" sqref="S21"/>
    </sheetView>
  </sheetViews>
  <sheetFormatPr defaultColWidth="9" defaultRowHeight="13.5"/>
  <cols>
    <col min="1" max="1" width="1" style="39" customWidth="1"/>
    <col min="2" max="2" width="22" style="39" customWidth="1"/>
    <col min="3" max="3" width="17.875" style="39" customWidth="1"/>
    <col min="4" max="4" width="14.75" style="39" customWidth="1"/>
    <col min="5" max="5" width="15.25" style="39" customWidth="1"/>
    <col min="6" max="6" width="14.25" style="39" customWidth="1"/>
    <col min="7" max="7" width="13.5" style="39" customWidth="1"/>
    <col min="8" max="8" width="17.25" style="39" customWidth="1"/>
    <col min="9" max="9" width="17.125" style="42" hidden="1" customWidth="1"/>
    <col min="10" max="10" width="16" style="42" hidden="1" customWidth="1"/>
    <col min="11" max="11" width="14.625" style="42" hidden="1" customWidth="1"/>
    <col min="12" max="12" width="21.75" style="42" hidden="1" customWidth="1"/>
    <col min="13" max="14" width="14.75" style="42" hidden="1" customWidth="1"/>
    <col min="15" max="15" width="12.25" style="42" hidden="1" customWidth="1"/>
    <col min="16" max="16" width="13.375" style="42" hidden="1" customWidth="1"/>
    <col min="17" max="16384" width="9" style="39"/>
  </cols>
  <sheetData>
    <row r="1" spans="2:16" ht="33" customHeight="1">
      <c r="B1" s="518" t="s">
        <v>514</v>
      </c>
      <c r="C1" s="519"/>
      <c r="D1" s="519"/>
      <c r="E1" s="519"/>
      <c r="F1" s="519"/>
      <c r="G1" s="519"/>
      <c r="H1" s="519"/>
    </row>
    <row r="2" spans="2:16" ht="12.75" customHeight="1">
      <c r="B2" s="43"/>
      <c r="C2" s="44"/>
      <c r="D2" s="44"/>
      <c r="E2" s="44"/>
      <c r="F2" s="44"/>
      <c r="G2" s="44"/>
      <c r="H2" s="44"/>
    </row>
    <row r="3" spans="2:16" ht="23.25" customHeight="1">
      <c r="B3" s="45" t="s">
        <v>111</v>
      </c>
      <c r="C3" s="46"/>
      <c r="D3" s="107"/>
      <c r="E3" s="36" t="e">
        <f>SUM(D7:E7)</f>
        <v>#REF!</v>
      </c>
      <c r="F3" s="36"/>
      <c r="G3" s="36" t="e">
        <f>SUM(F7:G7)</f>
        <v>#REF!</v>
      </c>
    </row>
    <row r="4" spans="2:16" s="48" customFormat="1" ht="18" customHeight="1" thickBot="1">
      <c r="B4" s="47"/>
      <c r="H4" s="49" t="s">
        <v>16</v>
      </c>
      <c r="I4" s="50"/>
      <c r="J4" s="50"/>
      <c r="K4" s="50"/>
      <c r="L4" s="50"/>
      <c r="M4" s="51" t="s">
        <v>17</v>
      </c>
      <c r="N4" s="50"/>
      <c r="O4" s="51" t="s">
        <v>18</v>
      </c>
      <c r="P4" s="51"/>
    </row>
    <row r="5" spans="2:16" ht="24" customHeight="1">
      <c r="B5" s="520" t="s">
        <v>19</v>
      </c>
      <c r="C5" s="522" t="s">
        <v>20</v>
      </c>
      <c r="D5" s="524" t="s">
        <v>21</v>
      </c>
      <c r="E5" s="524"/>
      <c r="F5" s="524" t="s">
        <v>22</v>
      </c>
      <c r="G5" s="524"/>
      <c r="H5" s="525" t="s">
        <v>23</v>
      </c>
      <c r="I5" s="531" t="s">
        <v>24</v>
      </c>
      <c r="J5" s="531"/>
      <c r="K5" s="527" t="s">
        <v>25</v>
      </c>
      <c r="L5" s="529" t="s">
        <v>26</v>
      </c>
      <c r="M5" s="531" t="s">
        <v>27</v>
      </c>
      <c r="N5" s="532"/>
      <c r="O5" s="533" t="s">
        <v>28</v>
      </c>
      <c r="P5" s="534"/>
    </row>
    <row r="6" spans="2:16" ht="24" customHeight="1">
      <c r="B6" s="521"/>
      <c r="C6" s="523"/>
      <c r="D6" s="52" t="s">
        <v>29</v>
      </c>
      <c r="E6" s="52" t="s">
        <v>30</v>
      </c>
      <c r="F6" s="52" t="s">
        <v>29</v>
      </c>
      <c r="G6" s="52" t="s">
        <v>30</v>
      </c>
      <c r="H6" s="526"/>
      <c r="I6" s="53" t="s">
        <v>31</v>
      </c>
      <c r="J6" s="54" t="s">
        <v>32</v>
      </c>
      <c r="K6" s="528"/>
      <c r="L6" s="530"/>
      <c r="M6" s="55" t="s">
        <v>31</v>
      </c>
      <c r="N6" s="56" t="s">
        <v>32</v>
      </c>
      <c r="O6" s="535"/>
      <c r="P6" s="536"/>
    </row>
    <row r="7" spans="2:16" ht="30.75" customHeight="1" thickBot="1">
      <c r="B7" s="57" t="s">
        <v>33</v>
      </c>
      <c r="C7" s="58">
        <f t="shared" ref="C7:H7" si="0">SUM(C8:C33)</f>
        <v>17818538715</v>
      </c>
      <c r="D7" s="15" t="e">
        <f t="shared" si="0"/>
        <v>#REF!</v>
      </c>
      <c r="E7" s="15" t="e">
        <f t="shared" si="0"/>
        <v>#REF!</v>
      </c>
      <c r="F7" s="15" t="e">
        <f t="shared" si="0"/>
        <v>#REF!</v>
      </c>
      <c r="G7" s="15" t="e">
        <f t="shared" si="0"/>
        <v>#REF!</v>
      </c>
      <c r="H7" s="59" t="e">
        <f t="shared" si="0"/>
        <v>#REF!</v>
      </c>
      <c r="I7" s="60" t="e">
        <f>#REF!+#REF!</f>
        <v>#REF!</v>
      </c>
      <c r="J7" s="61" t="e">
        <f>#REF!+#REF!</f>
        <v>#REF!</v>
      </c>
      <c r="K7" s="62" t="e">
        <f>I7-J7</f>
        <v>#REF!</v>
      </c>
      <c r="L7" s="63" t="s">
        <v>34</v>
      </c>
      <c r="M7" s="64" t="e">
        <f>#REF!+#REF!</f>
        <v>#REF!</v>
      </c>
      <c r="N7" s="65" t="e">
        <f>#REF!+#REF!</f>
        <v>#REF!</v>
      </c>
      <c r="O7" s="66">
        <v>0</v>
      </c>
      <c r="P7" s="66">
        <v>0</v>
      </c>
    </row>
    <row r="8" spans="2:16" ht="30.75" customHeight="1">
      <c r="B8" s="75" t="s">
        <v>102</v>
      </c>
      <c r="C8" s="76">
        <v>1230140</v>
      </c>
      <c r="D8" s="15" t="e">
        <f>SUMIFS(#REF!,#REF!,'15년총괄표(실국별)'!$B8)</f>
        <v>#REF!</v>
      </c>
      <c r="E8" s="15" t="e">
        <f>SUMIFS(#REF!,#REF!,'15년총괄표(실국별)'!$B8)</f>
        <v>#REF!</v>
      </c>
      <c r="F8" s="15" t="e">
        <f>SUMIFS(#REF!,#REF!,'15년총괄표(실국별)'!$B8)</f>
        <v>#REF!</v>
      </c>
      <c r="G8" s="15" t="e">
        <f>SUMIFS(#REF!,#REF!,'15년총괄표(실국별)'!$B8)</f>
        <v>#REF!</v>
      </c>
      <c r="H8" s="59" t="e">
        <f>C8+F8+G8</f>
        <v>#REF!</v>
      </c>
      <c r="I8" s="545" t="s">
        <v>36</v>
      </c>
      <c r="J8" s="546"/>
      <c r="K8" s="50"/>
      <c r="N8" s="77" t="s">
        <v>37</v>
      </c>
    </row>
    <row r="9" spans="2:16" ht="30.75" customHeight="1" thickBot="1">
      <c r="B9" s="75" t="s">
        <v>94</v>
      </c>
      <c r="C9" s="58">
        <v>4995050831</v>
      </c>
      <c r="D9" s="15" t="e">
        <f>SUMIFS(#REF!,#REF!,'15년총괄표(실국별)'!$B9)</f>
        <v>#REF!</v>
      </c>
      <c r="E9" s="15" t="e">
        <f>SUMIFS(#REF!,#REF!,'15년총괄표(실국별)'!$B9)</f>
        <v>#REF!</v>
      </c>
      <c r="F9" s="15" t="e">
        <f>SUMIFS(#REF!,#REF!,'15년총괄표(실국별)'!$B9)</f>
        <v>#REF!</v>
      </c>
      <c r="G9" s="15" t="e">
        <f>SUMIFS(#REF!,#REF!,'15년총괄표(실국별)'!$B9)</f>
        <v>#REF!</v>
      </c>
      <c r="H9" s="59" t="e">
        <f t="shared" ref="H9:H33" si="1">C9+F9+G9</f>
        <v>#REF!</v>
      </c>
      <c r="I9" s="78" t="e">
        <f>#REF!+#REF!</f>
        <v>#REF!</v>
      </c>
      <c r="J9" s="79" t="e">
        <f>#REF!+#REF!</f>
        <v>#REF!</v>
      </c>
      <c r="K9" s="50"/>
      <c r="N9" s="80" t="e">
        <f>#REF!-#REF!</f>
        <v>#REF!</v>
      </c>
    </row>
    <row r="10" spans="2:16" ht="30.75" customHeight="1" thickBot="1">
      <c r="B10" s="75" t="s">
        <v>95</v>
      </c>
      <c r="C10" s="58">
        <v>350475445</v>
      </c>
      <c r="D10" s="15" t="e">
        <f>SUMIFS(#REF!,#REF!,'15년총괄표(실국별)'!$B10)</f>
        <v>#REF!</v>
      </c>
      <c r="E10" s="15" t="e">
        <f>SUMIFS(#REF!,#REF!,'15년총괄표(실국별)'!$B10)</f>
        <v>#REF!</v>
      </c>
      <c r="F10" s="15" t="e">
        <f>SUMIFS(#REF!,#REF!,'15년총괄표(실국별)'!$B10)</f>
        <v>#REF!</v>
      </c>
      <c r="G10" s="15" t="e">
        <f>SUMIFS(#REF!,#REF!,'15년총괄표(실국별)'!$B10)</f>
        <v>#REF!</v>
      </c>
      <c r="H10" s="59" t="e">
        <f t="shared" si="1"/>
        <v>#REF!</v>
      </c>
      <c r="I10" s="78" t="e">
        <f>#REF!+#REF!</f>
        <v>#REF!</v>
      </c>
      <c r="J10" s="79" t="e">
        <f>#REF!+#REF!</f>
        <v>#REF!</v>
      </c>
      <c r="K10" s="50"/>
      <c r="N10" s="80" t="e">
        <f>#REF!-#REF!</f>
        <v>#REF!</v>
      </c>
    </row>
    <row r="11" spans="2:16" ht="30.75" customHeight="1">
      <c r="B11" s="75" t="s">
        <v>96</v>
      </c>
      <c r="C11" s="58">
        <v>489102362</v>
      </c>
      <c r="D11" s="15" t="e">
        <f>SUMIFS(#REF!,#REF!,'15년총괄표(실국별)'!$B11)</f>
        <v>#REF!</v>
      </c>
      <c r="E11" s="15" t="e">
        <f>SUMIFS(#REF!,#REF!,'15년총괄표(실국별)'!$B11)</f>
        <v>#REF!</v>
      </c>
      <c r="F11" s="15" t="e">
        <f>SUMIFS(#REF!,#REF!,'15년총괄표(실국별)'!$B11)</f>
        <v>#REF!</v>
      </c>
      <c r="G11" s="15" t="e">
        <f>SUMIFS(#REF!,#REF!,'15년총괄표(실국별)'!$B11)</f>
        <v>#REF!</v>
      </c>
      <c r="H11" s="59" t="e">
        <f t="shared" si="1"/>
        <v>#REF!</v>
      </c>
      <c r="J11" s="81"/>
      <c r="K11" s="82"/>
    </row>
    <row r="12" spans="2:16" ht="30.75" customHeight="1">
      <c r="B12" s="75" t="s">
        <v>159</v>
      </c>
      <c r="C12" s="58">
        <v>2124399774</v>
      </c>
      <c r="D12" s="15" t="e">
        <f>SUMIFS(#REF!,#REF!,'15년총괄표(실국별)'!$B12)</f>
        <v>#REF!</v>
      </c>
      <c r="E12" s="15" t="e">
        <f>SUMIFS(#REF!,#REF!,'15년총괄표(실국별)'!$B12)</f>
        <v>#REF!</v>
      </c>
      <c r="F12" s="15" t="e">
        <f>SUMIFS(#REF!,#REF!,'15년총괄표(실국별)'!$B12)</f>
        <v>#REF!</v>
      </c>
      <c r="G12" s="15" t="e">
        <f>SUMIFS(#REF!,#REF!,'15년총괄표(실국별)'!$B12)</f>
        <v>#REF!</v>
      </c>
      <c r="H12" s="59" t="e">
        <f t="shared" si="1"/>
        <v>#REF!</v>
      </c>
      <c r="J12" s="83"/>
      <c r="L12" s="84"/>
      <c r="M12" s="84"/>
    </row>
    <row r="13" spans="2:16" ht="30.75" customHeight="1">
      <c r="B13" s="75" t="s">
        <v>97</v>
      </c>
      <c r="C13" s="58">
        <v>309073261</v>
      </c>
      <c r="D13" s="15" t="e">
        <f>SUMIFS(#REF!,#REF!,'15년총괄표(실국별)'!$B13)</f>
        <v>#REF!</v>
      </c>
      <c r="E13" s="15" t="e">
        <f>SUMIFS(#REF!,#REF!,'15년총괄표(실국별)'!$B13)</f>
        <v>#REF!</v>
      </c>
      <c r="F13" s="15" t="e">
        <f>SUMIFS(#REF!,#REF!,'15년총괄표(실국별)'!$B13)</f>
        <v>#REF!</v>
      </c>
      <c r="G13" s="15" t="e">
        <f>SUMIFS(#REF!,#REF!,'15년총괄표(실국별)'!$B13)</f>
        <v>#REF!</v>
      </c>
      <c r="H13" s="59" t="e">
        <f t="shared" si="1"/>
        <v>#REF!</v>
      </c>
      <c r="K13" s="11"/>
      <c r="L13" s="12"/>
      <c r="N13" s="42" t="s">
        <v>38</v>
      </c>
    </row>
    <row r="14" spans="2:16" s="87" customFormat="1" ht="30.75" customHeight="1">
      <c r="B14" s="75" t="s">
        <v>58</v>
      </c>
      <c r="C14" s="85">
        <v>255604029</v>
      </c>
      <c r="D14" s="15" t="e">
        <f>SUMIFS(#REF!,#REF!,'15년총괄표(실국별)'!$B14)</f>
        <v>#REF!</v>
      </c>
      <c r="E14" s="15" t="e">
        <f>SUMIFS(#REF!,#REF!,'15년총괄표(실국별)'!$B14)</f>
        <v>#REF!</v>
      </c>
      <c r="F14" s="15" t="e">
        <f>SUMIFS(#REF!,#REF!,'15년총괄표(실국별)'!$B14)</f>
        <v>#REF!</v>
      </c>
      <c r="G14" s="15" t="e">
        <f>SUMIFS(#REF!,#REF!,'15년총괄표(실국별)'!$B14)</f>
        <v>#REF!</v>
      </c>
      <c r="H14" s="59" t="e">
        <f t="shared" si="1"/>
        <v>#REF!</v>
      </c>
      <c r="I14" s="86"/>
      <c r="J14" s="86"/>
      <c r="K14" s="11"/>
      <c r="L14" s="12"/>
      <c r="M14" s="72"/>
      <c r="N14" s="73" t="e">
        <f>N10-#REF!</f>
        <v>#REF!</v>
      </c>
      <c r="O14" s="86"/>
      <c r="P14" s="86"/>
    </row>
    <row r="15" spans="2:16" s="87" customFormat="1" ht="30.75" customHeight="1">
      <c r="B15" s="75" t="s">
        <v>188</v>
      </c>
      <c r="C15" s="85">
        <v>205393587</v>
      </c>
      <c r="D15" s="15" t="e">
        <f>SUMIFS(#REF!,#REF!,'15년총괄표(실국별)'!$B15)</f>
        <v>#REF!</v>
      </c>
      <c r="E15" s="15" t="e">
        <f>SUMIFS(#REF!,#REF!,'15년총괄표(실국별)'!$B15)</f>
        <v>#REF!</v>
      </c>
      <c r="F15" s="15" t="e">
        <f>SUMIFS(#REF!,#REF!,'15년총괄표(실국별)'!$B15)</f>
        <v>#REF!</v>
      </c>
      <c r="G15" s="15" t="e">
        <f>SUMIFS(#REF!,#REF!,'15년총괄표(실국별)'!$B15)</f>
        <v>#REF!</v>
      </c>
      <c r="H15" s="59" t="e">
        <f t="shared" si="1"/>
        <v>#REF!</v>
      </c>
      <c r="I15" s="86"/>
      <c r="J15" s="86"/>
      <c r="K15" s="11"/>
      <c r="L15" s="12"/>
      <c r="M15" s="86"/>
      <c r="N15" s="86"/>
      <c r="O15" s="86"/>
      <c r="P15" s="86"/>
    </row>
    <row r="16" spans="2:16" s="87" customFormat="1" ht="30.75" customHeight="1">
      <c r="B16" s="75" t="s">
        <v>195</v>
      </c>
      <c r="C16" s="85">
        <v>694104955</v>
      </c>
      <c r="D16" s="15" t="e">
        <f>SUMIFS(#REF!,#REF!,'15년총괄표(실국별)'!$B16)</f>
        <v>#REF!</v>
      </c>
      <c r="E16" s="15" t="e">
        <f>SUMIFS(#REF!,#REF!,'15년총괄표(실국별)'!$B16)</f>
        <v>#REF!</v>
      </c>
      <c r="F16" s="15" t="e">
        <f>SUMIFS(#REF!,#REF!,'15년총괄표(실국별)'!$B16)</f>
        <v>#REF!</v>
      </c>
      <c r="G16" s="15" t="e">
        <f>SUMIFS(#REF!,#REF!,'15년총괄표(실국별)'!$B16)</f>
        <v>#REF!</v>
      </c>
      <c r="H16" s="59" t="e">
        <f t="shared" si="1"/>
        <v>#REF!</v>
      </c>
      <c r="I16" s="86"/>
      <c r="J16" s="86"/>
      <c r="K16" s="11"/>
      <c r="L16" s="12"/>
      <c r="M16" s="86"/>
      <c r="N16" s="86"/>
      <c r="O16" s="86"/>
      <c r="P16" s="86"/>
    </row>
    <row r="17" spans="2:16" s="91" customFormat="1" ht="30.75" customHeight="1">
      <c r="B17" s="88" t="s">
        <v>55</v>
      </c>
      <c r="C17" s="89">
        <v>30412373</v>
      </c>
      <c r="D17" s="15" t="e">
        <f>SUMIFS(#REF!,#REF!,'15년총괄표(실국별)'!$B17)</f>
        <v>#REF!</v>
      </c>
      <c r="E17" s="15" t="e">
        <f>SUMIFS(#REF!,#REF!,'15년총괄표(실국별)'!$B17)</f>
        <v>#REF!</v>
      </c>
      <c r="F17" s="15" t="e">
        <f>SUMIFS(#REF!,#REF!,'15년총괄표(실국별)'!$B17)</f>
        <v>#REF!</v>
      </c>
      <c r="G17" s="15" t="e">
        <f>SUMIFS(#REF!,#REF!,'15년총괄표(실국별)'!$B17)</f>
        <v>#REF!</v>
      </c>
      <c r="H17" s="59" t="e">
        <f t="shared" si="1"/>
        <v>#REF!</v>
      </c>
      <c r="I17" s="90"/>
      <c r="J17" s="90"/>
      <c r="K17" s="11"/>
      <c r="L17" s="12"/>
      <c r="M17" s="90"/>
      <c r="N17" s="90"/>
      <c r="O17" s="90"/>
      <c r="P17" s="90"/>
    </row>
    <row r="18" spans="2:16" ht="30.75" customHeight="1" thickBot="1">
      <c r="B18" s="75" t="s">
        <v>103</v>
      </c>
      <c r="C18" s="58">
        <v>12731214</v>
      </c>
      <c r="D18" s="15" t="e">
        <f>SUMIFS(#REF!,#REF!,'15년총괄표(실국별)'!$B18)</f>
        <v>#REF!</v>
      </c>
      <c r="E18" s="15" t="e">
        <f>SUMIFS(#REF!,#REF!,'15년총괄표(실국별)'!$B18)</f>
        <v>#REF!</v>
      </c>
      <c r="F18" s="15" t="e">
        <f>SUMIFS(#REF!,#REF!,'15년총괄표(실국별)'!$B18)</f>
        <v>#REF!</v>
      </c>
      <c r="G18" s="15" t="e">
        <f>SUMIFS(#REF!,#REF!,'15년총괄표(실국별)'!$B18)</f>
        <v>#REF!</v>
      </c>
      <c r="H18" s="59" t="e">
        <f t="shared" si="1"/>
        <v>#REF!</v>
      </c>
      <c r="I18" s="78" t="e">
        <f>#REF!+#REF!</f>
        <v>#REF!</v>
      </c>
      <c r="J18" s="79" t="e">
        <f>#REF!+#REF!</f>
        <v>#REF!</v>
      </c>
      <c r="K18" s="50"/>
      <c r="N18" s="80" t="e">
        <f>#REF!-#REF!</f>
        <v>#REF!</v>
      </c>
    </row>
    <row r="19" spans="2:16" ht="30.75" customHeight="1">
      <c r="B19" s="75" t="s">
        <v>101</v>
      </c>
      <c r="C19" s="58">
        <v>450511</v>
      </c>
      <c r="D19" s="15" t="e">
        <f>SUMIFS(#REF!,#REF!,'15년총괄표(실국별)'!$B19)</f>
        <v>#REF!</v>
      </c>
      <c r="E19" s="15" t="e">
        <f>SUMIFS(#REF!,#REF!,'15년총괄표(실국별)'!$B19)</f>
        <v>#REF!</v>
      </c>
      <c r="F19" s="15" t="e">
        <f>SUMIFS(#REF!,#REF!,'15년총괄표(실국별)'!$B19)</f>
        <v>#REF!</v>
      </c>
      <c r="G19" s="15" t="e">
        <f>SUMIFS(#REF!,#REF!,'15년총괄표(실국별)'!$B19)</f>
        <v>#REF!</v>
      </c>
      <c r="H19" s="59" t="e">
        <f t="shared" si="1"/>
        <v>#REF!</v>
      </c>
      <c r="J19" s="81"/>
      <c r="K19" s="82"/>
    </row>
    <row r="20" spans="2:16" ht="30.75" customHeight="1">
      <c r="B20" s="75" t="s">
        <v>98</v>
      </c>
      <c r="C20" s="58">
        <v>2803637639</v>
      </c>
      <c r="D20" s="15" t="e">
        <f>SUMIFS(#REF!,#REF!,'15년총괄표(실국별)'!$B20)</f>
        <v>#REF!</v>
      </c>
      <c r="E20" s="15" t="e">
        <f>SUMIFS(#REF!,#REF!,'15년총괄표(실국별)'!$B20)</f>
        <v>#REF!</v>
      </c>
      <c r="F20" s="15" t="e">
        <f>SUMIFS(#REF!,#REF!,'15년총괄표(실국별)'!$B20)</f>
        <v>#REF!</v>
      </c>
      <c r="G20" s="15" t="e">
        <f>SUMIFS(#REF!,#REF!,'15년총괄표(실국별)'!$B20)</f>
        <v>#REF!</v>
      </c>
      <c r="H20" s="59" t="e">
        <f t="shared" si="1"/>
        <v>#REF!</v>
      </c>
      <c r="J20" s="83"/>
      <c r="L20" s="84"/>
      <c r="M20" s="84"/>
    </row>
    <row r="21" spans="2:16" ht="30.75" customHeight="1">
      <c r="B21" s="75" t="s">
        <v>99</v>
      </c>
      <c r="C21" s="58">
        <v>96522924</v>
      </c>
      <c r="D21" s="15" t="e">
        <f>SUMIFS(#REF!,#REF!,'15년총괄표(실국별)'!$B21)</f>
        <v>#REF!</v>
      </c>
      <c r="E21" s="15" t="e">
        <f>SUMIFS(#REF!,#REF!,'15년총괄표(실국별)'!$B21)</f>
        <v>#REF!</v>
      </c>
      <c r="F21" s="15" t="e">
        <f>SUMIFS(#REF!,#REF!,'15년총괄표(실국별)'!$B21)</f>
        <v>#REF!</v>
      </c>
      <c r="G21" s="15" t="e">
        <f>SUMIFS(#REF!,#REF!,'15년총괄표(실국별)'!$B21)</f>
        <v>#REF!</v>
      </c>
      <c r="H21" s="59" t="e">
        <f t="shared" si="1"/>
        <v>#REF!</v>
      </c>
      <c r="K21" s="11"/>
      <c r="L21" s="12"/>
      <c r="N21" s="42" t="s">
        <v>38</v>
      </c>
    </row>
    <row r="22" spans="2:16" s="87" customFormat="1" ht="30.75" customHeight="1">
      <c r="B22" s="75" t="s">
        <v>100</v>
      </c>
      <c r="C22" s="85">
        <v>1454395771</v>
      </c>
      <c r="D22" s="15" t="e">
        <f>SUMIFS(#REF!,#REF!,'15년총괄표(실국별)'!$B22)</f>
        <v>#REF!</v>
      </c>
      <c r="E22" s="15" t="e">
        <f>SUMIFS(#REF!,#REF!,'15년총괄표(실국별)'!$B22)</f>
        <v>#REF!</v>
      </c>
      <c r="F22" s="15" t="e">
        <f>SUMIFS(#REF!,#REF!,'15년총괄표(실국별)'!$B22)</f>
        <v>#REF!</v>
      </c>
      <c r="G22" s="15" t="e">
        <f>SUMIFS(#REF!,#REF!,'15년총괄표(실국별)'!$B22)</f>
        <v>#REF!</v>
      </c>
      <c r="H22" s="59" t="e">
        <f t="shared" si="1"/>
        <v>#REF!</v>
      </c>
      <c r="I22" s="86"/>
      <c r="J22" s="86"/>
      <c r="K22" s="11"/>
      <c r="L22" s="12"/>
      <c r="M22" s="72"/>
      <c r="N22" s="73" t="e">
        <f>N18-#REF!</f>
        <v>#REF!</v>
      </c>
      <c r="O22" s="86"/>
      <c r="P22" s="86"/>
    </row>
    <row r="23" spans="2:16" s="87" customFormat="1" ht="30.75" customHeight="1">
      <c r="B23" s="75" t="s">
        <v>358</v>
      </c>
      <c r="C23" s="85">
        <v>35645539</v>
      </c>
      <c r="D23" s="15" t="e">
        <f>SUMIFS(#REF!,#REF!,'15년총괄표(실국별)'!$B23)</f>
        <v>#REF!</v>
      </c>
      <c r="E23" s="15" t="e">
        <f>SUMIFS(#REF!,#REF!,'15년총괄표(실국별)'!$B23)</f>
        <v>#REF!</v>
      </c>
      <c r="F23" s="15" t="e">
        <f>SUMIFS(#REF!,#REF!,'15년총괄표(실국별)'!$B23)</f>
        <v>#REF!</v>
      </c>
      <c r="G23" s="15" t="e">
        <f>SUMIFS(#REF!,#REF!,'15년총괄표(실국별)'!$B23)</f>
        <v>#REF!</v>
      </c>
      <c r="H23" s="59" t="e">
        <f t="shared" si="1"/>
        <v>#REF!</v>
      </c>
      <c r="I23" s="86"/>
      <c r="J23" s="86"/>
      <c r="K23" s="11"/>
      <c r="L23" s="12"/>
      <c r="M23" s="86"/>
      <c r="N23" s="86"/>
      <c r="O23" s="86"/>
      <c r="P23" s="86"/>
    </row>
    <row r="24" spans="2:16" s="87" customFormat="1" ht="30.75" customHeight="1">
      <c r="B24" s="75" t="s">
        <v>365</v>
      </c>
      <c r="C24" s="85">
        <v>10314647</v>
      </c>
      <c r="D24" s="15" t="e">
        <f>SUMIFS(#REF!,#REF!,'15년총괄표(실국별)'!$B24)</f>
        <v>#REF!</v>
      </c>
      <c r="E24" s="15" t="e">
        <f>SUMIFS(#REF!,#REF!,'15년총괄표(실국별)'!$B24)</f>
        <v>#REF!</v>
      </c>
      <c r="F24" s="15" t="e">
        <f>SUMIFS(#REF!,#REF!,'15년총괄표(실국별)'!$B24)</f>
        <v>#REF!</v>
      </c>
      <c r="G24" s="15" t="e">
        <f>SUMIFS(#REF!,#REF!,'15년총괄표(실국별)'!$B24)</f>
        <v>#REF!</v>
      </c>
      <c r="H24" s="59" t="e">
        <f t="shared" si="1"/>
        <v>#REF!</v>
      </c>
      <c r="I24" s="86"/>
      <c r="J24" s="86"/>
      <c r="K24" s="11"/>
      <c r="L24" s="12"/>
      <c r="M24" s="86"/>
      <c r="N24" s="86"/>
      <c r="O24" s="86"/>
      <c r="P24" s="86"/>
    </row>
    <row r="25" spans="2:16" s="91" customFormat="1" ht="30.75" customHeight="1">
      <c r="B25" s="88" t="s">
        <v>367</v>
      </c>
      <c r="C25" s="89">
        <v>8202067</v>
      </c>
      <c r="D25" s="15" t="e">
        <f>SUMIFS(#REF!,#REF!,'15년총괄표(실국별)'!$B25)</f>
        <v>#REF!</v>
      </c>
      <c r="E25" s="15" t="e">
        <f>SUMIFS(#REF!,#REF!,'15년총괄표(실국별)'!$B25)</f>
        <v>#REF!</v>
      </c>
      <c r="F25" s="15" t="e">
        <f>SUMIFS(#REF!,#REF!,'15년총괄표(실국별)'!$B25)</f>
        <v>#REF!</v>
      </c>
      <c r="G25" s="15" t="e">
        <f>SUMIFS(#REF!,#REF!,'15년총괄표(실국별)'!$B25)</f>
        <v>#REF!</v>
      </c>
      <c r="H25" s="59" t="e">
        <f t="shared" si="1"/>
        <v>#REF!</v>
      </c>
      <c r="I25" s="90"/>
      <c r="J25" s="90"/>
      <c r="K25" s="11"/>
      <c r="L25" s="12"/>
      <c r="M25" s="90"/>
      <c r="N25" s="90"/>
      <c r="O25" s="90"/>
      <c r="P25" s="90"/>
    </row>
    <row r="26" spans="2:16" ht="30.75" customHeight="1" thickBot="1">
      <c r="B26" s="75" t="s">
        <v>374</v>
      </c>
      <c r="C26" s="58">
        <v>631831527</v>
      </c>
      <c r="D26" s="15" t="e">
        <f>SUMIFS(#REF!,#REF!,'15년총괄표(실국별)'!$B26)</f>
        <v>#REF!</v>
      </c>
      <c r="E26" s="15" t="e">
        <f>SUMIFS(#REF!,#REF!,'15년총괄표(실국별)'!$B26)</f>
        <v>#REF!</v>
      </c>
      <c r="F26" s="15" t="e">
        <f>SUMIFS(#REF!,#REF!,'15년총괄표(실국별)'!$B26)</f>
        <v>#REF!</v>
      </c>
      <c r="G26" s="15" t="e">
        <f>SUMIFS(#REF!,#REF!,'15년총괄표(실국별)'!$B26)</f>
        <v>#REF!</v>
      </c>
      <c r="H26" s="59" t="e">
        <f t="shared" si="1"/>
        <v>#REF!</v>
      </c>
      <c r="I26" s="78" t="e">
        <f>#REF!+#REF!</f>
        <v>#REF!</v>
      </c>
      <c r="J26" s="79" t="e">
        <f>#REF!+#REF!</f>
        <v>#REF!</v>
      </c>
      <c r="K26" s="50"/>
      <c r="N26" s="80">
        <f>M2-N2</f>
        <v>0</v>
      </c>
    </row>
    <row r="27" spans="2:16" ht="30.75" customHeight="1">
      <c r="B27" s="75" t="s">
        <v>63</v>
      </c>
      <c r="C27" s="58">
        <v>1328409175</v>
      </c>
      <c r="D27" s="15" t="e">
        <f>SUMIFS(#REF!,#REF!,'15년총괄표(실국별)'!$B27)</f>
        <v>#REF!</v>
      </c>
      <c r="E27" s="15" t="e">
        <f>SUMIFS(#REF!,#REF!,'15년총괄표(실국별)'!$B27)</f>
        <v>#REF!</v>
      </c>
      <c r="F27" s="15" t="e">
        <f>SUMIFS(#REF!,#REF!,'15년총괄표(실국별)'!$B27)</f>
        <v>#REF!</v>
      </c>
      <c r="G27" s="15" t="e">
        <f>SUMIFS(#REF!,#REF!,'15년총괄표(실국별)'!$B27)</f>
        <v>#REF!</v>
      </c>
      <c r="H27" s="59" t="e">
        <f t="shared" si="1"/>
        <v>#REF!</v>
      </c>
      <c r="J27" s="81"/>
      <c r="K27" s="82"/>
    </row>
    <row r="28" spans="2:16" ht="30.75" customHeight="1">
      <c r="B28" s="75" t="s">
        <v>297</v>
      </c>
      <c r="C28" s="58">
        <v>223863128</v>
      </c>
      <c r="D28" s="15" t="e">
        <f>SUMIFS(#REF!,#REF!,'15년총괄표(실국별)'!$B28)</f>
        <v>#REF!</v>
      </c>
      <c r="E28" s="15" t="e">
        <f>SUMIFS(#REF!,#REF!,'15년총괄표(실국별)'!$B28)</f>
        <v>#REF!</v>
      </c>
      <c r="F28" s="15" t="e">
        <f>SUMIFS(#REF!,#REF!,'15년총괄표(실국별)'!$B28)</f>
        <v>#REF!</v>
      </c>
      <c r="G28" s="15" t="e">
        <f>SUMIFS(#REF!,#REF!,'15년총괄표(실국별)'!$B28)</f>
        <v>#REF!</v>
      </c>
      <c r="H28" s="59" t="e">
        <f t="shared" si="1"/>
        <v>#REF!</v>
      </c>
      <c r="J28" s="83"/>
      <c r="L28" s="84"/>
      <c r="M28" s="84"/>
    </row>
    <row r="29" spans="2:16" ht="30.75" customHeight="1">
      <c r="B29" s="75" t="s">
        <v>312</v>
      </c>
      <c r="C29" s="58">
        <v>506163851</v>
      </c>
      <c r="D29" s="15" t="e">
        <f>SUMIFS(#REF!,#REF!,'15년총괄표(실국별)'!$B29)</f>
        <v>#REF!</v>
      </c>
      <c r="E29" s="15" t="e">
        <f>SUMIFS(#REF!,#REF!,'15년총괄표(실국별)'!$B29)</f>
        <v>#REF!</v>
      </c>
      <c r="F29" s="15" t="e">
        <f>SUMIFS(#REF!,#REF!,'15년총괄표(실국별)'!$B29)</f>
        <v>#REF!</v>
      </c>
      <c r="G29" s="15" t="e">
        <f>SUMIFS(#REF!,#REF!,'15년총괄표(실국별)'!$B29)</f>
        <v>#REF!</v>
      </c>
      <c r="H29" s="59" t="e">
        <f t="shared" si="1"/>
        <v>#REF!</v>
      </c>
      <c r="K29" s="11"/>
      <c r="L29" s="12"/>
      <c r="N29" s="42" t="s">
        <v>38</v>
      </c>
    </row>
    <row r="30" spans="2:16" s="87" customFormat="1" ht="30.75" customHeight="1">
      <c r="B30" s="75" t="s">
        <v>60</v>
      </c>
      <c r="C30" s="85">
        <v>165426798</v>
      </c>
      <c r="D30" s="15" t="e">
        <f>SUMIFS(#REF!,#REF!,'15년총괄표(실국별)'!$B30)</f>
        <v>#REF!</v>
      </c>
      <c r="E30" s="15" t="e">
        <f>SUMIFS(#REF!,#REF!,'15년총괄표(실국별)'!$B30)</f>
        <v>#REF!</v>
      </c>
      <c r="F30" s="15" t="e">
        <f>SUMIFS(#REF!,#REF!,'15년총괄표(실국별)'!$B30)</f>
        <v>#REF!</v>
      </c>
      <c r="G30" s="15" t="e">
        <f>SUMIFS(#REF!,#REF!,'15년총괄표(실국별)'!$B30)</f>
        <v>#REF!</v>
      </c>
      <c r="H30" s="59" t="e">
        <f t="shared" si="1"/>
        <v>#REF!</v>
      </c>
      <c r="I30" s="86"/>
      <c r="J30" s="86"/>
      <c r="K30" s="11"/>
      <c r="L30" s="12"/>
      <c r="M30" s="72"/>
      <c r="N30" s="73">
        <f>N26-K2</f>
        <v>0</v>
      </c>
      <c r="O30" s="86"/>
      <c r="P30" s="86"/>
    </row>
    <row r="31" spans="2:16" ht="30.75" customHeight="1" thickBot="1">
      <c r="B31" s="75" t="s">
        <v>340</v>
      </c>
      <c r="C31" s="58">
        <v>466950444</v>
      </c>
      <c r="D31" s="15" t="e">
        <f>SUMIFS(#REF!,#REF!,'15년총괄표(실국별)'!$B31)</f>
        <v>#REF!</v>
      </c>
      <c r="E31" s="15" t="e">
        <f>SUMIFS(#REF!,#REF!,'15년총괄표(실국별)'!$B31)</f>
        <v>#REF!</v>
      </c>
      <c r="F31" s="15" t="e">
        <f>SUMIFS(#REF!,#REF!,'15년총괄표(실국별)'!$B31)</f>
        <v>#REF!</v>
      </c>
      <c r="G31" s="15" t="e">
        <f>SUMIFS(#REF!,#REF!,'15년총괄표(실국별)'!$B31)</f>
        <v>#REF!</v>
      </c>
      <c r="H31" s="59" t="e">
        <f t="shared" si="1"/>
        <v>#REF!</v>
      </c>
      <c r="I31" s="78" t="e">
        <f>#REF!+#REF!</f>
        <v>#REF!</v>
      </c>
      <c r="J31" s="79" t="e">
        <f>#REF!+#REF!</f>
        <v>#REF!</v>
      </c>
      <c r="K31" s="50"/>
      <c r="N31" s="80" t="e">
        <f>M7-N7</f>
        <v>#REF!</v>
      </c>
    </row>
    <row r="32" spans="2:16" ht="30.75" customHeight="1">
      <c r="B32" s="75" t="s">
        <v>350</v>
      </c>
      <c r="C32" s="58">
        <v>570450422</v>
      </c>
      <c r="D32" s="15" t="e">
        <f>SUMIFS(#REF!,#REF!,'15년총괄표(실국별)'!$B32)</f>
        <v>#REF!</v>
      </c>
      <c r="E32" s="15" t="e">
        <f>SUMIFS(#REF!,#REF!,'15년총괄표(실국별)'!$B32)</f>
        <v>#REF!</v>
      </c>
      <c r="F32" s="15" t="e">
        <f>SUMIFS(#REF!,#REF!,'15년총괄표(실국별)'!$B32)</f>
        <v>#REF!</v>
      </c>
      <c r="G32" s="15" t="e">
        <f>SUMIFS(#REF!,#REF!,'15년총괄표(실국별)'!$B32)</f>
        <v>#REF!</v>
      </c>
      <c r="H32" s="59" t="e">
        <f t="shared" si="1"/>
        <v>#REF!</v>
      </c>
      <c r="J32" s="81"/>
      <c r="K32" s="82"/>
    </row>
    <row r="33" spans="2:16" ht="30.75" customHeight="1" thickBot="1">
      <c r="B33" s="92" t="s">
        <v>376</v>
      </c>
      <c r="C33" s="98">
        <v>48696301</v>
      </c>
      <c r="D33" s="16" t="e">
        <f>SUMIFS(#REF!,#REF!,'15년총괄표(실국별)'!$B33)</f>
        <v>#REF!</v>
      </c>
      <c r="E33" s="16" t="e">
        <f>SUMIFS(#REF!,#REF!,'15년총괄표(실국별)'!$B33)</f>
        <v>#REF!</v>
      </c>
      <c r="F33" s="16" t="e">
        <f>SUMIFS(#REF!,#REF!,'15년총괄표(실국별)'!$B33)</f>
        <v>#REF!</v>
      </c>
      <c r="G33" s="16" t="e">
        <f>SUMIFS(#REF!,#REF!,'15년총괄표(실국별)'!$B33)</f>
        <v>#REF!</v>
      </c>
      <c r="H33" s="94" t="e">
        <f t="shared" si="1"/>
        <v>#REF!</v>
      </c>
      <c r="J33" s="83"/>
      <c r="L33" s="84"/>
      <c r="M33" s="84"/>
    </row>
    <row r="34" spans="2:16" ht="18" customHeight="1">
      <c r="B34" s="48"/>
      <c r="C34" s="48"/>
      <c r="D34" s="48"/>
      <c r="E34" s="48"/>
      <c r="F34" s="48"/>
      <c r="G34" s="48"/>
      <c r="H34" s="48"/>
      <c r="K34" s="11"/>
      <c r="L34" s="12"/>
    </row>
    <row r="35" spans="2:16" ht="20.25" customHeight="1"/>
    <row r="36" spans="2:16" ht="20.25" customHeight="1"/>
    <row r="37" spans="2:16" s="48" customFormat="1">
      <c r="B37" s="132" t="s">
        <v>529</v>
      </c>
      <c r="C37" s="136" t="s">
        <v>528</v>
      </c>
      <c r="D37" s="132" t="s">
        <v>526</v>
      </c>
      <c r="E37" s="132" t="s">
        <v>527</v>
      </c>
      <c r="F37" s="136" t="s">
        <v>48</v>
      </c>
      <c r="G37" s="50"/>
      <c r="H37" s="50"/>
      <c r="I37" s="50"/>
      <c r="J37" s="50"/>
      <c r="K37" s="50"/>
      <c r="L37" s="50"/>
      <c r="M37" s="50"/>
      <c r="N37" s="50"/>
    </row>
    <row r="38" spans="2:16" s="48" customFormat="1">
      <c r="B38" s="132" t="s">
        <v>14</v>
      </c>
      <c r="C38" s="137">
        <f>SUM(C39:C64)</f>
        <v>14504760931</v>
      </c>
      <c r="D38" s="137">
        <f>SUM(D39:D64)</f>
        <v>1174065395</v>
      </c>
      <c r="E38" s="137">
        <f>SUM(E39:E64)</f>
        <v>2139712389</v>
      </c>
      <c r="F38" s="137">
        <f>SUM(C38:E38)</f>
        <v>17818538715</v>
      </c>
      <c r="I38" s="50"/>
      <c r="J38" s="50"/>
      <c r="K38" s="50"/>
      <c r="L38" s="50"/>
      <c r="M38" s="50"/>
      <c r="N38" s="50"/>
      <c r="O38" s="50"/>
      <c r="P38" s="50"/>
    </row>
    <row r="39" spans="2:16" s="48" customFormat="1">
      <c r="B39" s="132" t="s">
        <v>102</v>
      </c>
      <c r="C39" s="138">
        <v>1230140</v>
      </c>
      <c r="D39" s="138"/>
      <c r="E39" s="138"/>
      <c r="F39" s="137">
        <f t="shared" ref="F39:F64" si="2">SUM(C39:E39)</f>
        <v>1230140</v>
      </c>
      <c r="G39" s="50"/>
      <c r="H39" s="50"/>
      <c r="I39" s="50"/>
      <c r="J39" s="50"/>
      <c r="K39" s="50"/>
      <c r="L39" s="50"/>
      <c r="M39" s="50"/>
      <c r="N39" s="50"/>
    </row>
    <row r="40" spans="2:16" s="48" customFormat="1">
      <c r="B40" s="132" t="s">
        <v>94</v>
      </c>
      <c r="C40" s="138">
        <v>3253514147</v>
      </c>
      <c r="D40" s="138"/>
      <c r="E40" s="138">
        <v>1741536684</v>
      </c>
      <c r="F40" s="137">
        <f t="shared" si="2"/>
        <v>4995050831</v>
      </c>
      <c r="H40" s="50"/>
      <c r="I40" s="50"/>
      <c r="J40" s="50"/>
      <c r="K40" s="50"/>
      <c r="L40" s="50"/>
      <c r="M40" s="50"/>
      <c r="N40" s="50"/>
    </row>
    <row r="41" spans="2:16" s="48" customFormat="1">
      <c r="B41" s="132" t="s">
        <v>95</v>
      </c>
      <c r="C41" s="138">
        <v>302743533</v>
      </c>
      <c r="D41" s="138">
        <v>14731912</v>
      </c>
      <c r="E41" s="138">
        <v>33000000</v>
      </c>
      <c r="F41" s="137">
        <f t="shared" si="2"/>
        <v>350475445</v>
      </c>
      <c r="H41" s="50"/>
      <c r="I41" s="50"/>
      <c r="J41" s="50"/>
      <c r="K41" s="50"/>
      <c r="L41" s="50"/>
      <c r="M41" s="50"/>
      <c r="N41" s="50"/>
    </row>
    <row r="42" spans="2:16" s="48" customFormat="1">
      <c r="B42" s="132" t="s">
        <v>96</v>
      </c>
      <c r="C42" s="138">
        <v>489102362</v>
      </c>
      <c r="D42" s="138"/>
      <c r="E42" s="138"/>
      <c r="F42" s="137">
        <f t="shared" si="2"/>
        <v>489102362</v>
      </c>
      <c r="G42" s="50"/>
      <c r="H42" s="50"/>
      <c r="I42" s="50"/>
      <c r="J42" s="50"/>
      <c r="K42" s="50"/>
      <c r="L42" s="50"/>
      <c r="M42" s="50"/>
      <c r="N42" s="50"/>
    </row>
    <row r="43" spans="2:16" s="48" customFormat="1">
      <c r="B43" s="132" t="s">
        <v>159</v>
      </c>
      <c r="C43" s="138">
        <v>1957985774</v>
      </c>
      <c r="D43" s="138">
        <v>166414000</v>
      </c>
      <c r="E43" s="138"/>
      <c r="F43" s="137">
        <f t="shared" si="2"/>
        <v>2124399774</v>
      </c>
      <c r="H43" s="50"/>
      <c r="I43" s="50"/>
      <c r="J43" s="50"/>
      <c r="K43" s="50"/>
      <c r="L43" s="50"/>
      <c r="M43" s="50"/>
      <c r="N43" s="50"/>
    </row>
    <row r="44" spans="2:16" s="48" customFormat="1">
      <c r="B44" s="132" t="s">
        <v>97</v>
      </c>
      <c r="C44" s="138">
        <v>246448826</v>
      </c>
      <c r="D44" s="138"/>
      <c r="E44" s="138">
        <v>62624435</v>
      </c>
      <c r="F44" s="137">
        <f t="shared" si="2"/>
        <v>309073261</v>
      </c>
      <c r="G44" s="50"/>
      <c r="H44" s="50"/>
      <c r="I44" s="50"/>
      <c r="J44" s="50"/>
      <c r="K44" s="50"/>
      <c r="L44" s="50"/>
      <c r="M44" s="50"/>
      <c r="N44" s="50"/>
    </row>
    <row r="45" spans="2:16" s="48" customFormat="1">
      <c r="B45" s="132" t="s">
        <v>58</v>
      </c>
      <c r="C45" s="138">
        <v>255604029</v>
      </c>
      <c r="D45" s="138"/>
      <c r="E45" s="138"/>
      <c r="F45" s="137">
        <f t="shared" si="2"/>
        <v>255604029</v>
      </c>
      <c r="G45" s="50"/>
      <c r="H45" s="50"/>
      <c r="I45" s="50"/>
      <c r="J45" s="50"/>
      <c r="K45" s="50"/>
      <c r="L45" s="50"/>
      <c r="M45" s="50"/>
      <c r="N45" s="50"/>
    </row>
    <row r="46" spans="2:16" s="48" customFormat="1">
      <c r="B46" s="132" t="s">
        <v>188</v>
      </c>
      <c r="C46" s="138">
        <v>205393587</v>
      </c>
      <c r="D46" s="138"/>
      <c r="E46" s="138"/>
      <c r="F46" s="137">
        <f t="shared" si="2"/>
        <v>205393587</v>
      </c>
      <c r="G46" s="50"/>
      <c r="H46" s="50"/>
      <c r="I46" s="50"/>
      <c r="J46" s="50"/>
      <c r="K46" s="50"/>
      <c r="L46" s="50"/>
      <c r="M46" s="50"/>
      <c r="N46" s="50"/>
    </row>
    <row r="47" spans="2:16" s="48" customFormat="1">
      <c r="B47" s="132" t="s">
        <v>195</v>
      </c>
      <c r="C47" s="138">
        <f>635730961+1074501+3040529+54258964</f>
        <v>694104955</v>
      </c>
      <c r="D47" s="138"/>
      <c r="E47" s="138"/>
      <c r="F47" s="137">
        <f t="shared" si="2"/>
        <v>694104955</v>
      </c>
      <c r="I47" s="50"/>
      <c r="J47" s="50"/>
      <c r="K47" s="50"/>
      <c r="L47" s="50"/>
      <c r="M47" s="50"/>
      <c r="N47" s="50"/>
    </row>
    <row r="48" spans="2:16" s="48" customFormat="1">
      <c r="B48" s="135" t="s">
        <v>55</v>
      </c>
      <c r="C48" s="138">
        <v>30412373</v>
      </c>
      <c r="D48" s="138"/>
      <c r="E48" s="138"/>
      <c r="F48" s="137">
        <f t="shared" si="2"/>
        <v>30412373</v>
      </c>
      <c r="G48" s="50"/>
      <c r="H48" s="50"/>
      <c r="I48" s="50"/>
      <c r="J48" s="50"/>
      <c r="K48" s="50"/>
      <c r="L48" s="50"/>
      <c r="M48" s="50"/>
      <c r="N48" s="50"/>
    </row>
    <row r="49" spans="2:16" s="48" customFormat="1">
      <c r="B49" s="132" t="s">
        <v>103</v>
      </c>
      <c r="C49" s="138">
        <v>12731214</v>
      </c>
      <c r="D49" s="138"/>
      <c r="E49" s="138"/>
      <c r="F49" s="137">
        <f t="shared" si="2"/>
        <v>12731214</v>
      </c>
      <c r="G49" s="50"/>
      <c r="H49" s="50"/>
      <c r="I49" s="50"/>
      <c r="J49" s="50"/>
      <c r="K49" s="50"/>
      <c r="L49" s="50"/>
      <c r="M49" s="50"/>
      <c r="N49" s="50"/>
    </row>
    <row r="50" spans="2:16" s="48" customFormat="1">
      <c r="B50" s="132" t="s">
        <v>101</v>
      </c>
      <c r="C50" s="138">
        <v>450511</v>
      </c>
      <c r="D50" s="138"/>
      <c r="E50" s="138"/>
      <c r="F50" s="137">
        <f t="shared" si="2"/>
        <v>450511</v>
      </c>
      <c r="I50" s="50"/>
      <c r="J50" s="50"/>
      <c r="K50" s="50"/>
      <c r="L50" s="50"/>
      <c r="M50" s="50"/>
      <c r="N50" s="50"/>
      <c r="O50" s="50"/>
      <c r="P50" s="50"/>
    </row>
    <row r="51" spans="2:16" s="48" customFormat="1">
      <c r="B51" s="132" t="s">
        <v>98</v>
      </c>
      <c r="C51" s="138">
        <v>1966943221</v>
      </c>
      <c r="D51" s="138">
        <v>836694418</v>
      </c>
      <c r="E51" s="138"/>
      <c r="F51" s="137">
        <f t="shared" si="2"/>
        <v>2803637639</v>
      </c>
      <c r="I51" s="50"/>
      <c r="J51" s="50"/>
      <c r="K51" s="50"/>
      <c r="L51" s="50"/>
      <c r="M51" s="50"/>
      <c r="N51" s="50"/>
      <c r="O51" s="50"/>
      <c r="P51" s="50"/>
    </row>
    <row r="52" spans="2:16" s="48" customFormat="1">
      <c r="B52" s="132" t="s">
        <v>99</v>
      </c>
      <c r="C52" s="138">
        <v>96522924</v>
      </c>
      <c r="D52" s="138"/>
      <c r="E52" s="138"/>
      <c r="F52" s="137">
        <f t="shared" si="2"/>
        <v>96522924</v>
      </c>
      <c r="I52" s="50"/>
      <c r="J52" s="50"/>
      <c r="K52" s="50"/>
      <c r="L52" s="50"/>
      <c r="M52" s="50"/>
      <c r="N52" s="50"/>
      <c r="O52" s="50"/>
      <c r="P52" s="50"/>
    </row>
    <row r="53" spans="2:16" s="48" customFormat="1">
      <c r="B53" s="132" t="s">
        <v>100</v>
      </c>
      <c r="C53" s="138">
        <v>1454395771</v>
      </c>
      <c r="D53" s="138"/>
      <c r="E53" s="138"/>
      <c r="F53" s="137">
        <f t="shared" si="2"/>
        <v>1454395771</v>
      </c>
      <c r="I53" s="50"/>
      <c r="J53" s="50"/>
      <c r="K53" s="50"/>
      <c r="L53" s="50"/>
      <c r="M53" s="50"/>
      <c r="N53" s="50"/>
      <c r="O53" s="50"/>
      <c r="P53" s="50"/>
    </row>
    <row r="54" spans="2:16" s="48" customFormat="1">
      <c r="B54" s="132" t="s">
        <v>358</v>
      </c>
      <c r="C54" s="138">
        <v>35645539</v>
      </c>
      <c r="D54" s="138"/>
      <c r="E54" s="138"/>
      <c r="F54" s="137">
        <f t="shared" si="2"/>
        <v>35645539</v>
      </c>
      <c r="I54" s="50"/>
      <c r="J54" s="50"/>
      <c r="K54" s="50"/>
      <c r="L54" s="50"/>
      <c r="M54" s="50"/>
      <c r="N54" s="50"/>
      <c r="O54" s="50"/>
      <c r="P54" s="50"/>
    </row>
    <row r="55" spans="2:16" s="48" customFormat="1">
      <c r="B55" s="132" t="s">
        <v>365</v>
      </c>
      <c r="C55" s="138">
        <v>10314647</v>
      </c>
      <c r="D55" s="138"/>
      <c r="E55" s="138"/>
      <c r="F55" s="137">
        <f t="shared" si="2"/>
        <v>10314647</v>
      </c>
      <c r="I55" s="50"/>
      <c r="J55" s="50"/>
      <c r="K55" s="50"/>
      <c r="L55" s="50"/>
      <c r="M55" s="50"/>
      <c r="N55" s="50"/>
      <c r="O55" s="50"/>
      <c r="P55" s="50"/>
    </row>
    <row r="56" spans="2:16" s="48" customFormat="1">
      <c r="B56" s="135" t="s">
        <v>367</v>
      </c>
      <c r="C56" s="138">
        <v>8202067</v>
      </c>
      <c r="D56" s="138"/>
      <c r="E56" s="138"/>
      <c r="F56" s="137">
        <f t="shared" si="2"/>
        <v>8202067</v>
      </c>
      <c r="I56" s="50"/>
      <c r="J56" s="50"/>
      <c r="K56" s="50"/>
      <c r="L56" s="50"/>
      <c r="M56" s="50"/>
      <c r="N56" s="50"/>
      <c r="O56" s="50"/>
      <c r="P56" s="50"/>
    </row>
    <row r="57" spans="2:16" s="48" customFormat="1">
      <c r="B57" s="132" t="s">
        <v>374</v>
      </c>
      <c r="C57" s="138">
        <v>627640527</v>
      </c>
      <c r="D57" s="138">
        <v>4191000</v>
      </c>
      <c r="E57" s="138"/>
      <c r="F57" s="137">
        <f t="shared" si="2"/>
        <v>631831527</v>
      </c>
      <c r="I57" s="50"/>
      <c r="J57" s="50"/>
      <c r="K57" s="50"/>
      <c r="L57" s="50"/>
      <c r="M57" s="50"/>
      <c r="N57" s="50"/>
      <c r="O57" s="50"/>
      <c r="P57" s="50"/>
    </row>
    <row r="58" spans="2:16" s="48" customFormat="1">
      <c r="B58" s="132" t="s">
        <v>63</v>
      </c>
      <c r="C58" s="138">
        <v>1328409175</v>
      </c>
      <c r="D58" s="138"/>
      <c r="E58" s="138"/>
      <c r="F58" s="137">
        <f t="shared" si="2"/>
        <v>1328409175</v>
      </c>
      <c r="I58" s="50"/>
      <c r="J58" s="50"/>
      <c r="K58" s="50"/>
      <c r="L58" s="50"/>
      <c r="M58" s="50"/>
      <c r="N58" s="50"/>
      <c r="O58" s="50"/>
      <c r="P58" s="50"/>
    </row>
    <row r="59" spans="2:16" s="48" customFormat="1">
      <c r="B59" s="132" t="s">
        <v>297</v>
      </c>
      <c r="C59" s="138">
        <v>199572128</v>
      </c>
      <c r="D59" s="138">
        <v>24291000</v>
      </c>
      <c r="E59" s="138"/>
      <c r="F59" s="137">
        <f t="shared" si="2"/>
        <v>223863128</v>
      </c>
      <c r="I59" s="50"/>
      <c r="J59" s="50"/>
      <c r="K59" s="50"/>
      <c r="L59" s="50"/>
      <c r="M59" s="50"/>
      <c r="N59" s="50"/>
      <c r="O59" s="50"/>
      <c r="P59" s="50"/>
    </row>
    <row r="60" spans="2:16" s="48" customFormat="1">
      <c r="B60" s="132" t="s">
        <v>312</v>
      </c>
      <c r="C60" s="138">
        <v>203612581</v>
      </c>
      <c r="D60" s="138"/>
      <c r="E60" s="138">
        <v>302551270</v>
      </c>
      <c r="F60" s="137">
        <f t="shared" si="2"/>
        <v>506163851</v>
      </c>
      <c r="I60" s="50"/>
      <c r="J60" s="50"/>
      <c r="K60" s="50"/>
      <c r="L60" s="50"/>
      <c r="M60" s="50"/>
      <c r="N60" s="50"/>
      <c r="O60" s="50"/>
      <c r="P60" s="50"/>
    </row>
    <row r="61" spans="2:16" s="48" customFormat="1">
      <c r="B61" s="132" t="s">
        <v>60</v>
      </c>
      <c r="C61" s="138">
        <v>165426798</v>
      </c>
      <c r="D61" s="138"/>
      <c r="E61" s="138"/>
      <c r="F61" s="137">
        <f t="shared" si="2"/>
        <v>165426798</v>
      </c>
      <c r="I61" s="50"/>
      <c r="J61" s="50"/>
      <c r="K61" s="50"/>
      <c r="L61" s="50"/>
      <c r="M61" s="50"/>
      <c r="N61" s="50"/>
      <c r="O61" s="50"/>
      <c r="P61" s="50"/>
    </row>
    <row r="62" spans="2:16" s="48" customFormat="1">
      <c r="B62" s="132" t="s">
        <v>340</v>
      </c>
      <c r="C62" s="138">
        <v>341380444</v>
      </c>
      <c r="D62" s="138">
        <v>125570000</v>
      </c>
      <c r="E62" s="138"/>
      <c r="F62" s="137">
        <f t="shared" si="2"/>
        <v>466950444</v>
      </c>
      <c r="I62" s="50"/>
      <c r="J62" s="50"/>
      <c r="K62" s="50"/>
      <c r="L62" s="50"/>
      <c r="M62" s="50"/>
      <c r="N62" s="50"/>
      <c r="O62" s="50"/>
      <c r="P62" s="50"/>
    </row>
    <row r="63" spans="2:16" s="48" customFormat="1">
      <c r="B63" s="132" t="s">
        <v>350</v>
      </c>
      <c r="C63" s="138">
        <v>568277357</v>
      </c>
      <c r="D63" s="138">
        <v>2173065</v>
      </c>
      <c r="E63" s="138"/>
      <c r="F63" s="137">
        <f t="shared" si="2"/>
        <v>570450422</v>
      </c>
      <c r="I63" s="50"/>
      <c r="J63" s="50"/>
      <c r="K63" s="50"/>
      <c r="L63" s="50"/>
      <c r="M63" s="50"/>
      <c r="N63" s="50"/>
      <c r="O63" s="50"/>
      <c r="P63" s="50"/>
    </row>
    <row r="64" spans="2:16" s="48" customFormat="1">
      <c r="B64" s="132" t="s">
        <v>376</v>
      </c>
      <c r="C64" s="138">
        <v>48696301</v>
      </c>
      <c r="D64" s="138"/>
      <c r="E64" s="138"/>
      <c r="F64" s="137">
        <f t="shared" si="2"/>
        <v>48696301</v>
      </c>
      <c r="I64" s="50"/>
      <c r="J64" s="50"/>
      <c r="K64" s="50"/>
      <c r="L64" s="50"/>
      <c r="M64" s="50"/>
      <c r="N64" s="50"/>
      <c r="O64" s="50"/>
      <c r="P64" s="50"/>
    </row>
    <row r="164" spans="1:20" s="42" customFormat="1" ht="24">
      <c r="A164" s="39"/>
      <c r="B164" s="39"/>
      <c r="C164" s="39"/>
      <c r="D164" s="39"/>
      <c r="E164" s="39"/>
      <c r="F164" s="39"/>
      <c r="G164" s="39"/>
      <c r="H164" s="39"/>
      <c r="I164" s="82" t="s">
        <v>50</v>
      </c>
      <c r="Q164" s="39"/>
      <c r="R164" s="39"/>
      <c r="S164" s="39"/>
      <c r="T164" s="39"/>
    </row>
    <row r="294" spans="1:20" s="42" customFormat="1">
      <c r="A294" s="39"/>
      <c r="B294" s="39"/>
      <c r="C294" s="39"/>
      <c r="D294" s="39"/>
      <c r="E294" s="39"/>
      <c r="F294" s="39"/>
      <c r="G294" s="39"/>
      <c r="H294" s="39"/>
      <c r="I294" s="106"/>
      <c r="K294" s="42">
        <v>-50000</v>
      </c>
      <c r="Q294" s="39"/>
      <c r="R294" s="39"/>
      <c r="S294" s="39"/>
      <c r="T294" s="39"/>
    </row>
  </sheetData>
  <mergeCells count="12">
    <mergeCell ref="K5:K6"/>
    <mergeCell ref="L5:L6"/>
    <mergeCell ref="M5:N5"/>
    <mergeCell ref="O5:P6"/>
    <mergeCell ref="I8:J8"/>
    <mergeCell ref="I5:J5"/>
    <mergeCell ref="B1:H1"/>
    <mergeCell ref="B5:B6"/>
    <mergeCell ref="C5:C6"/>
    <mergeCell ref="D5:E5"/>
    <mergeCell ref="F5:G5"/>
    <mergeCell ref="H5:H6"/>
  </mergeCells>
  <phoneticPr fontId="2" type="noConversion"/>
  <pageMargins left="0.55118110236220474" right="0.51181102362204722" top="0.98425196850393704" bottom="0.78740157480314965" header="0.51181102362204722" footer="0.51181102362204722"/>
  <pageSetup paperSize="9" scale="73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22</vt:i4>
      </vt:variant>
      <vt:variant>
        <vt:lpstr>이름이 지정된 범위</vt:lpstr>
      </vt:variant>
      <vt:variant>
        <vt:i4>32</vt:i4>
      </vt:variant>
    </vt:vector>
  </HeadingPairs>
  <TitlesOfParts>
    <vt:vector size="54" baseType="lpstr">
      <vt:lpstr>구분표</vt:lpstr>
      <vt:lpstr>15년검증</vt:lpstr>
      <vt:lpstr>2추검증</vt:lpstr>
      <vt:lpstr>상임 표지</vt:lpstr>
      <vt:lpstr>표지</vt:lpstr>
      <vt:lpstr>예결 표지</vt:lpstr>
      <vt:lpstr>예결 표지(가로)</vt:lpstr>
      <vt:lpstr>15년총괄표</vt:lpstr>
      <vt:lpstr>15년총괄표(실국별)</vt:lpstr>
      <vt:lpstr>20,3추 세입조정</vt:lpstr>
      <vt:lpstr>20,3추 세출조정(국비)</vt:lpstr>
      <vt:lpstr>20,3추 세출조정(자체)</vt:lpstr>
      <vt:lpstr>21년본예산 세입조정</vt:lpstr>
      <vt:lpstr>21년본예산 세출조정(국비)</vt:lpstr>
      <vt:lpstr>21년본예산 세출조정(자체)</vt:lpstr>
      <vt:lpstr>21년 기금 수입계획</vt:lpstr>
      <vt:lpstr>21년 기금 지출계획</vt:lpstr>
      <vt:lpstr>_백업</vt:lpstr>
      <vt:lpstr>본예산 계수조정 의원님 의견(취합) (4)</vt:lpstr>
      <vt:lpstr>본예산 계수조정 의원님 의견(취합) (2)</vt:lpstr>
      <vt:lpstr>2추총괄표</vt:lpstr>
      <vt:lpstr>2추총괄표(실국별)</vt:lpstr>
      <vt:lpstr>_백업!Print_Area</vt:lpstr>
      <vt:lpstr>'15년검증'!Print_Area</vt:lpstr>
      <vt:lpstr>'15년총괄표'!Print_Area</vt:lpstr>
      <vt:lpstr>'15년총괄표(실국별)'!Print_Area</vt:lpstr>
      <vt:lpstr>'20,3추 세입조정'!Print_Area</vt:lpstr>
      <vt:lpstr>'20,3추 세출조정(국비)'!Print_Area</vt:lpstr>
      <vt:lpstr>'20,3추 세출조정(자체)'!Print_Area</vt:lpstr>
      <vt:lpstr>'21년 기금 수입계획'!Print_Area</vt:lpstr>
      <vt:lpstr>'21년 기금 지출계획'!Print_Area</vt:lpstr>
      <vt:lpstr>'21년본예산 세입조정'!Print_Area</vt:lpstr>
      <vt:lpstr>'21년본예산 세출조정(국비)'!Print_Area</vt:lpstr>
      <vt:lpstr>'21년본예산 세출조정(자체)'!Print_Area</vt:lpstr>
      <vt:lpstr>'2추검증'!Print_Area</vt:lpstr>
      <vt:lpstr>'2추총괄표'!Print_Area</vt:lpstr>
      <vt:lpstr>'2추총괄표(실국별)'!Print_Area</vt:lpstr>
      <vt:lpstr>'본예산 계수조정 의원님 의견(취합) (2)'!Print_Area</vt:lpstr>
      <vt:lpstr>'본예산 계수조정 의원님 의견(취합) (4)'!Print_Area</vt:lpstr>
      <vt:lpstr>'상임 표지'!Print_Area</vt:lpstr>
      <vt:lpstr>'예결 표지'!Print_Area</vt:lpstr>
      <vt:lpstr>'예결 표지(가로)'!Print_Area</vt:lpstr>
      <vt:lpstr>표지!Print_Area</vt:lpstr>
      <vt:lpstr>_백업!Print_Titles</vt:lpstr>
      <vt:lpstr>'20,3추 세입조정'!Print_Titles</vt:lpstr>
      <vt:lpstr>'20,3추 세출조정(국비)'!Print_Titles</vt:lpstr>
      <vt:lpstr>'20,3추 세출조정(자체)'!Print_Titles</vt:lpstr>
      <vt:lpstr>'21년 기금 수입계획'!Print_Titles</vt:lpstr>
      <vt:lpstr>'21년 기금 지출계획'!Print_Titles</vt:lpstr>
      <vt:lpstr>'21년본예산 세입조정'!Print_Titles</vt:lpstr>
      <vt:lpstr>'21년본예산 세출조정(국비)'!Print_Titles</vt:lpstr>
      <vt:lpstr>'21년본예산 세출조정(자체)'!Print_Titles</vt:lpstr>
      <vt:lpstr>'본예산 계수조정 의원님 의견(취합) (2)'!Print_Titles</vt:lpstr>
      <vt:lpstr>'본예산 계수조정 의원님 의견(취합) (4)'!Print_Titles</vt:lpstr>
    </vt:vector>
  </TitlesOfParts>
  <Company>경기도청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</dc:creator>
  <cp:lastModifiedBy>user</cp:lastModifiedBy>
  <cp:lastPrinted>2020-11-27T00:44:28Z</cp:lastPrinted>
  <dcterms:created xsi:type="dcterms:W3CDTF">2013-08-23T08:00:50Z</dcterms:created>
  <dcterms:modified xsi:type="dcterms:W3CDTF">2020-12-14T10:30:09Z</dcterms:modified>
</cp:coreProperties>
</file>